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activeX/activeX1.xml" ContentType="application/vnd.ms-office.activeX+xml"/>
  <Override PartName="/xl/activeX/activeX1.bin" ContentType="application/vnd.ms-office.activeX"/>
  <Override PartName="/xl/comments5.xml" ContentType="application/vnd.openxmlformats-officedocument.spreadsheetml.comments+xml"/>
  <Override PartName="/xl/drawings/drawing14.xml" ContentType="application/vnd.openxmlformats-officedocument.drawing+xml"/>
  <Override PartName="/xl/activeX/activeX2.xml" ContentType="application/vnd.ms-office.activeX+xml"/>
  <Override PartName="/xl/activeX/activeX2.bin" ContentType="application/vnd.ms-office.activeX"/>
  <Override PartName="/xl/drawings/drawing15.xml" ContentType="application/vnd.openxmlformats-officedocument.drawing+xml"/>
  <Override PartName="/xl/activeX/activeX3.xml" ContentType="application/vnd.ms-office.activeX+xml"/>
  <Override PartName="/xl/activeX/activeX3.bin" ContentType="application/vnd.ms-office.activeX"/>
  <Override PartName="/xl/drawings/drawing16.xml" ContentType="application/vnd.openxmlformats-officedocument.drawing+xml"/>
  <Override PartName="/xl/activeX/activeX4.xml" ContentType="application/vnd.ms-office.activeX+xml"/>
  <Override PartName="/xl/activeX/activeX4.bin" ContentType="application/vnd.ms-office.activeX"/>
  <Override PartName="/xl/drawings/drawing17.xml" ContentType="application/vnd.openxmlformats-officedocument.drawing+xml"/>
  <Override PartName="/xl/activeX/activeX5.xml" ContentType="application/vnd.ms-office.activeX+xml"/>
  <Override PartName="/xl/activeX/activeX5.bin" ContentType="application/vnd.ms-office.activeX"/>
  <Override PartName="/xl/drawings/drawing18.xml" ContentType="application/vnd.openxmlformats-officedocument.drawing+xml"/>
  <Override PartName="/xl/activeX/activeX6.xml" ContentType="application/vnd.ms-office.activeX+xml"/>
  <Override PartName="/xl/activeX/activeX6.bin" ContentType="application/vnd.ms-office.activeX"/>
  <Override PartName="/xl/drawings/drawing19.xml" ContentType="application/vnd.openxmlformats-officedocument.drawing+xml"/>
  <Override PartName="/xl/activeX/activeX7.xml" ContentType="application/vnd.ms-office.activeX+xml"/>
  <Override PartName="/xl/activeX/activeX7.bin" ContentType="application/vnd.ms-office.activeX"/>
  <Override PartName="/xl/drawings/drawing20.xml" ContentType="application/vnd.openxmlformats-officedocument.drawing+xml"/>
  <Override PartName="/xl/activeX/activeX8.xml" ContentType="application/vnd.ms-office.activeX+xml"/>
  <Override PartName="/xl/activeX/activeX8.bin" ContentType="application/vnd.ms-office.activeX"/>
  <Override PartName="/xl/comments6.xml" ContentType="application/vnd.openxmlformats-officedocument.spreadsheetml.comments+xml"/>
  <Override PartName="/xl/drawings/drawing21.xml" ContentType="application/vnd.openxmlformats-officedocument.drawing+xml"/>
  <Override PartName="/xl/activeX/activeX9.xml" ContentType="application/vnd.ms-office.activeX+xml"/>
  <Override PartName="/xl/activeX/activeX9.bin" ContentType="application/vnd.ms-office.activeX"/>
  <Override PartName="/xl/drawings/drawing22.xml" ContentType="application/vnd.openxmlformats-officedocument.drawing+xml"/>
  <Override PartName="/xl/activeX/activeX10.xml" ContentType="application/vnd.ms-office.activeX+xml"/>
  <Override PartName="/xl/activeX/activeX10.bin" ContentType="application/vnd.ms-office.activeX"/>
  <Override PartName="/xl/drawings/drawing23.xml" ContentType="application/vnd.openxmlformats-officedocument.drawing+xml"/>
  <Override PartName="/xl/activeX/activeX11.xml" ContentType="application/vnd.ms-office.activeX+xml"/>
  <Override PartName="/xl/activeX/activeX11.bin" ContentType="application/vnd.ms-office.activeX"/>
  <Override PartName="/xl/drawings/drawing24.xml" ContentType="application/vnd.openxmlformats-officedocument.drawing+xml"/>
  <Override PartName="/xl/activeX/activeX12.xml" ContentType="application/vnd.ms-office.activeX+xml"/>
  <Override PartName="/xl/activeX/activeX12.bin" ContentType="application/vnd.ms-office.activeX"/>
  <Override PartName="/xl/drawings/drawing25.xml" ContentType="application/vnd.openxmlformats-officedocument.drawing+xml"/>
  <Override PartName="/xl/activeX/activeX13.xml" ContentType="application/vnd.ms-office.activeX+xml"/>
  <Override PartName="/xl/activeX/activeX13.bin" ContentType="application/vnd.ms-office.activeX"/>
  <Override PartName="/xl/drawings/drawing26.xml" ContentType="application/vnd.openxmlformats-officedocument.drawing+xml"/>
  <Override PartName="/xl/activeX/activeX14.xml" ContentType="application/vnd.ms-office.activeX+xml"/>
  <Override PartName="/xl/activeX/activeX1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515E29C6-B6EB-4FEE-B29D-7E20FA593B63}" xr6:coauthVersionLast="47" xr6:coauthVersionMax="47" xr10:uidLastSave="{00000000-0000-0000-0000-000000000000}"/>
  <bookViews>
    <workbookView xWindow="28680" yWindow="-120" windowWidth="29040" windowHeight="15720" tabRatio="875" xr2:uid="{F6F2359B-534D-4CFF-BCE6-802FC879492A}"/>
  </bookViews>
  <sheets>
    <sheet name="計画書" sheetId="8" r:id="rId1"/>
    <sheet name="別紙-製造工程" sheetId="38" r:id="rId2"/>
    <sheet name="別紙-第1項、2項方針等" sheetId="21" r:id="rId3"/>
    <sheet name="別紙-第3項(1)基準年" sheetId="9" r:id="rId4"/>
    <sheet name="別紙-第3項(2)現況" sheetId="22" r:id="rId5"/>
    <sheet name="別紙-第4項目標" sheetId="37" r:id="rId6"/>
    <sheet name="別紙-第5項措置" sheetId="11" r:id="rId7"/>
    <sheet name="コード表A" sheetId="44" r:id="rId8"/>
    <sheet name="別紙-第6項自家用車" sheetId="12" r:id="rId9"/>
    <sheet name="別紙-第7項荷主" sheetId="13" r:id="rId10"/>
    <sheet name="別紙-再生可能エネルギー利用状況" sheetId="40" r:id="rId11"/>
    <sheet name="別紙-電力利用状況" sheetId="33" r:id="rId12"/>
    <sheet name="延床面積（業務系事業所のみ入力）" sheetId="19" r:id="rId13"/>
    <sheet name="製造品出荷額（製造業のみ入力）" sheetId="30" r:id="rId14"/>
    <sheet name="【基準年】集計結果表 CO2" sheetId="23" r:id="rId15"/>
    <sheet name="【基準年】集計結果表 CH4" sheetId="24" r:id="rId16"/>
    <sheet name="【基準年】集計結果表 N2O" sheetId="25" r:id="rId17"/>
    <sheet name="【基準年】集計結果表 HFC" sheetId="26" r:id="rId18"/>
    <sheet name="【基準年】集計結果表 PFC" sheetId="27" r:id="rId19"/>
    <sheet name="【基準年】集計結果表 SF6" sheetId="28" r:id="rId20"/>
    <sheet name="【基準年】集計結果表 NF3" sheetId="34" r:id="rId21"/>
    <sheet name="【現況】集計結果表 CO2" sheetId="2" r:id="rId22"/>
    <sheet name="【現況】集計結果表 CH4" sheetId="3" r:id="rId23"/>
    <sheet name="【現況】集計結果表 N2O" sheetId="4" r:id="rId24"/>
    <sheet name="【現況】集計結果表 HFC" sheetId="5" r:id="rId25"/>
    <sheet name="【現況】集計結果表 PFC" sheetId="6" r:id="rId26"/>
    <sheet name="【現況】集計結果表 SF6" sheetId="7" r:id="rId27"/>
    <sheet name="【現況】集計結果表 NF3" sheetId="35" r:id="rId28"/>
  </sheets>
  <definedNames>
    <definedName name="__2020">'【現況】集計結果表 CO2'!$AH$9:$AH$876</definedName>
    <definedName name="__2021">'【現況】集計結果表 CO2'!$AH$877:$AH$1852</definedName>
    <definedName name="__2022">'【現況】集計結果表 CO2'!$AH$1853:$AH$2810</definedName>
    <definedName name="_2013">'【基準年】集計結果表 CO2'!$AH$9:$AH$47</definedName>
    <definedName name="_2014">'【基準年】集計結果表 CO2'!$AH$59:$AH$129</definedName>
    <definedName name="_2015">'【基準年】集計結果表 CO2'!$AH$130:$AH$271</definedName>
    <definedName name="_2016">'【基準年】集計結果表 CO2'!$AH$272:$AH$581</definedName>
    <definedName name="_2017">'【基準年】集計結果表 CO2'!$AH$582:$AH$986</definedName>
    <definedName name="_2018">'【基準年】集計結果表 CO2'!$AH$987:$AH$1526</definedName>
    <definedName name="_2019">'【基準年】集計結果表 CO2'!$AH$1527:$AH$2207</definedName>
    <definedName name="_2020">'【基準年】集計結果表 CO2'!$AH$2208:$AH$3075</definedName>
    <definedName name="_2021">'【基準年】集計結果表 CO2'!$AH$3076:$AH$4051</definedName>
    <definedName name="_2022">'【基準年】集計結果表 CO2'!$AH$4052:$AH$5106</definedName>
    <definedName name="_2023">'【基準年】集計結果表 CO2'!$AH$5107:$AH$6135</definedName>
    <definedName name="_2024">'【基準年】集計結果表 CO2'!$AH$6136:$AH$6300</definedName>
    <definedName name="_2025">'【現況】集計結果表 CO2'!$AH$6301:$AH$7365</definedName>
    <definedName name="_xlnm.Print_Area" localSheetId="15">'【基準年】集計結果表 CH4'!$A$1:$U$145</definedName>
    <definedName name="_xlnm.Print_Area" localSheetId="14">'【基準年】集計結果表 CO2'!$A$1:$AD$168</definedName>
    <definedName name="_xlnm.Print_Area" localSheetId="17">'【基準年】集計結果表 HFC'!$A$1:$AD$35</definedName>
    <definedName name="_xlnm.Print_Area" localSheetId="16">'【基準年】集計結果表 N2O'!$A$1:$AI$110</definedName>
    <definedName name="_xlnm.Print_Area" localSheetId="20">'【基準年】集計結果表 NF3'!$A$1:$AD$14</definedName>
    <definedName name="_xlnm.Print_Area" localSheetId="18">'【基準年】集計結果表 PFC'!$A$1:$AD$51</definedName>
    <definedName name="_xlnm.Print_Area" localSheetId="19">'【基準年】集計結果表 SF6'!$A$1:$AD$28</definedName>
    <definedName name="_xlnm.Print_Area" localSheetId="22">'【現況】集計結果表 CH4'!$A$1:$U$143</definedName>
    <definedName name="_xlnm.Print_Area" localSheetId="21">'【現況】集計結果表 CO2'!$B$1:$AD$168</definedName>
    <definedName name="_xlnm.Print_Area" localSheetId="24">'【現況】集計結果表 HFC'!$A$1:$AD$35</definedName>
    <definedName name="_xlnm.Print_Area" localSheetId="23">'【現況】集計結果表 N2O'!$A$1:$AZ$110</definedName>
    <definedName name="_xlnm.Print_Area" localSheetId="27">'【現況】集計結果表 NF3'!$A$1:$AD$14</definedName>
    <definedName name="_xlnm.Print_Area" localSheetId="25">'【現況】集計結果表 PFC'!$A$1:$AD$50</definedName>
    <definedName name="_xlnm.Print_Area" localSheetId="26">'【現況】集計結果表 SF6'!$A$1:$AD$28</definedName>
    <definedName name="_xlnm.Print_Area" localSheetId="7">コード表A!$A$1:$E$110</definedName>
    <definedName name="_xlnm.Print_Area" localSheetId="12">'延床面積（業務系事業所のみ入力）'!$A$1:$G$27</definedName>
    <definedName name="_xlnm.Print_Area" localSheetId="0">計画書!$A$1:$W$38</definedName>
    <definedName name="_xlnm.Print_Area" localSheetId="13">'製造品出荷額（製造業のみ入力）'!$A$1:$G$16</definedName>
    <definedName name="_xlnm.Print_Area" localSheetId="10">'別紙-再生可能エネルギー利用状況'!$A$1:$L$61</definedName>
    <definedName name="_xlnm.Print_Area" localSheetId="1">'別紙-製造工程'!$A$1:$I$59</definedName>
    <definedName name="_xlnm.Print_Area" localSheetId="2">'別紙-第1項、2項方針等'!$A$1:$E$19</definedName>
    <definedName name="_xlnm.Print_Area" localSheetId="3">'別紙-第3項(1)基準年'!$A$2:$J$64</definedName>
    <definedName name="_xlnm.Print_Area" localSheetId="4">'別紙-第3項(2)現況'!$A$3:$J$64</definedName>
    <definedName name="_xlnm.Print_Area" localSheetId="5">'別紙-第4項目標'!$A$1:$E$19</definedName>
    <definedName name="_xlnm.Print_Area" localSheetId="6">'別紙-第5項措置'!$A$1:$E$28</definedName>
    <definedName name="_xlnm.Print_Area" localSheetId="8">'別紙-第6項自家用車'!$A$3:$AA$69</definedName>
    <definedName name="_xlnm.Print_Area" localSheetId="9">'別紙-第7項荷主'!$A$1:$Z$42</definedName>
    <definedName name="_xlnm.Print_Area" localSheetId="11">'別紙-電力利用状況'!$A$1:$N$27</definedName>
    <definedName name="_xlnm.Print_Titles" localSheetId="15">'【基準年】集計結果表 CH4'!$7:$8</definedName>
    <definedName name="_xlnm.Print_Titles" localSheetId="14">'【基準年】集計結果表 CO2'!$7:$8</definedName>
    <definedName name="_xlnm.Print_Titles" localSheetId="16">'【基準年】集計結果表 N2O'!$7:$8</definedName>
    <definedName name="_xlnm.Print_Titles" localSheetId="22">'【現況】集計結果表 CH4'!$7:$8</definedName>
    <definedName name="_xlnm.Print_Titles" localSheetId="21">'【現況】集計結果表 CO2'!$7:$8</definedName>
    <definedName name="_xlnm.Print_Titles" localSheetId="23">'【現況】集計結果表 N2O'!$7:$8</definedName>
    <definedName name="_xlnm.Print_Titles" localSheetId="3">'別紙-第3項(1)基準年'!$4:$6</definedName>
    <definedName name="_xlnm.Print_Titles" localSheetId="4">'別紙-第3項(2)現況'!$4:$6</definedName>
    <definedName name="_xlnm.Print_Titles" localSheetId="5">'別紙-第4項目標'!$3:$8</definedName>
    <definedName name="_xlnm.Print_Titles" localSheetId="6">'別紙-第5項措置'!$3:$7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1" i="23" l="1"/>
  <c r="Q73" i="23"/>
  <c r="Q69" i="23"/>
  <c r="Q61" i="3"/>
  <c r="Q62" i="3"/>
  <c r="Q63" i="3"/>
  <c r="Q64" i="3"/>
  <c r="Q61" i="24"/>
  <c r="Q62" i="24"/>
  <c r="Q63" i="24"/>
  <c r="Q64" i="24"/>
  <c r="E5" i="23"/>
  <c r="Q73" i="2"/>
  <c r="Q71" i="2"/>
  <c r="Q69" i="2"/>
  <c r="R11" i="35"/>
  <c r="R11" i="34"/>
  <c r="Q21" i="23"/>
  <c r="R21" i="23" s="1"/>
  <c r="T21" i="23" s="1"/>
  <c r="L21" i="23"/>
  <c r="Q21" i="2"/>
  <c r="R21" i="2" s="1"/>
  <c r="T21" i="2" s="1"/>
  <c r="L21" i="2"/>
  <c r="R40" i="2"/>
  <c r="T40" i="2"/>
  <c r="R39" i="2"/>
  <c r="T39" i="2"/>
  <c r="R39" i="23"/>
  <c r="T39" i="23"/>
  <c r="R40" i="23"/>
  <c r="T40" i="23" s="1"/>
  <c r="R64" i="23"/>
  <c r="T64" i="23"/>
  <c r="R63" i="23"/>
  <c r="R62" i="23"/>
  <c r="T62" i="23" s="1"/>
  <c r="R61" i="23"/>
  <c r="T61" i="23" s="1"/>
  <c r="R26" i="7"/>
  <c r="T26" i="7"/>
  <c r="R24" i="7"/>
  <c r="T24" i="7"/>
  <c r="R22" i="7"/>
  <c r="T22" i="7" s="1"/>
  <c r="R20" i="7"/>
  <c r="T20" i="7" s="1"/>
  <c r="H61" i="22" s="1"/>
  <c r="J61" i="22" s="1"/>
  <c r="R19" i="7"/>
  <c r="T19" i="7"/>
  <c r="H60" i="22"/>
  <c r="J60" i="22"/>
  <c r="R18" i="7"/>
  <c r="T18" i="7" s="1"/>
  <c r="H59" i="22" s="1"/>
  <c r="J59" i="22" s="1"/>
  <c r="R16" i="7"/>
  <c r="T16" i="7"/>
  <c r="H58" i="22"/>
  <c r="J58" i="22"/>
  <c r="R15" i="7"/>
  <c r="T15" i="7" s="1"/>
  <c r="H57" i="22" s="1"/>
  <c r="J57" i="22"/>
  <c r="R13" i="7"/>
  <c r="T13" i="7"/>
  <c r="H37" i="22" s="1"/>
  <c r="R11" i="7"/>
  <c r="T11" i="7"/>
  <c r="R10" i="7"/>
  <c r="T10" i="7"/>
  <c r="H43" i="22"/>
  <c r="R9" i="7"/>
  <c r="T9" i="7" s="1"/>
  <c r="H45" i="22" s="1"/>
  <c r="J45" i="22" s="1"/>
  <c r="R49" i="6"/>
  <c r="T49" i="6"/>
  <c r="G56" i="22" s="1"/>
  <c r="J56" i="22" s="1"/>
  <c r="R48" i="6"/>
  <c r="T48" i="6" s="1"/>
  <c r="G54" i="22" s="1"/>
  <c r="R46" i="6"/>
  <c r="T46" i="6"/>
  <c r="G55" i="22" s="1"/>
  <c r="J55" i="22" s="1"/>
  <c r="R44" i="6"/>
  <c r="T44" i="6"/>
  <c r="R42" i="6"/>
  <c r="T42" i="6" s="1"/>
  <c r="R40" i="6"/>
  <c r="T40" i="6" s="1"/>
  <c r="R38" i="6"/>
  <c r="T38" i="6" s="1"/>
  <c r="R36" i="6"/>
  <c r="T36" i="6" s="1"/>
  <c r="R34" i="6"/>
  <c r="T34" i="6"/>
  <c r="R32" i="6"/>
  <c r="T32" i="6" s="1"/>
  <c r="R30" i="6"/>
  <c r="T30" i="6"/>
  <c r="R28" i="6"/>
  <c r="T28" i="6"/>
  <c r="R26" i="6"/>
  <c r="T26" i="6"/>
  <c r="R24" i="6"/>
  <c r="T24" i="6"/>
  <c r="R22" i="6"/>
  <c r="T22" i="6"/>
  <c r="R20" i="6"/>
  <c r="T20" i="6" s="1"/>
  <c r="R18" i="6"/>
  <c r="T18" i="6"/>
  <c r="R16" i="6"/>
  <c r="T16" i="6" s="1"/>
  <c r="R14" i="6"/>
  <c r="T14" i="6"/>
  <c r="R12" i="6"/>
  <c r="T12" i="6"/>
  <c r="R10" i="6"/>
  <c r="T10" i="6"/>
  <c r="R9" i="6"/>
  <c r="R33" i="5"/>
  <c r="T33" i="5"/>
  <c r="F54" i="22" s="1"/>
  <c r="J54" i="22" s="1"/>
  <c r="R32" i="5"/>
  <c r="T32" i="5"/>
  <c r="F53" i="22" s="1"/>
  <c r="J53" i="22" s="1"/>
  <c r="R31" i="5"/>
  <c r="T31" i="5" s="1"/>
  <c r="F52" i="22" s="1"/>
  <c r="J52" i="22" s="1"/>
  <c r="R30" i="5"/>
  <c r="T30" i="5" s="1"/>
  <c r="R29" i="5"/>
  <c r="T29" i="5"/>
  <c r="R28" i="5"/>
  <c r="T28" i="5"/>
  <c r="R26" i="5"/>
  <c r="T26" i="5" s="1"/>
  <c r="F49" i="22" s="1"/>
  <c r="J49" i="22" s="1"/>
  <c r="R24" i="5"/>
  <c r="T24" i="5"/>
  <c r="R23" i="5"/>
  <c r="T23" i="5"/>
  <c r="R22" i="5"/>
  <c r="T22" i="5"/>
  <c r="R21" i="5"/>
  <c r="T21" i="5"/>
  <c r="R20" i="5"/>
  <c r="T20" i="5" s="1"/>
  <c r="R19" i="5"/>
  <c r="T19" i="5"/>
  <c r="R17" i="5"/>
  <c r="T17" i="5"/>
  <c r="R15" i="5"/>
  <c r="T15" i="5"/>
  <c r="R13" i="5"/>
  <c r="T13" i="5"/>
  <c r="F37" i="22" s="1"/>
  <c r="R12" i="5"/>
  <c r="T12" i="5"/>
  <c r="R11" i="5"/>
  <c r="T11" i="5"/>
  <c r="F42" i="22" s="1"/>
  <c r="J42" i="22" s="1"/>
  <c r="R9" i="5"/>
  <c r="T9" i="5"/>
  <c r="T109" i="4"/>
  <c r="T108" i="4"/>
  <c r="E62" i="22" s="1"/>
  <c r="T107" i="4"/>
  <c r="R106" i="4"/>
  <c r="T106" i="4"/>
  <c r="R105" i="4"/>
  <c r="T105" i="4" s="1"/>
  <c r="R104" i="4"/>
  <c r="T104" i="4"/>
  <c r="R103" i="4"/>
  <c r="T103" i="4" s="1"/>
  <c r="R102" i="4"/>
  <c r="T102" i="4"/>
  <c r="R101" i="4"/>
  <c r="T101" i="4" s="1"/>
  <c r="R100" i="4"/>
  <c r="T100" i="4" s="1"/>
  <c r="R99" i="4"/>
  <c r="T99" i="4" s="1"/>
  <c r="R98" i="4"/>
  <c r="T98" i="4"/>
  <c r="R97" i="4"/>
  <c r="T97" i="4" s="1"/>
  <c r="R96" i="4"/>
  <c r="T96" i="4"/>
  <c r="R95" i="4"/>
  <c r="T95" i="4" s="1"/>
  <c r="R94" i="4"/>
  <c r="T94" i="4" s="1"/>
  <c r="R93" i="4"/>
  <c r="T93" i="4" s="1"/>
  <c r="R92" i="4"/>
  <c r="T92" i="4" s="1"/>
  <c r="R91" i="4"/>
  <c r="T91" i="4" s="1"/>
  <c r="R90" i="4"/>
  <c r="T90" i="4" s="1"/>
  <c r="R89" i="4"/>
  <c r="T89" i="4" s="1"/>
  <c r="R88" i="4"/>
  <c r="T88" i="4" s="1"/>
  <c r="R87" i="4"/>
  <c r="T87" i="4" s="1"/>
  <c r="R86" i="4"/>
  <c r="T86" i="4"/>
  <c r="R85" i="4"/>
  <c r="T85" i="4" s="1"/>
  <c r="R84" i="4"/>
  <c r="T84" i="4" s="1"/>
  <c r="R83" i="4"/>
  <c r="T83" i="4" s="1"/>
  <c r="R82" i="4"/>
  <c r="T82" i="4"/>
  <c r="R81" i="4"/>
  <c r="T81" i="4" s="1"/>
  <c r="R80" i="4"/>
  <c r="T80" i="4" s="1"/>
  <c r="R79" i="4"/>
  <c r="T79" i="4" s="1"/>
  <c r="R78" i="4"/>
  <c r="T78" i="4"/>
  <c r="R77" i="4"/>
  <c r="T77" i="4" s="1"/>
  <c r="R76" i="4"/>
  <c r="T76" i="4" s="1"/>
  <c r="R75" i="4"/>
  <c r="T75" i="4" s="1"/>
  <c r="R74" i="4"/>
  <c r="T74" i="4"/>
  <c r="R73" i="4"/>
  <c r="T73" i="4" s="1"/>
  <c r="R72" i="4"/>
  <c r="T72" i="4" s="1"/>
  <c r="R71" i="4"/>
  <c r="T71" i="4" s="1"/>
  <c r="R70" i="4"/>
  <c r="T70" i="4" s="1"/>
  <c r="R69" i="4"/>
  <c r="T69" i="4" s="1"/>
  <c r="E37" i="22" s="1"/>
  <c r="R68" i="4"/>
  <c r="T68" i="4" s="1"/>
  <c r="R67" i="4"/>
  <c r="T67" i="4" s="1"/>
  <c r="R66" i="4"/>
  <c r="T66" i="4" s="1"/>
  <c r="R65" i="4"/>
  <c r="T65" i="4" s="1"/>
  <c r="E35" i="22" s="1"/>
  <c r="J35" i="22" s="1"/>
  <c r="R64" i="4"/>
  <c r="T64" i="4"/>
  <c r="R63" i="4"/>
  <c r="T63" i="4" s="1"/>
  <c r="R62" i="4"/>
  <c r="T62" i="4" s="1"/>
  <c r="R61" i="4"/>
  <c r="T61" i="4" s="1"/>
  <c r="R60" i="4"/>
  <c r="T60" i="4" s="1"/>
  <c r="E32" i="22" s="1"/>
  <c r="J32" i="22" s="1"/>
  <c r="Q59" i="4"/>
  <c r="R59" i="4" s="1"/>
  <c r="T59" i="4" s="1"/>
  <c r="O59" i="4"/>
  <c r="J59" i="4"/>
  <c r="Q58" i="4"/>
  <c r="O58" i="4"/>
  <c r="R58" i="4" s="1"/>
  <c r="T58" i="4" s="1"/>
  <c r="J58" i="4"/>
  <c r="Q57" i="4"/>
  <c r="O57" i="4"/>
  <c r="R57" i="4" s="1"/>
  <c r="T57" i="4" s="1"/>
  <c r="J57" i="4"/>
  <c r="Q56" i="4"/>
  <c r="O56" i="4"/>
  <c r="J56" i="4"/>
  <c r="Q55" i="4"/>
  <c r="O55" i="4"/>
  <c r="R55" i="4" s="1"/>
  <c r="T55" i="4" s="1"/>
  <c r="J55" i="4"/>
  <c r="O54" i="4"/>
  <c r="R54" i="4"/>
  <c r="T54" i="4"/>
  <c r="J54" i="4"/>
  <c r="O53" i="4"/>
  <c r="R53" i="4"/>
  <c r="T53" i="4" s="1"/>
  <c r="J53" i="4"/>
  <c r="O52" i="4"/>
  <c r="R52" i="4"/>
  <c r="T52" i="4"/>
  <c r="J52" i="4"/>
  <c r="O51" i="4"/>
  <c r="R51" i="4" s="1"/>
  <c r="T51" i="4" s="1"/>
  <c r="J51" i="4"/>
  <c r="O50" i="4"/>
  <c r="R50" i="4"/>
  <c r="T50" i="4"/>
  <c r="J50" i="4"/>
  <c r="O49" i="4"/>
  <c r="R49" i="4"/>
  <c r="T49" i="4" s="1"/>
  <c r="J49" i="4"/>
  <c r="O48" i="4"/>
  <c r="R48" i="4"/>
  <c r="T48" i="4"/>
  <c r="J48" i="4"/>
  <c r="O47" i="4"/>
  <c r="R47" i="4"/>
  <c r="T47" i="4" s="1"/>
  <c r="J47" i="4"/>
  <c r="O46" i="4"/>
  <c r="R46" i="4"/>
  <c r="T46" i="4" s="1"/>
  <c r="J46" i="4"/>
  <c r="O45" i="4"/>
  <c r="R45" i="4" s="1"/>
  <c r="T45" i="4" s="1"/>
  <c r="J45" i="4"/>
  <c r="O44" i="4"/>
  <c r="R44" i="4"/>
  <c r="T44" i="4" s="1"/>
  <c r="J44" i="4"/>
  <c r="O43" i="4"/>
  <c r="R43" i="4"/>
  <c r="T43" i="4" s="1"/>
  <c r="J43" i="4"/>
  <c r="Q42" i="4"/>
  <c r="O42" i="4"/>
  <c r="R42" i="4"/>
  <c r="T42" i="4"/>
  <c r="J42" i="4"/>
  <c r="Q41" i="4"/>
  <c r="O41" i="4"/>
  <c r="J41" i="4"/>
  <c r="Q40" i="4"/>
  <c r="O40" i="4"/>
  <c r="R40" i="4" s="1"/>
  <c r="T40" i="4" s="1"/>
  <c r="J40" i="4"/>
  <c r="Q39" i="4"/>
  <c r="O39" i="4"/>
  <c r="R39" i="4" s="1"/>
  <c r="T39" i="4" s="1"/>
  <c r="J39" i="4"/>
  <c r="O38" i="4"/>
  <c r="R38" i="4"/>
  <c r="T38" i="4" s="1"/>
  <c r="J38" i="4"/>
  <c r="O37" i="4"/>
  <c r="R37" i="4" s="1"/>
  <c r="T37" i="4"/>
  <c r="J37" i="4"/>
  <c r="O36" i="4"/>
  <c r="R36" i="4" s="1"/>
  <c r="T36" i="4" s="1"/>
  <c r="J36" i="4"/>
  <c r="O35" i="4"/>
  <c r="R35" i="4"/>
  <c r="T35" i="4"/>
  <c r="J35" i="4"/>
  <c r="O34" i="4"/>
  <c r="R34" i="4"/>
  <c r="T34" i="4" s="1"/>
  <c r="J34" i="4"/>
  <c r="O33" i="4"/>
  <c r="R33" i="4"/>
  <c r="T33" i="4" s="1"/>
  <c r="J33" i="4"/>
  <c r="O32" i="4"/>
  <c r="R32" i="4"/>
  <c r="T32" i="4"/>
  <c r="J32" i="4"/>
  <c r="O31" i="4"/>
  <c r="R31" i="4"/>
  <c r="T31" i="4"/>
  <c r="J31" i="4"/>
  <c r="Q30" i="4"/>
  <c r="O30" i="4"/>
  <c r="J30" i="4"/>
  <c r="Q29" i="4"/>
  <c r="O29" i="4"/>
  <c r="J29" i="4"/>
  <c r="Q28" i="4"/>
  <c r="O28" i="4"/>
  <c r="R28" i="4" s="1"/>
  <c r="T28" i="4" s="1"/>
  <c r="J28" i="4"/>
  <c r="Q27" i="4"/>
  <c r="O27" i="4"/>
  <c r="R27" i="4" s="1"/>
  <c r="T27" i="4" s="1"/>
  <c r="J27" i="4"/>
  <c r="O26" i="4"/>
  <c r="R26" i="4"/>
  <c r="T26" i="4" s="1"/>
  <c r="J26" i="4"/>
  <c r="O25" i="4"/>
  <c r="R25" i="4" s="1"/>
  <c r="T25" i="4" s="1"/>
  <c r="J25" i="4"/>
  <c r="Q24" i="4"/>
  <c r="O24" i="4"/>
  <c r="R24" i="4"/>
  <c r="T24" i="4"/>
  <c r="J24" i="4"/>
  <c r="Q23" i="4"/>
  <c r="O23" i="4"/>
  <c r="R23" i="4" s="1"/>
  <c r="T23" i="4" s="1"/>
  <c r="J23" i="4"/>
  <c r="Q22" i="4"/>
  <c r="O22" i="4"/>
  <c r="R22" i="4" s="1"/>
  <c r="T22" i="4" s="1"/>
  <c r="J22" i="4"/>
  <c r="Q21" i="4"/>
  <c r="O21" i="4"/>
  <c r="R21" i="4"/>
  <c r="T21" i="4" s="1"/>
  <c r="J21" i="4"/>
  <c r="O20" i="4"/>
  <c r="R20" i="4"/>
  <c r="T20" i="4" s="1"/>
  <c r="J20" i="4"/>
  <c r="O19" i="4"/>
  <c r="R19" i="4" s="1"/>
  <c r="T19" i="4" s="1"/>
  <c r="J19" i="4"/>
  <c r="O18" i="4"/>
  <c r="R18" i="4"/>
  <c r="T18" i="4"/>
  <c r="J18" i="4"/>
  <c r="O17" i="4"/>
  <c r="R17" i="4"/>
  <c r="T17" i="4"/>
  <c r="J17" i="4"/>
  <c r="O16" i="4"/>
  <c r="R16" i="4" s="1"/>
  <c r="T16" i="4" s="1"/>
  <c r="J16" i="4"/>
  <c r="O15" i="4"/>
  <c r="R15" i="4"/>
  <c r="T15" i="4"/>
  <c r="J15" i="4"/>
  <c r="O14" i="4"/>
  <c r="R14" i="4"/>
  <c r="T14" i="4"/>
  <c r="J14" i="4"/>
  <c r="O13" i="4"/>
  <c r="R13" i="4" s="1"/>
  <c r="T13" i="4" s="1"/>
  <c r="J13" i="4"/>
  <c r="Q12" i="4"/>
  <c r="O12" i="4"/>
  <c r="R12" i="4" s="1"/>
  <c r="T12" i="4" s="1"/>
  <c r="J12" i="4"/>
  <c r="Q11" i="4"/>
  <c r="O11" i="4"/>
  <c r="J11" i="4"/>
  <c r="Q10" i="4"/>
  <c r="O10" i="4"/>
  <c r="R10" i="4" s="1"/>
  <c r="T10" i="4" s="1"/>
  <c r="J10" i="4"/>
  <c r="Q9" i="4"/>
  <c r="O9" i="4"/>
  <c r="R9" i="4" s="1"/>
  <c r="J9" i="4"/>
  <c r="T142" i="3"/>
  <c r="T141" i="3"/>
  <c r="D62" i="22" s="1"/>
  <c r="T140" i="3"/>
  <c r="R139" i="3"/>
  <c r="T139" i="3" s="1"/>
  <c r="R138" i="3"/>
  <c r="T138" i="3" s="1"/>
  <c r="R137" i="3"/>
  <c r="T137" i="3" s="1"/>
  <c r="R136" i="3"/>
  <c r="T136" i="3" s="1"/>
  <c r="R135" i="3"/>
  <c r="T135" i="3" s="1"/>
  <c r="R134" i="3"/>
  <c r="T134" i="3" s="1"/>
  <c r="R133" i="3"/>
  <c r="T133" i="3" s="1"/>
  <c r="R132" i="3"/>
  <c r="T132" i="3" s="1"/>
  <c r="R131" i="3"/>
  <c r="T131" i="3" s="1"/>
  <c r="R130" i="3"/>
  <c r="T130" i="3" s="1"/>
  <c r="R129" i="3"/>
  <c r="T129" i="3" s="1"/>
  <c r="R128" i="3"/>
  <c r="T128" i="3" s="1"/>
  <c r="R127" i="3"/>
  <c r="T127" i="3" s="1"/>
  <c r="R126" i="3"/>
  <c r="T126" i="3" s="1"/>
  <c r="R125" i="3"/>
  <c r="T125" i="3" s="1"/>
  <c r="R124" i="3"/>
  <c r="T124" i="3" s="1"/>
  <c r="R123" i="3"/>
  <c r="T123" i="3" s="1"/>
  <c r="R122" i="3"/>
  <c r="T122" i="3" s="1"/>
  <c r="R121" i="3"/>
  <c r="T121" i="3" s="1"/>
  <c r="R120" i="3"/>
  <c r="T120" i="3" s="1"/>
  <c r="R119" i="3"/>
  <c r="T119" i="3" s="1"/>
  <c r="R118" i="3"/>
  <c r="T118" i="3" s="1"/>
  <c r="R117" i="3"/>
  <c r="T117" i="3" s="1"/>
  <c r="R116" i="3"/>
  <c r="T116" i="3" s="1"/>
  <c r="T115" i="3"/>
  <c r="R115" i="3"/>
  <c r="R114" i="3"/>
  <c r="T114" i="3" s="1"/>
  <c r="R113" i="3"/>
  <c r="T113" i="3" s="1"/>
  <c r="R112" i="3"/>
  <c r="T112" i="3" s="1"/>
  <c r="R111" i="3"/>
  <c r="T111" i="3" s="1"/>
  <c r="R110" i="3"/>
  <c r="T110" i="3" s="1"/>
  <c r="R109" i="3"/>
  <c r="T109" i="3" s="1"/>
  <c r="R108" i="3"/>
  <c r="T108" i="3" s="1"/>
  <c r="R107" i="3"/>
  <c r="T107" i="3" s="1"/>
  <c r="R106" i="3"/>
  <c r="T106" i="3" s="1"/>
  <c r="R105" i="3"/>
  <c r="T105" i="3" s="1"/>
  <c r="R104" i="3"/>
  <c r="T104" i="3" s="1"/>
  <c r="R103" i="3"/>
  <c r="T103" i="3" s="1"/>
  <c r="R102" i="3"/>
  <c r="T102" i="3" s="1"/>
  <c r="R101" i="3"/>
  <c r="T101" i="3" s="1"/>
  <c r="R100" i="3"/>
  <c r="T100" i="3" s="1"/>
  <c r="R99" i="3"/>
  <c r="T99" i="3" s="1"/>
  <c r="R98" i="3"/>
  <c r="T98" i="3" s="1"/>
  <c r="R97" i="3"/>
  <c r="T97" i="3" s="1"/>
  <c r="R96" i="3"/>
  <c r="T96" i="3" s="1"/>
  <c r="R95" i="3"/>
  <c r="T95" i="3"/>
  <c r="R94" i="3"/>
  <c r="T94" i="3"/>
  <c r="R93" i="3"/>
  <c r="T93" i="3" s="1"/>
  <c r="R92" i="3"/>
  <c r="T92" i="3" s="1"/>
  <c r="R91" i="3"/>
  <c r="T91" i="3"/>
  <c r="R90" i="3"/>
  <c r="T90" i="3" s="1"/>
  <c r="R89" i="3"/>
  <c r="T89" i="3" s="1"/>
  <c r="R88" i="3"/>
  <c r="T88" i="3" s="1"/>
  <c r="R87" i="3"/>
  <c r="T87" i="3" s="1"/>
  <c r="R86" i="3"/>
  <c r="T86" i="3"/>
  <c r="R85" i="3"/>
  <c r="T85" i="3" s="1"/>
  <c r="R84" i="3"/>
  <c r="T84" i="3"/>
  <c r="R83" i="3"/>
  <c r="T83" i="3" s="1"/>
  <c r="R82" i="3"/>
  <c r="T82" i="3"/>
  <c r="R81" i="3"/>
  <c r="T81" i="3" s="1"/>
  <c r="R80" i="3"/>
  <c r="T80" i="3" s="1"/>
  <c r="R79" i="3"/>
  <c r="T79" i="3" s="1"/>
  <c r="R78" i="3"/>
  <c r="T78" i="3" s="1"/>
  <c r="R77" i="3"/>
  <c r="T77" i="3" s="1"/>
  <c r="R76" i="3"/>
  <c r="T76" i="3"/>
  <c r="R75" i="3"/>
  <c r="T75" i="3" s="1"/>
  <c r="R74" i="3"/>
  <c r="T74" i="3"/>
  <c r="R73" i="3"/>
  <c r="T73" i="3" s="1"/>
  <c r="R72" i="3"/>
  <c r="T72" i="3"/>
  <c r="R71" i="3"/>
  <c r="T71" i="3"/>
  <c r="D32" i="22"/>
  <c r="R70" i="3"/>
  <c r="T70" i="3" s="1"/>
  <c r="R69" i="3"/>
  <c r="T69" i="3"/>
  <c r="R68" i="3"/>
  <c r="T68" i="3"/>
  <c r="R67" i="3"/>
  <c r="T67" i="3" s="1"/>
  <c r="R66" i="3"/>
  <c r="T66" i="3" s="1"/>
  <c r="D11" i="22" s="1"/>
  <c r="J11" i="22" s="1"/>
  <c r="R65" i="3"/>
  <c r="T65" i="3" s="1"/>
  <c r="D31" i="22" s="1"/>
  <c r="J31" i="22" s="1"/>
  <c r="O64" i="3"/>
  <c r="R64" i="3"/>
  <c r="T64" i="3"/>
  <c r="J64" i="3"/>
  <c r="O63" i="3"/>
  <c r="R63" i="3"/>
  <c r="T63" i="3" s="1"/>
  <c r="J63" i="3"/>
  <c r="O62" i="3"/>
  <c r="R62" i="3"/>
  <c r="T62" i="3"/>
  <c r="J62" i="3"/>
  <c r="O61" i="3"/>
  <c r="R61" i="3" s="1"/>
  <c r="T61" i="3" s="1"/>
  <c r="J61" i="3"/>
  <c r="Q60" i="3"/>
  <c r="O60" i="3"/>
  <c r="J60" i="3"/>
  <c r="O59" i="3"/>
  <c r="R59" i="3" s="1"/>
  <c r="T59" i="3" s="1"/>
  <c r="J59" i="3"/>
  <c r="O58" i="3"/>
  <c r="R58" i="3"/>
  <c r="T58" i="3"/>
  <c r="J58" i="3"/>
  <c r="O57" i="3"/>
  <c r="R57" i="3" s="1"/>
  <c r="T57" i="3" s="1"/>
  <c r="J57" i="3"/>
  <c r="O56" i="3"/>
  <c r="R56" i="3" s="1"/>
  <c r="T56" i="3" s="1"/>
  <c r="J56" i="3"/>
  <c r="O55" i="3"/>
  <c r="R55" i="3" s="1"/>
  <c r="T55" i="3" s="1"/>
  <c r="J55" i="3"/>
  <c r="O54" i="3"/>
  <c r="R54" i="3" s="1"/>
  <c r="T54" i="3"/>
  <c r="J54" i="3"/>
  <c r="O53" i="3"/>
  <c r="R53" i="3"/>
  <c r="T53" i="3"/>
  <c r="J53" i="3"/>
  <c r="O52" i="3"/>
  <c r="R52" i="3" s="1"/>
  <c r="T52" i="3" s="1"/>
  <c r="J52" i="3"/>
  <c r="O51" i="3"/>
  <c r="R51" i="3" s="1"/>
  <c r="T51" i="3" s="1"/>
  <c r="J51" i="3"/>
  <c r="O50" i="3"/>
  <c r="R50" i="3" s="1"/>
  <c r="T50" i="3" s="1"/>
  <c r="J50" i="3"/>
  <c r="O49" i="3"/>
  <c r="R49" i="3" s="1"/>
  <c r="T49" i="3" s="1"/>
  <c r="J49" i="3"/>
  <c r="O48" i="3"/>
  <c r="R48" i="3"/>
  <c r="T48" i="3" s="1"/>
  <c r="J48" i="3"/>
  <c r="Q47" i="3"/>
  <c r="O47" i="3"/>
  <c r="R47" i="3"/>
  <c r="T47" i="3" s="1"/>
  <c r="J47" i="3"/>
  <c r="Q46" i="3"/>
  <c r="O46" i="3"/>
  <c r="J46" i="3"/>
  <c r="Q45" i="3"/>
  <c r="O45" i="3"/>
  <c r="J45" i="3"/>
  <c r="Q44" i="3"/>
  <c r="R44" i="3" s="1"/>
  <c r="T44" i="3" s="1"/>
  <c r="O44" i="3"/>
  <c r="J44" i="3"/>
  <c r="O43" i="3"/>
  <c r="R43" i="3"/>
  <c r="T43" i="3"/>
  <c r="J43" i="3"/>
  <c r="O42" i="3"/>
  <c r="R42" i="3"/>
  <c r="T42" i="3"/>
  <c r="J42" i="3"/>
  <c r="O41" i="3"/>
  <c r="R41" i="3" s="1"/>
  <c r="T41" i="3"/>
  <c r="J41" i="3"/>
  <c r="O40" i="3"/>
  <c r="R40" i="3"/>
  <c r="T40" i="3" s="1"/>
  <c r="J40" i="3"/>
  <c r="O39" i="3"/>
  <c r="R39" i="3"/>
  <c r="T39" i="3"/>
  <c r="J39" i="3"/>
  <c r="O38" i="3"/>
  <c r="R38" i="3"/>
  <c r="T38" i="3"/>
  <c r="J38" i="3"/>
  <c r="O37" i="3"/>
  <c r="R37" i="3" s="1"/>
  <c r="T37" i="3" s="1"/>
  <c r="J37" i="3"/>
  <c r="O36" i="3"/>
  <c r="R36" i="3"/>
  <c r="T36" i="3" s="1"/>
  <c r="J36" i="3"/>
  <c r="O35" i="3"/>
  <c r="R35" i="3"/>
  <c r="T35" i="3" s="1"/>
  <c r="J35" i="3"/>
  <c r="O34" i="3"/>
  <c r="R34" i="3" s="1"/>
  <c r="T34" i="3" s="1"/>
  <c r="J34" i="3"/>
  <c r="O33" i="3"/>
  <c r="R33" i="3"/>
  <c r="T33" i="3"/>
  <c r="J33" i="3"/>
  <c r="O32" i="3"/>
  <c r="R32" i="3"/>
  <c r="T32" i="3" s="1"/>
  <c r="J32" i="3"/>
  <c r="O31" i="3"/>
  <c r="R31" i="3"/>
  <c r="T31" i="3" s="1"/>
  <c r="J31" i="3"/>
  <c r="O30" i="3"/>
  <c r="R30" i="3"/>
  <c r="T30" i="3" s="1"/>
  <c r="J30" i="3"/>
  <c r="O29" i="3"/>
  <c r="R29" i="3"/>
  <c r="T29" i="3"/>
  <c r="J29" i="3"/>
  <c r="O28" i="3"/>
  <c r="R28" i="3"/>
  <c r="T28" i="3" s="1"/>
  <c r="J28" i="3"/>
  <c r="Q27" i="3"/>
  <c r="O27" i="3"/>
  <c r="R27" i="3" s="1"/>
  <c r="T27" i="3" s="1"/>
  <c r="J27" i="3"/>
  <c r="Q26" i="3"/>
  <c r="O26" i="3"/>
  <c r="J26" i="3"/>
  <c r="Q25" i="3"/>
  <c r="O25" i="3"/>
  <c r="R25" i="3" s="1"/>
  <c r="T25" i="3" s="1"/>
  <c r="J25" i="3"/>
  <c r="Q24" i="3"/>
  <c r="O24" i="3"/>
  <c r="J24" i="3"/>
  <c r="Q23" i="3"/>
  <c r="O23" i="3"/>
  <c r="R23" i="3" s="1"/>
  <c r="T23" i="3" s="1"/>
  <c r="J23" i="3"/>
  <c r="Q22" i="3"/>
  <c r="O22" i="3"/>
  <c r="J22" i="3"/>
  <c r="Q21" i="3"/>
  <c r="O21" i="3"/>
  <c r="J21" i="3"/>
  <c r="Q20" i="3"/>
  <c r="O20" i="3"/>
  <c r="R20" i="3" s="1"/>
  <c r="T20" i="3" s="1"/>
  <c r="J20" i="3"/>
  <c r="O19" i="3"/>
  <c r="R19" i="3"/>
  <c r="T19" i="3"/>
  <c r="J19" i="3"/>
  <c r="O18" i="3"/>
  <c r="R18" i="3"/>
  <c r="T18" i="3"/>
  <c r="J18" i="3"/>
  <c r="O17" i="3"/>
  <c r="R17" i="3" s="1"/>
  <c r="T17" i="3" s="1"/>
  <c r="J17" i="3"/>
  <c r="O16" i="3"/>
  <c r="R16" i="3"/>
  <c r="T16" i="3"/>
  <c r="J16" i="3"/>
  <c r="O15" i="3"/>
  <c r="R15" i="3" s="1"/>
  <c r="T15" i="3" s="1"/>
  <c r="J15" i="3"/>
  <c r="O14" i="3"/>
  <c r="R14" i="3"/>
  <c r="T14" i="3"/>
  <c r="J14" i="3"/>
  <c r="O13" i="3"/>
  <c r="R13" i="3" s="1"/>
  <c r="T13" i="3" s="1"/>
  <c r="J13" i="3"/>
  <c r="O12" i="3"/>
  <c r="R12" i="3" s="1"/>
  <c r="T12" i="3" s="1"/>
  <c r="J12" i="3"/>
  <c r="Q11" i="3"/>
  <c r="O11" i="3"/>
  <c r="R11" i="3"/>
  <c r="T11" i="3" s="1"/>
  <c r="J11" i="3"/>
  <c r="Q10" i="3"/>
  <c r="O10" i="3"/>
  <c r="J10" i="3"/>
  <c r="Q9" i="3"/>
  <c r="O9" i="3"/>
  <c r="R9" i="3" s="1"/>
  <c r="T9" i="3" s="1"/>
  <c r="J9" i="3"/>
  <c r="T166" i="2"/>
  <c r="T164" i="2"/>
  <c r="T163" i="2"/>
  <c r="T162" i="2"/>
  <c r="R161" i="2"/>
  <c r="T161" i="2" s="1"/>
  <c r="R160" i="2"/>
  <c r="T160" i="2"/>
  <c r="R159" i="2"/>
  <c r="T159" i="2" s="1"/>
  <c r="R158" i="2"/>
  <c r="T158" i="2" s="1"/>
  <c r="R157" i="2"/>
  <c r="T157" i="2"/>
  <c r="R156" i="2"/>
  <c r="T156" i="2" s="1"/>
  <c r="R155" i="2"/>
  <c r="T155" i="2"/>
  <c r="R154" i="2"/>
  <c r="T154" i="2" s="1"/>
  <c r="R153" i="2"/>
  <c r="T153" i="2" s="1"/>
  <c r="R152" i="2"/>
  <c r="T152" i="2"/>
  <c r="R151" i="2"/>
  <c r="T151" i="2"/>
  <c r="R150" i="2"/>
  <c r="T150" i="2"/>
  <c r="R149" i="2"/>
  <c r="T149" i="2"/>
  <c r="C30" i="22" s="1"/>
  <c r="J30" i="22" s="1"/>
  <c r="R148" i="2"/>
  <c r="T148" i="2"/>
  <c r="C29" i="22"/>
  <c r="J29" i="22" s="1"/>
  <c r="R147" i="2"/>
  <c r="T147" i="2" s="1"/>
  <c r="R146" i="2"/>
  <c r="T146" i="2" s="1"/>
  <c r="C28" i="22" s="1"/>
  <c r="J28" i="22" s="1"/>
  <c r="R145" i="2"/>
  <c r="T145" i="2"/>
  <c r="C27" i="22"/>
  <c r="J27" i="22"/>
  <c r="R144" i="2"/>
  <c r="T144" i="2" s="1"/>
  <c r="R143" i="2"/>
  <c r="T143" i="2"/>
  <c r="R142" i="2"/>
  <c r="T142" i="2" s="1"/>
  <c r="R141" i="2"/>
  <c r="T141" i="2"/>
  <c r="R140" i="2"/>
  <c r="T140" i="2" s="1"/>
  <c r="C25" i="22" s="1"/>
  <c r="J25" i="22" s="1"/>
  <c r="R139" i="2"/>
  <c r="T139" i="2"/>
  <c r="R138" i="2"/>
  <c r="T138" i="2" s="1"/>
  <c r="Q137" i="2"/>
  <c r="R137" i="2"/>
  <c r="T137" i="2"/>
  <c r="C23" i="22"/>
  <c r="J23" i="22"/>
  <c r="R136" i="2"/>
  <c r="T136" i="2"/>
  <c r="C22" i="22"/>
  <c r="J22" i="22" s="1"/>
  <c r="R135" i="2"/>
  <c r="T135" i="2"/>
  <c r="R134" i="2"/>
  <c r="T134" i="2"/>
  <c r="R133" i="2"/>
  <c r="T133" i="2" s="1"/>
  <c r="R132" i="2"/>
  <c r="T132" i="2"/>
  <c r="R131" i="2"/>
  <c r="T131" i="2" s="1"/>
  <c r="R130" i="2"/>
  <c r="T130" i="2"/>
  <c r="R129" i="2"/>
  <c r="T129" i="2"/>
  <c r="R128" i="2"/>
  <c r="T128" i="2" s="1"/>
  <c r="R127" i="2"/>
  <c r="T127" i="2"/>
  <c r="R126" i="2"/>
  <c r="T126" i="2"/>
  <c r="R125" i="2"/>
  <c r="T125" i="2" s="1"/>
  <c r="R124" i="2"/>
  <c r="T124" i="2"/>
  <c r="R123" i="2"/>
  <c r="T123" i="2"/>
  <c r="R122" i="2"/>
  <c r="T122" i="2" s="1"/>
  <c r="R121" i="2"/>
  <c r="T121" i="2" s="1"/>
  <c r="R120" i="2"/>
  <c r="T120" i="2" s="1"/>
  <c r="C19" i="22" s="1"/>
  <c r="J19" i="22"/>
  <c r="R119" i="2"/>
  <c r="T119" i="2"/>
  <c r="R118" i="2"/>
  <c r="T118" i="2" s="1"/>
  <c r="C18" i="22" s="1"/>
  <c r="R117" i="2"/>
  <c r="T117" i="2"/>
  <c r="C17" i="22" s="1"/>
  <c r="R116" i="2"/>
  <c r="T116" i="2"/>
  <c r="R115" i="2"/>
  <c r="T115" i="2"/>
  <c r="R114" i="2"/>
  <c r="T114" i="2" s="1"/>
  <c r="R113" i="2"/>
  <c r="T113" i="2"/>
  <c r="R112" i="2"/>
  <c r="T112" i="2" s="1"/>
  <c r="R111" i="2"/>
  <c r="T111" i="2" s="1"/>
  <c r="R110" i="2"/>
  <c r="T110" i="2" s="1"/>
  <c r="R109" i="2"/>
  <c r="T109" i="2"/>
  <c r="R108" i="2"/>
  <c r="T108" i="2"/>
  <c r="R107" i="2"/>
  <c r="T107" i="2"/>
  <c r="R106" i="2"/>
  <c r="T106" i="2"/>
  <c r="R105" i="2"/>
  <c r="T105" i="2" s="1"/>
  <c r="R104" i="2"/>
  <c r="T104" i="2" s="1"/>
  <c r="R103" i="2"/>
  <c r="T103" i="2"/>
  <c r="R102" i="2"/>
  <c r="T102" i="2" s="1"/>
  <c r="R101" i="2"/>
  <c r="T101" i="2"/>
  <c r="R100" i="2"/>
  <c r="T100" i="2"/>
  <c r="R99" i="2"/>
  <c r="T99" i="2"/>
  <c r="R98" i="2"/>
  <c r="T98" i="2"/>
  <c r="R97" i="2"/>
  <c r="T97" i="2"/>
  <c r="C12" i="22" s="1"/>
  <c r="J12" i="22" s="1"/>
  <c r="R96" i="2"/>
  <c r="T96" i="2"/>
  <c r="R95" i="2"/>
  <c r="T95" i="2"/>
  <c r="R94" i="2"/>
  <c r="T94" i="2" s="1"/>
  <c r="R93" i="2"/>
  <c r="T93" i="2" s="1"/>
  <c r="R92" i="2"/>
  <c r="T92" i="2"/>
  <c r="R91" i="2"/>
  <c r="T91" i="2"/>
  <c r="R90" i="2"/>
  <c r="T90" i="2"/>
  <c r="R89" i="2"/>
  <c r="T89" i="2" s="1"/>
  <c r="R88" i="2"/>
  <c r="T88" i="2"/>
  <c r="R87" i="2"/>
  <c r="T87" i="2"/>
  <c r="R86" i="2"/>
  <c r="T86" i="2" s="1"/>
  <c r="R85" i="2"/>
  <c r="T85" i="2"/>
  <c r="R84" i="2"/>
  <c r="T84" i="2" s="1"/>
  <c r="R83" i="2"/>
  <c r="T83" i="2"/>
  <c r="R82" i="2"/>
  <c r="T82" i="2"/>
  <c r="R81" i="2"/>
  <c r="T81" i="2" s="1"/>
  <c r="R80" i="2"/>
  <c r="T80" i="2"/>
  <c r="R79" i="2"/>
  <c r="T79" i="2" s="1"/>
  <c r="L79" i="2"/>
  <c r="L78" i="2"/>
  <c r="M78" i="2"/>
  <c r="L76" i="2"/>
  <c r="M76" i="2"/>
  <c r="R75" i="2"/>
  <c r="T75" i="2"/>
  <c r="L75" i="2"/>
  <c r="M75" i="2" s="1"/>
  <c r="L73" i="2"/>
  <c r="M73" i="2"/>
  <c r="L71" i="2"/>
  <c r="M71" i="2"/>
  <c r="L69" i="2"/>
  <c r="M69" i="2" s="1"/>
  <c r="L67" i="2"/>
  <c r="M67" i="2"/>
  <c r="R66" i="2"/>
  <c r="T66" i="2"/>
  <c r="L66" i="2"/>
  <c r="R65" i="2"/>
  <c r="T65" i="2" s="1"/>
  <c r="L65" i="2"/>
  <c r="M65" i="2"/>
  <c r="R64" i="2"/>
  <c r="T64" i="2" s="1"/>
  <c r="L64" i="2"/>
  <c r="M64" i="2" s="1"/>
  <c r="R63" i="2"/>
  <c r="T63" i="2"/>
  <c r="L63" i="2"/>
  <c r="M63" i="2" s="1"/>
  <c r="R62" i="2"/>
  <c r="T62" i="2" s="1"/>
  <c r="L62" i="2"/>
  <c r="M62" i="2"/>
  <c r="R61" i="2"/>
  <c r="T61" i="2"/>
  <c r="L61" i="2"/>
  <c r="M61" i="2" s="1"/>
  <c r="R60" i="2"/>
  <c r="T60" i="2" s="1"/>
  <c r="L60" i="2"/>
  <c r="M60" i="2" s="1"/>
  <c r="L59" i="2"/>
  <c r="M59" i="2"/>
  <c r="L58" i="2"/>
  <c r="M58" i="2" s="1"/>
  <c r="L57" i="2"/>
  <c r="M57" i="2" s="1"/>
  <c r="L56" i="2"/>
  <c r="M56" i="2" s="1"/>
  <c r="L55" i="2"/>
  <c r="M55" i="2" s="1"/>
  <c r="L54" i="2"/>
  <c r="M54" i="2" s="1"/>
  <c r="L53" i="2"/>
  <c r="M53" i="2"/>
  <c r="L52" i="2"/>
  <c r="M52" i="2" s="1"/>
  <c r="L51" i="2"/>
  <c r="M51" i="2"/>
  <c r="L50" i="2"/>
  <c r="M50" i="2"/>
  <c r="L49" i="2"/>
  <c r="M49" i="2" s="1"/>
  <c r="L48" i="2"/>
  <c r="M48" i="2"/>
  <c r="Q47" i="2"/>
  <c r="R47" i="2" s="1"/>
  <c r="T47" i="2" s="1"/>
  <c r="L47" i="2"/>
  <c r="Q46" i="2"/>
  <c r="R46" i="2"/>
  <c r="T46" i="2" s="1"/>
  <c r="L46" i="2"/>
  <c r="M46" i="2"/>
  <c r="Q45" i="2"/>
  <c r="R45" i="2"/>
  <c r="T45" i="2"/>
  <c r="L45" i="2"/>
  <c r="M45" i="2" s="1"/>
  <c r="Q44" i="2"/>
  <c r="R44" i="2"/>
  <c r="T44" i="2"/>
  <c r="L44" i="2"/>
  <c r="M44" i="2" s="1"/>
  <c r="Q43" i="2"/>
  <c r="R43" i="2"/>
  <c r="T43" i="2" s="1"/>
  <c r="L43" i="2"/>
  <c r="M43" i="2" s="1"/>
  <c r="Q42" i="2"/>
  <c r="R42" i="2"/>
  <c r="T42" i="2" s="1"/>
  <c r="L42" i="2"/>
  <c r="M42" i="2" s="1"/>
  <c r="Q41" i="2"/>
  <c r="R41" i="2" s="1"/>
  <c r="T41" i="2" s="1"/>
  <c r="L41" i="2"/>
  <c r="M41" i="2"/>
  <c r="L40" i="2"/>
  <c r="M40" i="2" s="1"/>
  <c r="L39" i="2"/>
  <c r="M39" i="2"/>
  <c r="Q38" i="2"/>
  <c r="R38" i="2"/>
  <c r="T38" i="2" s="1"/>
  <c r="L38" i="2"/>
  <c r="M38" i="2"/>
  <c r="Q37" i="2"/>
  <c r="R37" i="2"/>
  <c r="T37" i="2" s="1"/>
  <c r="L37" i="2"/>
  <c r="M37" i="2" s="1"/>
  <c r="Q36" i="2"/>
  <c r="R36" i="2"/>
  <c r="T36" i="2"/>
  <c r="L36" i="2"/>
  <c r="M36" i="2"/>
  <c r="Q35" i="2"/>
  <c r="R35" i="2"/>
  <c r="T35" i="2"/>
  <c r="L35" i="2"/>
  <c r="M35" i="2"/>
  <c r="Q34" i="2"/>
  <c r="R34" i="2"/>
  <c r="T34" i="2"/>
  <c r="L34" i="2"/>
  <c r="M34" i="2" s="1"/>
  <c r="Q33" i="2"/>
  <c r="R33" i="2" s="1"/>
  <c r="T33" i="2" s="1"/>
  <c r="L33" i="2"/>
  <c r="M33" i="2"/>
  <c r="Q32" i="2"/>
  <c r="R32" i="2" s="1"/>
  <c r="T32" i="2"/>
  <c r="L32" i="2"/>
  <c r="M32" i="2" s="1"/>
  <c r="Q31" i="2"/>
  <c r="R31" i="2"/>
  <c r="T31" i="2" s="1"/>
  <c r="L31" i="2"/>
  <c r="M31" i="2"/>
  <c r="Q29" i="2"/>
  <c r="R29" i="2"/>
  <c r="T29" i="2" s="1"/>
  <c r="L29" i="2"/>
  <c r="M29" i="2"/>
  <c r="Q30" i="2"/>
  <c r="R30" i="2" s="1"/>
  <c r="T30" i="2" s="1"/>
  <c r="L30" i="2"/>
  <c r="M30" i="2"/>
  <c r="Q27" i="2"/>
  <c r="R27" i="2"/>
  <c r="T27" i="2"/>
  <c r="L27" i="2"/>
  <c r="M27" i="2" s="1"/>
  <c r="Q28" i="2"/>
  <c r="R28" i="2" s="1"/>
  <c r="T28" i="2" s="1"/>
  <c r="L28" i="2"/>
  <c r="M28" i="2" s="1"/>
  <c r="Q26" i="2"/>
  <c r="R26" i="2" s="1"/>
  <c r="T26" i="2" s="1"/>
  <c r="L26" i="2"/>
  <c r="M26" i="2" s="1"/>
  <c r="Q25" i="2"/>
  <c r="R25" i="2" s="1"/>
  <c r="T25" i="2" s="1"/>
  <c r="L25" i="2"/>
  <c r="M25" i="2" s="1"/>
  <c r="Q24" i="2"/>
  <c r="R24" i="2" s="1"/>
  <c r="T24" i="2" s="1"/>
  <c r="L24" i="2"/>
  <c r="M24" i="2" s="1"/>
  <c r="Q23" i="2"/>
  <c r="R23" i="2" s="1"/>
  <c r="T23" i="2" s="1"/>
  <c r="L23" i="2"/>
  <c r="M23" i="2" s="1"/>
  <c r="Q22" i="2"/>
  <c r="R22" i="2"/>
  <c r="T22" i="2" s="1"/>
  <c r="L22" i="2"/>
  <c r="M22" i="2"/>
  <c r="Q20" i="2"/>
  <c r="R20" i="2" s="1"/>
  <c r="T20" i="2" s="1"/>
  <c r="L20" i="2"/>
  <c r="M20" i="2"/>
  <c r="Q19" i="2"/>
  <c r="R19" i="2" s="1"/>
  <c r="T19" i="2" s="1"/>
  <c r="L19" i="2"/>
  <c r="M19" i="2" s="1"/>
  <c r="Q18" i="2"/>
  <c r="R18" i="2" s="1"/>
  <c r="T18" i="2" s="1"/>
  <c r="L18" i="2"/>
  <c r="M18" i="2"/>
  <c r="Q17" i="2"/>
  <c r="R17" i="2" s="1"/>
  <c r="T17" i="2" s="1"/>
  <c r="L17" i="2"/>
  <c r="M17" i="2" s="1"/>
  <c r="Q16" i="2"/>
  <c r="R16" i="2" s="1"/>
  <c r="T16" i="2" s="1"/>
  <c r="L16" i="2"/>
  <c r="M16" i="2" s="1"/>
  <c r="Q15" i="2"/>
  <c r="R15" i="2"/>
  <c r="T15" i="2" s="1"/>
  <c r="L15" i="2"/>
  <c r="M15" i="2" s="1"/>
  <c r="Q14" i="2"/>
  <c r="R14" i="2" s="1"/>
  <c r="T14" i="2" s="1"/>
  <c r="L14" i="2"/>
  <c r="M14" i="2"/>
  <c r="Q13" i="2"/>
  <c r="R13" i="2"/>
  <c r="T13" i="2"/>
  <c r="L13" i="2"/>
  <c r="M13" i="2" s="1"/>
  <c r="Q12" i="2"/>
  <c r="R12" i="2" s="1"/>
  <c r="T12" i="2" s="1"/>
  <c r="L12" i="2"/>
  <c r="M12" i="2"/>
  <c r="Q11" i="2"/>
  <c r="R11" i="2" s="1"/>
  <c r="T11" i="2" s="1"/>
  <c r="L11" i="2"/>
  <c r="M11" i="2" s="1"/>
  <c r="Q10" i="2"/>
  <c r="R10" i="2"/>
  <c r="T10" i="2"/>
  <c r="L10" i="2"/>
  <c r="M10" i="2"/>
  <c r="Q9" i="2"/>
  <c r="R9" i="2"/>
  <c r="L9" i="2"/>
  <c r="M9" i="2" s="1"/>
  <c r="R26" i="28"/>
  <c r="T26" i="28"/>
  <c r="R24" i="28"/>
  <c r="T24" i="28"/>
  <c r="R22" i="28"/>
  <c r="T22" i="28" s="1"/>
  <c r="R20" i="28"/>
  <c r="T20" i="28"/>
  <c r="H61" i="9" s="1"/>
  <c r="J61" i="9" s="1"/>
  <c r="R19" i="28"/>
  <c r="T19" i="28"/>
  <c r="H60" i="9"/>
  <c r="J60" i="9"/>
  <c r="R18" i="28"/>
  <c r="T18" i="28"/>
  <c r="H59" i="9"/>
  <c r="J59" i="9" s="1"/>
  <c r="R16" i="28"/>
  <c r="T16" i="28" s="1"/>
  <c r="H58" i="9" s="1"/>
  <c r="J58" i="9" s="1"/>
  <c r="R15" i="28"/>
  <c r="T15" i="28"/>
  <c r="H57" i="9"/>
  <c r="J57" i="9" s="1"/>
  <c r="R13" i="28"/>
  <c r="T13" i="28"/>
  <c r="R11" i="28"/>
  <c r="T11" i="28"/>
  <c r="H37" i="9" s="1"/>
  <c r="R10" i="28"/>
  <c r="T10" i="28"/>
  <c r="H43" i="9"/>
  <c r="R9" i="28"/>
  <c r="T9" i="28"/>
  <c r="H45" i="9" s="1"/>
  <c r="J45" i="9" s="1"/>
  <c r="R49" i="27"/>
  <c r="T49" i="27" s="1"/>
  <c r="G56" i="9" s="1"/>
  <c r="J56" i="9" s="1"/>
  <c r="R48" i="27"/>
  <c r="T48" i="27"/>
  <c r="G54" i="9" s="1"/>
  <c r="J54" i="9" s="1"/>
  <c r="R46" i="27"/>
  <c r="T46" i="27" s="1"/>
  <c r="G55" i="9" s="1"/>
  <c r="J55" i="9" s="1"/>
  <c r="R44" i="27"/>
  <c r="T44" i="27" s="1"/>
  <c r="R42" i="27"/>
  <c r="T42" i="27" s="1"/>
  <c r="R40" i="27"/>
  <c r="T40" i="27" s="1"/>
  <c r="R38" i="27"/>
  <c r="T38" i="27"/>
  <c r="R36" i="27"/>
  <c r="T36" i="27"/>
  <c r="R34" i="27"/>
  <c r="T34" i="27" s="1"/>
  <c r="R32" i="27"/>
  <c r="T32" i="27"/>
  <c r="R30" i="27"/>
  <c r="T30" i="27"/>
  <c r="R28" i="27"/>
  <c r="T28" i="27"/>
  <c r="R26" i="27"/>
  <c r="T26" i="27" s="1"/>
  <c r="R24" i="27"/>
  <c r="T24" i="27"/>
  <c r="R22" i="27"/>
  <c r="T22" i="27"/>
  <c r="R20" i="27"/>
  <c r="T20" i="27" s="1"/>
  <c r="R18" i="27"/>
  <c r="T18" i="27" s="1"/>
  <c r="R16" i="27"/>
  <c r="T16" i="27"/>
  <c r="R14" i="27"/>
  <c r="T14" i="27"/>
  <c r="R12" i="27"/>
  <c r="T12" i="27"/>
  <c r="R10" i="27"/>
  <c r="T10" i="27" s="1"/>
  <c r="R9" i="27"/>
  <c r="R33" i="26"/>
  <c r="T33" i="26"/>
  <c r="R32" i="26"/>
  <c r="T32" i="26"/>
  <c r="F53" i="9" s="1"/>
  <c r="J53" i="9" s="1"/>
  <c r="R31" i="26"/>
  <c r="T31" i="26" s="1"/>
  <c r="F52" i="9" s="1"/>
  <c r="R30" i="26"/>
  <c r="T30" i="26" s="1"/>
  <c r="F51" i="9" s="1"/>
  <c r="J51" i="9" s="1"/>
  <c r="R29" i="26"/>
  <c r="T29" i="26" s="1"/>
  <c r="R28" i="26"/>
  <c r="T28" i="26"/>
  <c r="F50" i="9" s="1"/>
  <c r="J50" i="9" s="1"/>
  <c r="R26" i="26"/>
  <c r="T26" i="26"/>
  <c r="R24" i="26"/>
  <c r="T24" i="26"/>
  <c r="F49" i="9" s="1"/>
  <c r="J49" i="9" s="1"/>
  <c r="R23" i="26"/>
  <c r="T23" i="26" s="1"/>
  <c r="F48" i="9" s="1"/>
  <c r="J48" i="9" s="1"/>
  <c r="R22" i="26"/>
  <c r="T22" i="26" s="1"/>
  <c r="F47" i="9" s="1"/>
  <c r="J47" i="9" s="1"/>
  <c r="R21" i="26"/>
  <c r="T21" i="26" s="1"/>
  <c r="R20" i="26"/>
  <c r="T20" i="26"/>
  <c r="R19" i="26"/>
  <c r="T19" i="26" s="1"/>
  <c r="R17" i="26"/>
  <c r="T17" i="26" s="1"/>
  <c r="F37" i="9" s="1"/>
  <c r="R15" i="26"/>
  <c r="T15" i="26"/>
  <c r="R13" i="26"/>
  <c r="T13" i="26" s="1"/>
  <c r="R12" i="26"/>
  <c r="T12" i="26"/>
  <c r="F43" i="9" s="1"/>
  <c r="J43" i="9" s="1"/>
  <c r="R11" i="26"/>
  <c r="T11" i="26"/>
  <c r="F42" i="9" s="1"/>
  <c r="J42" i="9" s="1"/>
  <c r="R9" i="26"/>
  <c r="T9" i="26" s="1"/>
  <c r="T109" i="25"/>
  <c r="E62" i="9" s="1"/>
  <c r="T108" i="25"/>
  <c r="T107" i="25"/>
  <c r="R106" i="25"/>
  <c r="T106" i="25" s="1"/>
  <c r="R105" i="25"/>
  <c r="T105" i="25"/>
  <c r="R104" i="25"/>
  <c r="T104" i="25"/>
  <c r="R103" i="25"/>
  <c r="T103" i="25"/>
  <c r="R102" i="25"/>
  <c r="T102" i="25"/>
  <c r="R101" i="25"/>
  <c r="T101" i="25" s="1"/>
  <c r="R100" i="25"/>
  <c r="T100" i="25"/>
  <c r="R99" i="25"/>
  <c r="T99" i="25" s="1"/>
  <c r="R98" i="25"/>
  <c r="T98" i="25" s="1"/>
  <c r="R97" i="25"/>
  <c r="T97" i="25"/>
  <c r="R96" i="25"/>
  <c r="T96" i="25"/>
  <c r="R95" i="25"/>
  <c r="T95" i="25" s="1"/>
  <c r="R94" i="25"/>
  <c r="T94" i="25"/>
  <c r="R93" i="25"/>
  <c r="T93" i="25" s="1"/>
  <c r="R92" i="25"/>
  <c r="T92" i="25"/>
  <c r="R91" i="25"/>
  <c r="T91" i="25"/>
  <c r="R90" i="25"/>
  <c r="T90" i="25" s="1"/>
  <c r="R89" i="25"/>
  <c r="T89" i="25" s="1"/>
  <c r="E38" i="9" s="1"/>
  <c r="R88" i="25"/>
  <c r="T88" i="25"/>
  <c r="R87" i="25"/>
  <c r="T87" i="25"/>
  <c r="R86" i="25"/>
  <c r="T86" i="25"/>
  <c r="R85" i="25"/>
  <c r="T85" i="25" s="1"/>
  <c r="R84" i="25"/>
  <c r="T84" i="25"/>
  <c r="R83" i="25"/>
  <c r="T83" i="25"/>
  <c r="R82" i="25"/>
  <c r="T82" i="25"/>
  <c r="R81" i="25"/>
  <c r="T81" i="25" s="1"/>
  <c r="R80" i="25"/>
  <c r="T80" i="25"/>
  <c r="R79" i="25"/>
  <c r="T79" i="25" s="1"/>
  <c r="R78" i="25"/>
  <c r="T78" i="25" s="1"/>
  <c r="R77" i="25"/>
  <c r="T77" i="25" s="1"/>
  <c r="R76" i="25"/>
  <c r="T76" i="25"/>
  <c r="R75" i="25"/>
  <c r="T75" i="25" s="1"/>
  <c r="R74" i="25"/>
  <c r="T74" i="25" s="1"/>
  <c r="R73" i="25"/>
  <c r="T73" i="25"/>
  <c r="R72" i="25"/>
  <c r="T72" i="25" s="1"/>
  <c r="R71" i="25"/>
  <c r="T71" i="25" s="1"/>
  <c r="R70" i="25"/>
  <c r="T70" i="25" s="1"/>
  <c r="R69" i="25"/>
  <c r="T69" i="25" s="1"/>
  <c r="E37" i="9" s="1"/>
  <c r="R68" i="25"/>
  <c r="T68" i="25"/>
  <c r="E36" i="9" s="1"/>
  <c r="J36" i="9" s="1"/>
  <c r="R67" i="25"/>
  <c r="T67" i="25"/>
  <c r="R66" i="25"/>
  <c r="T66" i="25"/>
  <c r="R65" i="25"/>
  <c r="T65" i="25" s="1"/>
  <c r="E35" i="9" s="1"/>
  <c r="J35" i="9" s="1"/>
  <c r="R64" i="25"/>
  <c r="T64" i="25" s="1"/>
  <c r="R63" i="25"/>
  <c r="T63" i="25"/>
  <c r="R62" i="25"/>
  <c r="T62" i="25" s="1"/>
  <c r="R61" i="25"/>
  <c r="T61" i="25"/>
  <c r="R60" i="25"/>
  <c r="T60" i="25"/>
  <c r="E32" i="9"/>
  <c r="Q59" i="25"/>
  <c r="O59" i="25"/>
  <c r="R59" i="25"/>
  <c r="T59" i="25"/>
  <c r="J59" i="25"/>
  <c r="Q58" i="25"/>
  <c r="R58" i="25" s="1"/>
  <c r="T58" i="25" s="1"/>
  <c r="O58" i="25"/>
  <c r="J58" i="25"/>
  <c r="Q57" i="25"/>
  <c r="O57" i="25"/>
  <c r="R57" i="25" s="1"/>
  <c r="T57" i="25" s="1"/>
  <c r="J57" i="25"/>
  <c r="Q56" i="25"/>
  <c r="O56" i="25"/>
  <c r="R56" i="25" s="1"/>
  <c r="T56" i="25" s="1"/>
  <c r="J56" i="25"/>
  <c r="Q55" i="25"/>
  <c r="O55" i="25"/>
  <c r="R55" i="25" s="1"/>
  <c r="T55" i="25" s="1"/>
  <c r="J55" i="25"/>
  <c r="O54" i="25"/>
  <c r="R54" i="25"/>
  <c r="T54" i="25"/>
  <c r="J54" i="25"/>
  <c r="O53" i="25"/>
  <c r="R53" i="25" s="1"/>
  <c r="T53" i="25" s="1"/>
  <c r="J53" i="25"/>
  <c r="O52" i="25"/>
  <c r="R52" i="25" s="1"/>
  <c r="T52" i="25" s="1"/>
  <c r="J52" i="25"/>
  <c r="O51" i="25"/>
  <c r="R51" i="25" s="1"/>
  <c r="T51" i="25" s="1"/>
  <c r="J51" i="25"/>
  <c r="O50" i="25"/>
  <c r="R50" i="25"/>
  <c r="T50" i="25"/>
  <c r="J50" i="25"/>
  <c r="O49" i="25"/>
  <c r="R49" i="25" s="1"/>
  <c r="T49" i="25" s="1"/>
  <c r="J49" i="25"/>
  <c r="O48" i="25"/>
  <c r="R48" i="25" s="1"/>
  <c r="T48" i="25" s="1"/>
  <c r="J48" i="25"/>
  <c r="O47" i="25"/>
  <c r="R47" i="25" s="1"/>
  <c r="T47" i="25" s="1"/>
  <c r="J47" i="25"/>
  <c r="O46" i="25"/>
  <c r="R46" i="25"/>
  <c r="T46" i="25" s="1"/>
  <c r="J46" i="25"/>
  <c r="O45" i="25"/>
  <c r="R45" i="25"/>
  <c r="T45" i="25"/>
  <c r="J45" i="25"/>
  <c r="O44" i="25"/>
  <c r="R44" i="25" s="1"/>
  <c r="T44" i="25" s="1"/>
  <c r="J44" i="25"/>
  <c r="O43" i="25"/>
  <c r="R43" i="25"/>
  <c r="T43" i="25"/>
  <c r="J43" i="25"/>
  <c r="Q42" i="25"/>
  <c r="R42" i="25" s="1"/>
  <c r="T42" i="25" s="1"/>
  <c r="O42" i="25"/>
  <c r="J42" i="25"/>
  <c r="Q41" i="25"/>
  <c r="O41" i="25"/>
  <c r="J41" i="25"/>
  <c r="Q40" i="25"/>
  <c r="O40" i="25"/>
  <c r="R40" i="25" s="1"/>
  <c r="T40" i="25" s="1"/>
  <c r="J40" i="25"/>
  <c r="Q39" i="25"/>
  <c r="O39" i="25"/>
  <c r="R39" i="25" s="1"/>
  <c r="T39" i="25" s="1"/>
  <c r="J39" i="25"/>
  <c r="O38" i="25"/>
  <c r="R38" i="25"/>
  <c r="T38" i="25"/>
  <c r="J38" i="25"/>
  <c r="O37" i="25"/>
  <c r="R37" i="25" s="1"/>
  <c r="T37" i="25" s="1"/>
  <c r="J37" i="25"/>
  <c r="O36" i="25"/>
  <c r="R36" i="25" s="1"/>
  <c r="T36" i="25" s="1"/>
  <c r="J36" i="25"/>
  <c r="O35" i="25"/>
  <c r="R35" i="25" s="1"/>
  <c r="T35" i="25" s="1"/>
  <c r="J35" i="25"/>
  <c r="O34" i="25"/>
  <c r="R34" i="25" s="1"/>
  <c r="T34" i="25" s="1"/>
  <c r="J34" i="25"/>
  <c r="O33" i="25"/>
  <c r="R33" i="25" s="1"/>
  <c r="T33" i="25" s="1"/>
  <c r="J33" i="25"/>
  <c r="O32" i="25"/>
  <c r="R32" i="25"/>
  <c r="T32" i="25"/>
  <c r="J32" i="25"/>
  <c r="O31" i="25"/>
  <c r="R31" i="25" s="1"/>
  <c r="T31" i="25" s="1"/>
  <c r="J31" i="25"/>
  <c r="Q30" i="25"/>
  <c r="O30" i="25"/>
  <c r="J30" i="25"/>
  <c r="Q29" i="25"/>
  <c r="O29" i="25"/>
  <c r="R29" i="25" s="1"/>
  <c r="T29" i="25" s="1"/>
  <c r="J29" i="25"/>
  <c r="Q28" i="25"/>
  <c r="O28" i="25"/>
  <c r="J28" i="25"/>
  <c r="Q27" i="25"/>
  <c r="O27" i="25"/>
  <c r="R27" i="25" s="1"/>
  <c r="T27" i="25" s="1"/>
  <c r="J27" i="25"/>
  <c r="O26" i="25"/>
  <c r="R26" i="25" s="1"/>
  <c r="T26" i="25" s="1"/>
  <c r="J26" i="25"/>
  <c r="O25" i="25"/>
  <c r="R25" i="25" s="1"/>
  <c r="T25" i="25" s="1"/>
  <c r="J25" i="25"/>
  <c r="Q24" i="25"/>
  <c r="O24" i="25"/>
  <c r="R24" i="25" s="1"/>
  <c r="T24" i="25" s="1"/>
  <c r="J24" i="25"/>
  <c r="Q23" i="25"/>
  <c r="O23" i="25"/>
  <c r="R23" i="25"/>
  <c r="T23" i="25"/>
  <c r="J23" i="25"/>
  <c r="Q22" i="25"/>
  <c r="R22" i="25" s="1"/>
  <c r="T22" i="25" s="1"/>
  <c r="O22" i="25"/>
  <c r="J22" i="25"/>
  <c r="Q21" i="25"/>
  <c r="O21" i="25"/>
  <c r="J21" i="25"/>
  <c r="O20" i="25"/>
  <c r="R20" i="25" s="1"/>
  <c r="T20" i="25" s="1"/>
  <c r="J20" i="25"/>
  <c r="O19" i="25"/>
  <c r="R19" i="25"/>
  <c r="T19" i="25"/>
  <c r="J19" i="25"/>
  <c r="O18" i="25"/>
  <c r="R18" i="25" s="1"/>
  <c r="T18" i="25"/>
  <c r="J18" i="25"/>
  <c r="O17" i="25"/>
  <c r="R17" i="25"/>
  <c r="T17" i="25" s="1"/>
  <c r="J17" i="25"/>
  <c r="O16" i="25"/>
  <c r="R16" i="25"/>
  <c r="T16" i="25"/>
  <c r="J16" i="25"/>
  <c r="O15" i="25"/>
  <c r="R15" i="25"/>
  <c r="T15" i="25"/>
  <c r="J15" i="25"/>
  <c r="O14" i="25"/>
  <c r="R14" i="25" s="1"/>
  <c r="T14" i="25"/>
  <c r="J14" i="25"/>
  <c r="O13" i="25"/>
  <c r="R13" i="25"/>
  <c r="T13" i="25" s="1"/>
  <c r="J13" i="25"/>
  <c r="Q12" i="25"/>
  <c r="O12" i="25"/>
  <c r="J12" i="25"/>
  <c r="Q11" i="25"/>
  <c r="O11" i="25"/>
  <c r="J11" i="25"/>
  <c r="Q10" i="25"/>
  <c r="O10" i="25"/>
  <c r="R10" i="25" s="1"/>
  <c r="T10" i="25" s="1"/>
  <c r="J10" i="25"/>
  <c r="Q9" i="25"/>
  <c r="O9" i="25"/>
  <c r="R9" i="25" s="1"/>
  <c r="T9" i="25" s="1"/>
  <c r="J9" i="25"/>
  <c r="T142" i="24"/>
  <c r="T141" i="24"/>
  <c r="T140" i="24"/>
  <c r="R139" i="24"/>
  <c r="T139" i="24" s="1"/>
  <c r="R138" i="24"/>
  <c r="T138" i="24" s="1"/>
  <c r="R137" i="24"/>
  <c r="T137" i="24"/>
  <c r="R136" i="24"/>
  <c r="T136" i="24" s="1"/>
  <c r="R135" i="24"/>
  <c r="T135" i="24" s="1"/>
  <c r="R134" i="24"/>
  <c r="T134" i="24" s="1"/>
  <c r="R133" i="24"/>
  <c r="T133" i="24"/>
  <c r="R132" i="24"/>
  <c r="T132" i="24" s="1"/>
  <c r="R131" i="24"/>
  <c r="T131" i="24" s="1"/>
  <c r="R130" i="24"/>
  <c r="T130" i="24" s="1"/>
  <c r="R129" i="24"/>
  <c r="T129" i="24" s="1"/>
  <c r="R128" i="24"/>
  <c r="T128" i="24" s="1"/>
  <c r="R127" i="24"/>
  <c r="T127" i="24"/>
  <c r="R126" i="24"/>
  <c r="T126" i="24" s="1"/>
  <c r="R125" i="24"/>
  <c r="T125" i="24"/>
  <c r="R124" i="24"/>
  <c r="T124" i="24" s="1"/>
  <c r="R123" i="24"/>
  <c r="T123" i="24"/>
  <c r="R122" i="24"/>
  <c r="T122" i="24" s="1"/>
  <c r="R121" i="24"/>
  <c r="T121" i="24" s="1"/>
  <c r="R120" i="24"/>
  <c r="T120" i="24" s="1"/>
  <c r="R119" i="24"/>
  <c r="T119" i="24"/>
  <c r="R118" i="24"/>
  <c r="T118" i="24" s="1"/>
  <c r="R117" i="24"/>
  <c r="T117" i="24"/>
  <c r="R116" i="24"/>
  <c r="T116" i="24" s="1"/>
  <c r="R115" i="24"/>
  <c r="T115" i="24"/>
  <c r="R114" i="24"/>
  <c r="T114" i="24" s="1"/>
  <c r="R113" i="24"/>
  <c r="T113" i="24"/>
  <c r="R112" i="24"/>
  <c r="T112" i="24" s="1"/>
  <c r="R111" i="24"/>
  <c r="T111" i="24"/>
  <c r="R110" i="24"/>
  <c r="T110" i="24" s="1"/>
  <c r="R109" i="24"/>
  <c r="T109" i="24" s="1"/>
  <c r="R108" i="24"/>
  <c r="T108" i="24" s="1"/>
  <c r="R107" i="24"/>
  <c r="T107" i="24" s="1"/>
  <c r="R106" i="24"/>
  <c r="T106" i="24" s="1"/>
  <c r="R105" i="24"/>
  <c r="T105" i="24"/>
  <c r="R104" i="24"/>
  <c r="T104" i="24" s="1"/>
  <c r="R103" i="24"/>
  <c r="T103" i="24" s="1"/>
  <c r="R102" i="24"/>
  <c r="T102" i="24" s="1"/>
  <c r="R101" i="24"/>
  <c r="T101" i="24"/>
  <c r="R100" i="24"/>
  <c r="T100" i="24" s="1"/>
  <c r="R99" i="24"/>
  <c r="T99" i="24"/>
  <c r="R98" i="24"/>
  <c r="T98" i="24" s="1"/>
  <c r="R97" i="24"/>
  <c r="T97" i="24"/>
  <c r="R96" i="24"/>
  <c r="T96" i="24" s="1"/>
  <c r="D21" i="9" s="1"/>
  <c r="R95" i="24"/>
  <c r="T95" i="24" s="1"/>
  <c r="R94" i="24"/>
  <c r="T94" i="24"/>
  <c r="R93" i="24"/>
  <c r="T93" i="24" s="1"/>
  <c r="R92" i="24"/>
  <c r="T92" i="24" s="1"/>
  <c r="R91" i="24"/>
  <c r="T91" i="24"/>
  <c r="R90" i="24"/>
  <c r="T90" i="24" s="1"/>
  <c r="R89" i="24"/>
  <c r="T89" i="24"/>
  <c r="R88" i="24"/>
  <c r="T88" i="24" s="1"/>
  <c r="R87" i="24"/>
  <c r="T87" i="24" s="1"/>
  <c r="R86" i="24"/>
  <c r="T86" i="24" s="1"/>
  <c r="R85" i="24"/>
  <c r="T85" i="24"/>
  <c r="R84" i="24"/>
  <c r="T84" i="24"/>
  <c r="R83" i="24"/>
  <c r="T83" i="24"/>
  <c r="R82" i="24"/>
  <c r="T82" i="24" s="1"/>
  <c r="R81" i="24"/>
  <c r="T81" i="24"/>
  <c r="R80" i="24"/>
  <c r="T80" i="24" s="1"/>
  <c r="R79" i="24"/>
  <c r="T79" i="24"/>
  <c r="R78" i="24"/>
  <c r="T78" i="24" s="1"/>
  <c r="R77" i="24"/>
  <c r="T77" i="24"/>
  <c r="R76" i="24"/>
  <c r="T76" i="24"/>
  <c r="R75" i="24"/>
  <c r="T75" i="24"/>
  <c r="R74" i="24"/>
  <c r="T74" i="24" s="1"/>
  <c r="R73" i="24"/>
  <c r="T73" i="24"/>
  <c r="R72" i="24"/>
  <c r="T72" i="24" s="1"/>
  <c r="R71" i="24"/>
  <c r="T71" i="24"/>
  <c r="D32" i="9"/>
  <c r="R70" i="24"/>
  <c r="T70" i="24" s="1"/>
  <c r="R69" i="24"/>
  <c r="T69" i="24" s="1"/>
  <c r="R68" i="24"/>
  <c r="T68" i="24" s="1"/>
  <c r="R67" i="24"/>
  <c r="T67" i="24"/>
  <c r="R66" i="24"/>
  <c r="T66" i="24" s="1"/>
  <c r="D11" i="9" s="1"/>
  <c r="J11" i="9" s="1"/>
  <c r="R65" i="24"/>
  <c r="T65" i="24" s="1"/>
  <c r="D31" i="9" s="1"/>
  <c r="J31" i="9" s="1"/>
  <c r="O64" i="24"/>
  <c r="R64" i="24" s="1"/>
  <c r="T64" i="24" s="1"/>
  <c r="J64" i="24"/>
  <c r="O63" i="24"/>
  <c r="R63" i="24" s="1"/>
  <c r="T63" i="24"/>
  <c r="J63" i="24"/>
  <c r="O62" i="24"/>
  <c r="R62" i="24" s="1"/>
  <c r="T62" i="24" s="1"/>
  <c r="J62" i="24"/>
  <c r="O61" i="24"/>
  <c r="R61" i="24"/>
  <c r="T61" i="24"/>
  <c r="J61" i="24"/>
  <c r="Q60" i="24"/>
  <c r="O60" i="24"/>
  <c r="R60" i="24" s="1"/>
  <c r="J60" i="24"/>
  <c r="O59" i="24"/>
  <c r="R59" i="24"/>
  <c r="T59" i="24" s="1"/>
  <c r="J59" i="24"/>
  <c r="O58" i="24"/>
  <c r="R58" i="24" s="1"/>
  <c r="T58" i="24" s="1"/>
  <c r="J58" i="24"/>
  <c r="O57" i="24"/>
  <c r="R57" i="24"/>
  <c r="T57" i="24"/>
  <c r="J57" i="24"/>
  <c r="O56" i="24"/>
  <c r="R56" i="24" s="1"/>
  <c r="T56" i="24"/>
  <c r="J56" i="24"/>
  <c r="O55" i="24"/>
  <c r="R55" i="24"/>
  <c r="T55" i="24" s="1"/>
  <c r="J55" i="24"/>
  <c r="O54" i="24"/>
  <c r="R54" i="24"/>
  <c r="T54" i="24"/>
  <c r="J54" i="24"/>
  <c r="O53" i="24"/>
  <c r="R53" i="24" s="1"/>
  <c r="T53" i="24" s="1"/>
  <c r="J53" i="24"/>
  <c r="O52" i="24"/>
  <c r="R52" i="24" s="1"/>
  <c r="T52" i="24"/>
  <c r="J52" i="24"/>
  <c r="O51" i="24"/>
  <c r="R51" i="24"/>
  <c r="T51" i="24" s="1"/>
  <c r="J51" i="24"/>
  <c r="O50" i="24"/>
  <c r="R50" i="24" s="1"/>
  <c r="T50" i="24" s="1"/>
  <c r="J50" i="24"/>
  <c r="O49" i="24"/>
  <c r="R49" i="24" s="1"/>
  <c r="T49" i="24" s="1"/>
  <c r="J49" i="24"/>
  <c r="O48" i="24"/>
  <c r="R48" i="24" s="1"/>
  <c r="T48" i="24"/>
  <c r="J48" i="24"/>
  <c r="Q47" i="24"/>
  <c r="O47" i="24"/>
  <c r="R47" i="24" s="1"/>
  <c r="T47" i="24" s="1"/>
  <c r="J47" i="24"/>
  <c r="Q46" i="24"/>
  <c r="O46" i="24"/>
  <c r="R46" i="24" s="1"/>
  <c r="T46" i="24" s="1"/>
  <c r="J46" i="24"/>
  <c r="Q45" i="24"/>
  <c r="O45" i="24"/>
  <c r="R45" i="24" s="1"/>
  <c r="T45" i="24" s="1"/>
  <c r="J45" i="24"/>
  <c r="Q44" i="24"/>
  <c r="R44" i="24" s="1"/>
  <c r="T44" i="24" s="1"/>
  <c r="O44" i="24"/>
  <c r="J44" i="24"/>
  <c r="O43" i="24"/>
  <c r="R43" i="24"/>
  <c r="T43" i="24"/>
  <c r="J43" i="24"/>
  <c r="O42" i="24"/>
  <c r="R42" i="24"/>
  <c r="T42" i="24"/>
  <c r="J42" i="24"/>
  <c r="O41" i="24"/>
  <c r="R41" i="24"/>
  <c r="T41" i="24" s="1"/>
  <c r="J41" i="24"/>
  <c r="O40" i="24"/>
  <c r="R40" i="24"/>
  <c r="T40" i="24" s="1"/>
  <c r="J40" i="24"/>
  <c r="O39" i="24"/>
  <c r="R39" i="24"/>
  <c r="T39" i="24"/>
  <c r="J39" i="24"/>
  <c r="O38" i="24"/>
  <c r="R38" i="24"/>
  <c r="T38" i="24" s="1"/>
  <c r="J38" i="24"/>
  <c r="O37" i="24"/>
  <c r="R37" i="24"/>
  <c r="T37" i="24"/>
  <c r="J37" i="24"/>
  <c r="O36" i="24"/>
  <c r="R36" i="24" s="1"/>
  <c r="T36" i="24" s="1"/>
  <c r="J36" i="24"/>
  <c r="O35" i="24"/>
  <c r="R35" i="24"/>
  <c r="T35" i="24" s="1"/>
  <c r="J35" i="24"/>
  <c r="O34" i="24"/>
  <c r="R34" i="24"/>
  <c r="T34" i="24"/>
  <c r="J34" i="24"/>
  <c r="O33" i="24"/>
  <c r="R33" i="24"/>
  <c r="T33" i="24"/>
  <c r="J33" i="24"/>
  <c r="O32" i="24"/>
  <c r="R32" i="24" s="1"/>
  <c r="T32" i="24" s="1"/>
  <c r="J32" i="24"/>
  <c r="O31" i="24"/>
  <c r="R31" i="24" s="1"/>
  <c r="T31" i="24" s="1"/>
  <c r="J31" i="24"/>
  <c r="O30" i="24"/>
  <c r="R30" i="24"/>
  <c r="T30" i="24" s="1"/>
  <c r="J30" i="24"/>
  <c r="O29" i="24"/>
  <c r="R29" i="24"/>
  <c r="T29" i="24"/>
  <c r="J29" i="24"/>
  <c r="O28" i="24"/>
  <c r="R28" i="24"/>
  <c r="T28" i="24" s="1"/>
  <c r="J28" i="24"/>
  <c r="Q27" i="24"/>
  <c r="O27" i="24"/>
  <c r="R27" i="24" s="1"/>
  <c r="T27" i="24" s="1"/>
  <c r="J27" i="24"/>
  <c r="Q26" i="24"/>
  <c r="O26" i="24"/>
  <c r="R26" i="24" s="1"/>
  <c r="T26" i="24" s="1"/>
  <c r="J26" i="24"/>
  <c r="Q25" i="24"/>
  <c r="O25" i="24"/>
  <c r="J25" i="24"/>
  <c r="Q24" i="24"/>
  <c r="O24" i="24"/>
  <c r="J24" i="24"/>
  <c r="Q23" i="24"/>
  <c r="R23" i="24" s="1"/>
  <c r="T23" i="24" s="1"/>
  <c r="O23" i="24"/>
  <c r="J23" i="24"/>
  <c r="Q22" i="24"/>
  <c r="O22" i="24"/>
  <c r="R22" i="24"/>
  <c r="T22" i="24"/>
  <c r="J22" i="24"/>
  <c r="Q21" i="24"/>
  <c r="O21" i="24"/>
  <c r="R21" i="24" s="1"/>
  <c r="T21" i="24" s="1"/>
  <c r="J21" i="24"/>
  <c r="Q20" i="24"/>
  <c r="O20" i="24"/>
  <c r="R20" i="24" s="1"/>
  <c r="T20" i="24"/>
  <c r="J20" i="24"/>
  <c r="O19" i="24"/>
  <c r="R19" i="24" s="1"/>
  <c r="T19" i="24" s="1"/>
  <c r="J19" i="24"/>
  <c r="O18" i="24"/>
  <c r="R18" i="24"/>
  <c r="T18" i="24"/>
  <c r="J18" i="24"/>
  <c r="O17" i="24"/>
  <c r="R17" i="24"/>
  <c r="T17" i="24" s="1"/>
  <c r="J17" i="24"/>
  <c r="O16" i="24"/>
  <c r="R16" i="24" s="1"/>
  <c r="T16" i="24" s="1"/>
  <c r="J16" i="24"/>
  <c r="O15" i="24"/>
  <c r="R15" i="24" s="1"/>
  <c r="T15" i="24" s="1"/>
  <c r="J15" i="24"/>
  <c r="O14" i="24"/>
  <c r="R14" i="24"/>
  <c r="T14" i="24" s="1"/>
  <c r="J14" i="24"/>
  <c r="O13" i="24"/>
  <c r="R13" i="24"/>
  <c r="T13" i="24"/>
  <c r="J13" i="24"/>
  <c r="O12" i="24"/>
  <c r="R12" i="24" s="1"/>
  <c r="T12" i="24" s="1"/>
  <c r="J12" i="24"/>
  <c r="Q11" i="24"/>
  <c r="O11" i="24"/>
  <c r="R11" i="24" s="1"/>
  <c r="T11" i="24" s="1"/>
  <c r="J11" i="24"/>
  <c r="Q10" i="24"/>
  <c r="O10" i="24"/>
  <c r="R10" i="24"/>
  <c r="T10" i="24"/>
  <c r="J10" i="24"/>
  <c r="Q9" i="24"/>
  <c r="O9" i="24"/>
  <c r="R9" i="24" s="1"/>
  <c r="J9" i="24"/>
  <c r="L59" i="23"/>
  <c r="M59" i="23"/>
  <c r="T166" i="23"/>
  <c r="T164" i="23"/>
  <c r="T163" i="23"/>
  <c r="T162" i="23"/>
  <c r="R161" i="23"/>
  <c r="T161" i="23" s="1"/>
  <c r="R160" i="23"/>
  <c r="T160" i="23" s="1"/>
  <c r="R159" i="23"/>
  <c r="T159" i="23"/>
  <c r="R158" i="23"/>
  <c r="T158" i="23"/>
  <c r="R157" i="23"/>
  <c r="T157" i="23" s="1"/>
  <c r="R156" i="23"/>
  <c r="T156" i="23"/>
  <c r="R155" i="23"/>
  <c r="T155" i="23" s="1"/>
  <c r="R154" i="23"/>
  <c r="T154" i="23"/>
  <c r="R153" i="23"/>
  <c r="T153" i="23"/>
  <c r="R152" i="23"/>
  <c r="T152" i="23" s="1"/>
  <c r="R151" i="23"/>
  <c r="T151" i="23"/>
  <c r="R150" i="23"/>
  <c r="T150" i="23"/>
  <c r="R149" i="23"/>
  <c r="T149" i="23" s="1"/>
  <c r="C30" i="9" s="1"/>
  <c r="J30" i="9" s="1"/>
  <c r="R148" i="23"/>
  <c r="T148" i="23"/>
  <c r="C29" i="9" s="1"/>
  <c r="J29" i="9"/>
  <c r="R147" i="23"/>
  <c r="T147" i="23" s="1"/>
  <c r="R146" i="23"/>
  <c r="T146" i="23" s="1"/>
  <c r="R145" i="23"/>
  <c r="T145" i="23"/>
  <c r="C27" i="9" s="1"/>
  <c r="J27" i="9" s="1"/>
  <c r="R144" i="23"/>
  <c r="T144" i="23" s="1"/>
  <c r="R143" i="23"/>
  <c r="T143" i="23"/>
  <c r="R142" i="23"/>
  <c r="T142" i="23" s="1"/>
  <c r="C26" i="9" s="1"/>
  <c r="J26" i="9" s="1"/>
  <c r="R141" i="23"/>
  <c r="T141" i="23" s="1"/>
  <c r="R140" i="23"/>
  <c r="T140" i="23"/>
  <c r="R139" i="23"/>
  <c r="T139" i="23"/>
  <c r="R138" i="23"/>
  <c r="T138" i="23" s="1"/>
  <c r="C24" i="9" s="1"/>
  <c r="J24" i="9" s="1"/>
  <c r="Q137" i="23"/>
  <c r="R137" i="23" s="1"/>
  <c r="T137" i="23" s="1"/>
  <c r="C23" i="9" s="1"/>
  <c r="J23" i="9" s="1"/>
  <c r="R136" i="23"/>
  <c r="T136" i="23" s="1"/>
  <c r="C22" i="9" s="1"/>
  <c r="J22" i="9" s="1"/>
  <c r="R135" i="23"/>
  <c r="T135" i="23" s="1"/>
  <c r="R134" i="23"/>
  <c r="T134" i="23"/>
  <c r="R133" i="23"/>
  <c r="T133" i="23" s="1"/>
  <c r="R132" i="23"/>
  <c r="T132" i="23" s="1"/>
  <c r="R131" i="23"/>
  <c r="T131" i="23" s="1"/>
  <c r="R130" i="23"/>
  <c r="T130" i="23"/>
  <c r="R129" i="23"/>
  <c r="T129" i="23"/>
  <c r="R128" i="23"/>
  <c r="T128" i="23" s="1"/>
  <c r="R127" i="23"/>
  <c r="T127" i="23" s="1"/>
  <c r="R126" i="23"/>
  <c r="T126" i="23" s="1"/>
  <c r="R125" i="23"/>
  <c r="T125" i="23"/>
  <c r="R124" i="23"/>
  <c r="T124" i="23" s="1"/>
  <c r="R123" i="23"/>
  <c r="T123" i="23" s="1"/>
  <c r="R122" i="23"/>
  <c r="T122" i="23" s="1"/>
  <c r="R121" i="23"/>
  <c r="T121" i="23"/>
  <c r="R120" i="23"/>
  <c r="T120" i="23" s="1"/>
  <c r="C19" i="9"/>
  <c r="J19" i="9" s="1"/>
  <c r="R119" i="23"/>
  <c r="T119" i="23"/>
  <c r="R118" i="23"/>
  <c r="T118" i="23"/>
  <c r="C18" i="9" s="1"/>
  <c r="R117" i="23"/>
  <c r="T117" i="23" s="1"/>
  <c r="C17" i="9" s="1"/>
  <c r="R116" i="23"/>
  <c r="T116" i="23" s="1"/>
  <c r="R115" i="23"/>
  <c r="T115" i="23"/>
  <c r="R114" i="23"/>
  <c r="T114" i="23" s="1"/>
  <c r="R113" i="23"/>
  <c r="T113" i="23"/>
  <c r="R112" i="23"/>
  <c r="T112" i="23"/>
  <c r="R111" i="23"/>
  <c r="T111" i="23"/>
  <c r="R110" i="23"/>
  <c r="T110" i="23"/>
  <c r="R109" i="23"/>
  <c r="T109" i="23" s="1"/>
  <c r="R108" i="23"/>
  <c r="T108" i="23" s="1"/>
  <c r="R107" i="23"/>
  <c r="T107" i="23" s="1"/>
  <c r="R106" i="23"/>
  <c r="T106" i="23"/>
  <c r="R105" i="23"/>
  <c r="T105" i="23" s="1"/>
  <c r="R104" i="23"/>
  <c r="T104" i="23"/>
  <c r="R103" i="23"/>
  <c r="T103" i="23"/>
  <c r="R102" i="23"/>
  <c r="T102" i="23"/>
  <c r="R101" i="23"/>
  <c r="T101" i="23"/>
  <c r="R100" i="23"/>
  <c r="T100" i="23" s="1"/>
  <c r="R99" i="23"/>
  <c r="T99" i="23"/>
  <c r="R98" i="23"/>
  <c r="T98" i="23" s="1"/>
  <c r="R97" i="23"/>
  <c r="T97" i="23"/>
  <c r="C12" i="9" s="1"/>
  <c r="J12" i="9" s="1"/>
  <c r="R96" i="23"/>
  <c r="T96" i="23"/>
  <c r="R95" i="23"/>
  <c r="T95" i="23"/>
  <c r="R94" i="23"/>
  <c r="T94" i="23"/>
  <c r="R93" i="23"/>
  <c r="T93" i="23" s="1"/>
  <c r="R92" i="23"/>
  <c r="T92" i="23"/>
  <c r="R91" i="23"/>
  <c r="T91" i="23" s="1"/>
  <c r="R90" i="23"/>
  <c r="T90" i="23" s="1"/>
  <c r="R89" i="23"/>
  <c r="T89" i="23"/>
  <c r="R88" i="23"/>
  <c r="T88" i="23"/>
  <c r="R87" i="23"/>
  <c r="T87" i="23"/>
  <c r="R86" i="23"/>
  <c r="T86" i="23"/>
  <c r="R85" i="23"/>
  <c r="T85" i="23"/>
  <c r="R84" i="23"/>
  <c r="T84" i="23"/>
  <c r="R83" i="23"/>
  <c r="T83" i="23"/>
  <c r="R82" i="23"/>
  <c r="T82" i="23" s="1"/>
  <c r="R81" i="23"/>
  <c r="T81" i="23"/>
  <c r="R80" i="23"/>
  <c r="T80" i="23"/>
  <c r="R79" i="23"/>
  <c r="T79" i="23"/>
  <c r="L79" i="23"/>
  <c r="L78" i="23"/>
  <c r="M78" i="23" s="1"/>
  <c r="L76" i="23"/>
  <c r="M76" i="23" s="1"/>
  <c r="R75" i="23"/>
  <c r="T75" i="23"/>
  <c r="L75" i="23"/>
  <c r="M75" i="23" s="1"/>
  <c r="L73" i="23"/>
  <c r="M73" i="23" s="1"/>
  <c r="L71" i="23"/>
  <c r="M71" i="23" s="1"/>
  <c r="L69" i="23"/>
  <c r="M69" i="23" s="1"/>
  <c r="L67" i="23"/>
  <c r="M67" i="23"/>
  <c r="R66" i="23"/>
  <c r="T66" i="23" s="1"/>
  <c r="R65" i="23"/>
  <c r="T65" i="23"/>
  <c r="L65" i="23"/>
  <c r="M65" i="23"/>
  <c r="L64" i="23"/>
  <c r="M64" i="23" s="1"/>
  <c r="T63" i="23"/>
  <c r="L63" i="23"/>
  <c r="M63" i="23"/>
  <c r="L62" i="23"/>
  <c r="M62" i="23" s="1"/>
  <c r="L61" i="23"/>
  <c r="M61" i="23"/>
  <c r="R60" i="23"/>
  <c r="T60" i="23" s="1"/>
  <c r="L60" i="23"/>
  <c r="M60" i="23" s="1"/>
  <c r="L58" i="23"/>
  <c r="M58" i="23"/>
  <c r="L57" i="23"/>
  <c r="M57" i="23"/>
  <c r="L56" i="23"/>
  <c r="M56" i="23"/>
  <c r="L55" i="23"/>
  <c r="M55" i="23"/>
  <c r="L54" i="23"/>
  <c r="M54" i="23" s="1"/>
  <c r="L53" i="23"/>
  <c r="M53" i="23" s="1"/>
  <c r="L52" i="23"/>
  <c r="M52" i="23" s="1"/>
  <c r="L51" i="23"/>
  <c r="M51" i="23" s="1"/>
  <c r="L50" i="23"/>
  <c r="M50" i="23" s="1"/>
  <c r="L49" i="23"/>
  <c r="M49" i="23" s="1"/>
  <c r="L48" i="23"/>
  <c r="M48" i="23"/>
  <c r="Q47" i="23"/>
  <c r="R47" i="23"/>
  <c r="T47" i="23"/>
  <c r="L47" i="23"/>
  <c r="Q46" i="23"/>
  <c r="R46" i="23"/>
  <c r="T46" i="23" s="1"/>
  <c r="L46" i="23"/>
  <c r="M46" i="23" s="1"/>
  <c r="Q45" i="23"/>
  <c r="R45" i="23" s="1"/>
  <c r="T45" i="23" s="1"/>
  <c r="L45" i="23"/>
  <c r="M45" i="23"/>
  <c r="Q44" i="23"/>
  <c r="R44" i="23" s="1"/>
  <c r="T44" i="23" s="1"/>
  <c r="L44" i="23"/>
  <c r="M44" i="23" s="1"/>
  <c r="Q43" i="23"/>
  <c r="R43" i="23"/>
  <c r="T43" i="23"/>
  <c r="L43" i="23"/>
  <c r="M43" i="23" s="1"/>
  <c r="Q42" i="23"/>
  <c r="R42" i="23" s="1"/>
  <c r="T42" i="23" s="1"/>
  <c r="L42" i="23"/>
  <c r="M42" i="23"/>
  <c r="Q41" i="23"/>
  <c r="R41" i="23" s="1"/>
  <c r="T41" i="23" s="1"/>
  <c r="L41" i="23"/>
  <c r="M41" i="23" s="1"/>
  <c r="L40" i="23"/>
  <c r="M40" i="23"/>
  <c r="L39" i="23"/>
  <c r="M39" i="23" s="1"/>
  <c r="Q38" i="23"/>
  <c r="R38" i="23"/>
  <c r="T38" i="23" s="1"/>
  <c r="L38" i="23"/>
  <c r="M38" i="23"/>
  <c r="Q37" i="23"/>
  <c r="R37" i="23" s="1"/>
  <c r="T37" i="23" s="1"/>
  <c r="L37" i="23"/>
  <c r="M37" i="23"/>
  <c r="Q36" i="23"/>
  <c r="R36" i="23"/>
  <c r="T36" i="23" s="1"/>
  <c r="L36" i="23"/>
  <c r="M36" i="23"/>
  <c r="Q35" i="23"/>
  <c r="R35" i="23" s="1"/>
  <c r="T35" i="23" s="1"/>
  <c r="L35" i="23"/>
  <c r="M35" i="23" s="1"/>
  <c r="Q34" i="23"/>
  <c r="R34" i="23" s="1"/>
  <c r="T34" i="23" s="1"/>
  <c r="L34" i="23"/>
  <c r="M34" i="23" s="1"/>
  <c r="Q33" i="23"/>
  <c r="R33" i="23" s="1"/>
  <c r="T33" i="23" s="1"/>
  <c r="L33" i="23"/>
  <c r="M33" i="23"/>
  <c r="Q32" i="23"/>
  <c r="R32" i="23" s="1"/>
  <c r="T32" i="23" s="1"/>
  <c r="L32" i="23"/>
  <c r="M32" i="23" s="1"/>
  <c r="Q31" i="23"/>
  <c r="R31" i="23"/>
  <c r="T31" i="23" s="1"/>
  <c r="L31" i="23"/>
  <c r="M31" i="23" s="1"/>
  <c r="Q29" i="23"/>
  <c r="R29" i="23" s="1"/>
  <c r="T29" i="23" s="1"/>
  <c r="L29" i="23"/>
  <c r="M29" i="23" s="1"/>
  <c r="Q30" i="23"/>
  <c r="R30" i="23"/>
  <c r="T30" i="23"/>
  <c r="L30" i="23"/>
  <c r="M30" i="23"/>
  <c r="Q27" i="23"/>
  <c r="R27" i="23" s="1"/>
  <c r="T27" i="23" s="1"/>
  <c r="L27" i="23"/>
  <c r="M27" i="23"/>
  <c r="Q28" i="23"/>
  <c r="R28" i="23" s="1"/>
  <c r="T28" i="23"/>
  <c r="L28" i="23"/>
  <c r="M28" i="23"/>
  <c r="Q26" i="23"/>
  <c r="R26" i="23" s="1"/>
  <c r="T26" i="23" s="1"/>
  <c r="L26" i="23"/>
  <c r="M26" i="23" s="1"/>
  <c r="Q25" i="23"/>
  <c r="R25" i="23" s="1"/>
  <c r="T25" i="23" s="1"/>
  <c r="L25" i="23"/>
  <c r="M25" i="23"/>
  <c r="Q24" i="23"/>
  <c r="R24" i="23" s="1"/>
  <c r="T24" i="23" s="1"/>
  <c r="L24" i="23"/>
  <c r="M24" i="23"/>
  <c r="Q23" i="23"/>
  <c r="R23" i="23"/>
  <c r="T23" i="23"/>
  <c r="L23" i="23"/>
  <c r="M23" i="23"/>
  <c r="Q22" i="23"/>
  <c r="R22" i="23" s="1"/>
  <c r="T22" i="23" s="1"/>
  <c r="L22" i="23"/>
  <c r="M22" i="23" s="1"/>
  <c r="Q20" i="23"/>
  <c r="R20" i="23"/>
  <c r="T20" i="23"/>
  <c r="L20" i="23"/>
  <c r="M20" i="23"/>
  <c r="Q19" i="23"/>
  <c r="R19" i="23" s="1"/>
  <c r="T19" i="23" s="1"/>
  <c r="L19" i="23"/>
  <c r="M19" i="23"/>
  <c r="Q18" i="23"/>
  <c r="R18" i="23"/>
  <c r="T18" i="23"/>
  <c r="L18" i="23"/>
  <c r="M18" i="23" s="1"/>
  <c r="Q17" i="23"/>
  <c r="R17" i="23"/>
  <c r="T17" i="23" s="1"/>
  <c r="L17" i="23"/>
  <c r="M17" i="23" s="1"/>
  <c r="Q16" i="23"/>
  <c r="R16" i="23"/>
  <c r="T16" i="23" s="1"/>
  <c r="L16" i="23"/>
  <c r="M16" i="23"/>
  <c r="Q15" i="23"/>
  <c r="R15" i="23"/>
  <c r="T15" i="23" s="1"/>
  <c r="L15" i="23"/>
  <c r="M15" i="23" s="1"/>
  <c r="Q14" i="23"/>
  <c r="R14" i="23"/>
  <c r="T14" i="23"/>
  <c r="L14" i="23"/>
  <c r="M14" i="23" s="1"/>
  <c r="Q13" i="23"/>
  <c r="R13" i="23"/>
  <c r="T13" i="23" s="1"/>
  <c r="L13" i="23"/>
  <c r="M13" i="23" s="1"/>
  <c r="Q12" i="23"/>
  <c r="R12" i="23" s="1"/>
  <c r="T12" i="23" s="1"/>
  <c r="L12" i="23"/>
  <c r="M12" i="23"/>
  <c r="Q11" i="23"/>
  <c r="R11" i="23" s="1"/>
  <c r="T11" i="23"/>
  <c r="L11" i="23"/>
  <c r="M11" i="23"/>
  <c r="Q10" i="23"/>
  <c r="R10" i="23" s="1"/>
  <c r="T10" i="23" s="1"/>
  <c r="L10" i="23"/>
  <c r="M10" i="23"/>
  <c r="Q9" i="23"/>
  <c r="R9" i="23"/>
  <c r="T9" i="23"/>
  <c r="L9" i="23"/>
  <c r="M9" i="23" s="1"/>
  <c r="K27" i="8"/>
  <c r="R60" i="3"/>
  <c r="T60" i="3"/>
  <c r="R10" i="3"/>
  <c r="T10" i="3" s="1"/>
  <c r="R24" i="3"/>
  <c r="T24" i="3"/>
  <c r="R26" i="3"/>
  <c r="T26" i="3"/>
  <c r="T60" i="24"/>
  <c r="T9" i="24"/>
  <c r="R13" i="34"/>
  <c r="T13" i="34" s="1"/>
  <c r="R12" i="34"/>
  <c r="T12" i="34"/>
  <c r="T11" i="34"/>
  <c r="R10" i="34"/>
  <c r="T10" i="34"/>
  <c r="I37" i="9" s="1"/>
  <c r="R9" i="34"/>
  <c r="R13" i="35"/>
  <c r="T13" i="35"/>
  <c r="R12" i="35"/>
  <c r="T12" i="35" s="1"/>
  <c r="T11" i="35"/>
  <c r="R10" i="35"/>
  <c r="T10" i="35" s="1"/>
  <c r="I37" i="22" s="1"/>
  <c r="R9" i="35"/>
  <c r="F50" i="22"/>
  <c r="J50" i="22" s="1"/>
  <c r="F48" i="22"/>
  <c r="J48" i="22"/>
  <c r="F43" i="22"/>
  <c r="E36" i="22"/>
  <c r="J36" i="22" s="1"/>
  <c r="AC61" i="4"/>
  <c r="AB61" i="4"/>
  <c r="AC60" i="4"/>
  <c r="AB60" i="4"/>
  <c r="Y59" i="4"/>
  <c r="X59" i="4"/>
  <c r="W59" i="4"/>
  <c r="V59" i="4"/>
  <c r="U59" i="4"/>
  <c r="Y58" i="4"/>
  <c r="X58" i="4"/>
  <c r="W58" i="4"/>
  <c r="V58" i="4"/>
  <c r="U58" i="4"/>
  <c r="AC57" i="4"/>
  <c r="AB57" i="4"/>
  <c r="AC56" i="4"/>
  <c r="AB56" i="4"/>
  <c r="Y55" i="4"/>
  <c r="X55" i="4"/>
  <c r="W55" i="4"/>
  <c r="V55" i="4"/>
  <c r="U55" i="4"/>
  <c r="Y54" i="4"/>
  <c r="X54" i="4"/>
  <c r="W54" i="4"/>
  <c r="V54" i="4"/>
  <c r="U54" i="4"/>
  <c r="AC53" i="4"/>
  <c r="AB53" i="4"/>
  <c r="AC52" i="4"/>
  <c r="AB52" i="4"/>
  <c r="Y51" i="4"/>
  <c r="X51" i="4"/>
  <c r="W51" i="4"/>
  <c r="V51" i="4"/>
  <c r="U51" i="4"/>
  <c r="Y50" i="4"/>
  <c r="X50" i="4"/>
  <c r="W50" i="4"/>
  <c r="V50" i="4"/>
  <c r="U50" i="4"/>
  <c r="AC49" i="4"/>
  <c r="AB49" i="4"/>
  <c r="AC48" i="4"/>
  <c r="AB48" i="4"/>
  <c r="Y47" i="4"/>
  <c r="X47" i="4"/>
  <c r="W47" i="4"/>
  <c r="V47" i="4"/>
  <c r="U47" i="4"/>
  <c r="Y46" i="4"/>
  <c r="X46" i="4"/>
  <c r="W46" i="4"/>
  <c r="V46" i="4"/>
  <c r="U46" i="4"/>
  <c r="AC45" i="4"/>
  <c r="AB45" i="4"/>
  <c r="AC44" i="4"/>
  <c r="AB44" i="4"/>
  <c r="Y43" i="4"/>
  <c r="X43" i="4"/>
  <c r="W43" i="4"/>
  <c r="V43" i="4"/>
  <c r="U43" i="4"/>
  <c r="Y42" i="4"/>
  <c r="X42" i="4"/>
  <c r="W42" i="4"/>
  <c r="V42" i="4"/>
  <c r="U42" i="4"/>
  <c r="AC41" i="4"/>
  <c r="AB41" i="4"/>
  <c r="AC40" i="4"/>
  <c r="AB40" i="4"/>
  <c r="Y39" i="4"/>
  <c r="X39" i="4"/>
  <c r="W39" i="4"/>
  <c r="V39" i="4"/>
  <c r="U39" i="4"/>
  <c r="Y38" i="4"/>
  <c r="X38" i="4"/>
  <c r="W38" i="4"/>
  <c r="V38" i="4"/>
  <c r="U38" i="4"/>
  <c r="AC37" i="4"/>
  <c r="AB37" i="4"/>
  <c r="AC36" i="4"/>
  <c r="AB36" i="4"/>
  <c r="Y35" i="4"/>
  <c r="X35" i="4"/>
  <c r="W35" i="4"/>
  <c r="V35" i="4"/>
  <c r="U35" i="4"/>
  <c r="Y34" i="4"/>
  <c r="X34" i="4"/>
  <c r="W34" i="4"/>
  <c r="V34" i="4"/>
  <c r="U34" i="4"/>
  <c r="AC33" i="4"/>
  <c r="AB33" i="4"/>
  <c r="AC32" i="4"/>
  <c r="AB32" i="4"/>
  <c r="Y31" i="4"/>
  <c r="X31" i="4"/>
  <c r="W31" i="4"/>
  <c r="V31" i="4"/>
  <c r="U31" i="4"/>
  <c r="Y30" i="4"/>
  <c r="X30" i="4"/>
  <c r="W30" i="4"/>
  <c r="V30" i="4"/>
  <c r="U30" i="4"/>
  <c r="AC29" i="4"/>
  <c r="AB29" i="4"/>
  <c r="AC28" i="4"/>
  <c r="AB28" i="4"/>
  <c r="Y27" i="4"/>
  <c r="X27" i="4"/>
  <c r="W27" i="4"/>
  <c r="V27" i="4"/>
  <c r="U27" i="4"/>
  <c r="Y26" i="4"/>
  <c r="X26" i="4"/>
  <c r="W26" i="4"/>
  <c r="V26" i="4"/>
  <c r="U26" i="4"/>
  <c r="AC25" i="4"/>
  <c r="AB25" i="4"/>
  <c r="AC24" i="4"/>
  <c r="AB24" i="4"/>
  <c r="Y23" i="4"/>
  <c r="X23" i="4"/>
  <c r="W23" i="4"/>
  <c r="V23" i="4"/>
  <c r="U23" i="4"/>
  <c r="Y22" i="4"/>
  <c r="X22" i="4"/>
  <c r="W22" i="4"/>
  <c r="V22" i="4"/>
  <c r="U22" i="4"/>
  <c r="AC21" i="4"/>
  <c r="AB21" i="4"/>
  <c r="AC20" i="4"/>
  <c r="AB20" i="4"/>
  <c r="Y19" i="4"/>
  <c r="X19" i="4"/>
  <c r="W19" i="4"/>
  <c r="V19" i="4"/>
  <c r="U19" i="4"/>
  <c r="Y18" i="4"/>
  <c r="X18" i="4"/>
  <c r="W18" i="4"/>
  <c r="V18" i="4"/>
  <c r="U18" i="4"/>
  <c r="AC17" i="4"/>
  <c r="AB17" i="4"/>
  <c r="AC16" i="4"/>
  <c r="AB16" i="4"/>
  <c r="Y15" i="4"/>
  <c r="X15" i="4"/>
  <c r="W15" i="4"/>
  <c r="V15" i="4"/>
  <c r="U15" i="4"/>
  <c r="Y14" i="4"/>
  <c r="X14" i="4"/>
  <c r="W14" i="4"/>
  <c r="V14" i="4"/>
  <c r="U14" i="4"/>
  <c r="AC13" i="4"/>
  <c r="AB13" i="4"/>
  <c r="AC12" i="4"/>
  <c r="AB12" i="4"/>
  <c r="Y11" i="4"/>
  <c r="X11" i="4"/>
  <c r="W11" i="4"/>
  <c r="V11" i="4"/>
  <c r="U11" i="4"/>
  <c r="Y10" i="4"/>
  <c r="X10" i="4"/>
  <c r="W10" i="4"/>
  <c r="V10" i="4"/>
  <c r="U10" i="4"/>
  <c r="AC9" i="4"/>
  <c r="AB9" i="4"/>
  <c r="F54" i="9"/>
  <c r="J52" i="9"/>
  <c r="AC61" i="25"/>
  <c r="AB61" i="25"/>
  <c r="AC60" i="25"/>
  <c r="AB60" i="25"/>
  <c r="Y59" i="25"/>
  <c r="X59" i="25"/>
  <c r="W59" i="25"/>
  <c r="V59" i="25"/>
  <c r="U59" i="25"/>
  <c r="Y58" i="25"/>
  <c r="X58" i="25"/>
  <c r="W58" i="25"/>
  <c r="V58" i="25"/>
  <c r="U58" i="25"/>
  <c r="AC57" i="25"/>
  <c r="AB57" i="25"/>
  <c r="AC56" i="25"/>
  <c r="AB56" i="25"/>
  <c r="Y55" i="25"/>
  <c r="X55" i="25"/>
  <c r="W55" i="25"/>
  <c r="V55" i="25"/>
  <c r="U55" i="25"/>
  <c r="Y54" i="25"/>
  <c r="X54" i="25"/>
  <c r="W54" i="25"/>
  <c r="V54" i="25"/>
  <c r="U54" i="25"/>
  <c r="AC53" i="25"/>
  <c r="AB53" i="25"/>
  <c r="AC52" i="25"/>
  <c r="AB52" i="25"/>
  <c r="Y51" i="25"/>
  <c r="X51" i="25"/>
  <c r="W51" i="25"/>
  <c r="V51" i="25"/>
  <c r="U51" i="25"/>
  <c r="Y50" i="25"/>
  <c r="X50" i="25"/>
  <c r="W50" i="25"/>
  <c r="V50" i="25"/>
  <c r="U50" i="25"/>
  <c r="AC49" i="25"/>
  <c r="AB49" i="25"/>
  <c r="AC48" i="25"/>
  <c r="AB48" i="25"/>
  <c r="Y47" i="25"/>
  <c r="X47" i="25"/>
  <c r="W47" i="25"/>
  <c r="V47" i="25"/>
  <c r="U47" i="25"/>
  <c r="Y46" i="25"/>
  <c r="X46" i="25"/>
  <c r="W46" i="25"/>
  <c r="V46" i="25"/>
  <c r="U46" i="25"/>
  <c r="AC45" i="25"/>
  <c r="AB45" i="25"/>
  <c r="AC44" i="25"/>
  <c r="AB44" i="25"/>
  <c r="Y43" i="25"/>
  <c r="X43" i="25"/>
  <c r="W43" i="25"/>
  <c r="V43" i="25"/>
  <c r="U43" i="25"/>
  <c r="Y42" i="25"/>
  <c r="X42" i="25"/>
  <c r="W42" i="25"/>
  <c r="V42" i="25"/>
  <c r="U42" i="25"/>
  <c r="AC41" i="25"/>
  <c r="AB41" i="25"/>
  <c r="AC40" i="25"/>
  <c r="AB40" i="25"/>
  <c r="Y39" i="25"/>
  <c r="X39" i="25"/>
  <c r="W39" i="25"/>
  <c r="V39" i="25"/>
  <c r="U39" i="25"/>
  <c r="Y38" i="25"/>
  <c r="X38" i="25"/>
  <c r="W38" i="25"/>
  <c r="V38" i="25"/>
  <c r="U38" i="25"/>
  <c r="AC37" i="25"/>
  <c r="AB37" i="25"/>
  <c r="AC36" i="25"/>
  <c r="AB36" i="25"/>
  <c r="Y35" i="25"/>
  <c r="X35" i="25"/>
  <c r="W35" i="25"/>
  <c r="V35" i="25"/>
  <c r="U35" i="25"/>
  <c r="Y34" i="25"/>
  <c r="X34" i="25"/>
  <c r="W34" i="25"/>
  <c r="V34" i="25"/>
  <c r="U34" i="25"/>
  <c r="AC33" i="25"/>
  <c r="AB33" i="25"/>
  <c r="AC32" i="25"/>
  <c r="AB32" i="25"/>
  <c r="Y31" i="25"/>
  <c r="X31" i="25"/>
  <c r="W31" i="25"/>
  <c r="V31" i="25"/>
  <c r="U31" i="25"/>
  <c r="Y30" i="25"/>
  <c r="X30" i="25"/>
  <c r="W30" i="25"/>
  <c r="V30" i="25"/>
  <c r="U30" i="25"/>
  <c r="AC29" i="25"/>
  <c r="AB29" i="25"/>
  <c r="AC28" i="25"/>
  <c r="AB28" i="25"/>
  <c r="Y27" i="25"/>
  <c r="X27" i="25"/>
  <c r="W27" i="25"/>
  <c r="V27" i="25"/>
  <c r="U27" i="25"/>
  <c r="Y26" i="25"/>
  <c r="X26" i="25"/>
  <c r="W26" i="25"/>
  <c r="V26" i="25"/>
  <c r="U26" i="25"/>
  <c r="AC25" i="25"/>
  <c r="AB25" i="25"/>
  <c r="AC24" i="25"/>
  <c r="AB24" i="25"/>
  <c r="Y23" i="25"/>
  <c r="X23" i="25"/>
  <c r="W23" i="25"/>
  <c r="V23" i="25"/>
  <c r="U23" i="25"/>
  <c r="Y22" i="25"/>
  <c r="X22" i="25"/>
  <c r="W22" i="25"/>
  <c r="V22" i="25"/>
  <c r="U22" i="25"/>
  <c r="AC21" i="25"/>
  <c r="AB21" i="25"/>
  <c r="AC20" i="25"/>
  <c r="AB20" i="25"/>
  <c r="Y19" i="25"/>
  <c r="X19" i="25"/>
  <c r="W19" i="25"/>
  <c r="V19" i="25"/>
  <c r="U19" i="25"/>
  <c r="Y18" i="25"/>
  <c r="X18" i="25"/>
  <c r="W18" i="25"/>
  <c r="V18" i="25"/>
  <c r="U18" i="25"/>
  <c r="AC17" i="25"/>
  <c r="AB17" i="25"/>
  <c r="AC16" i="25"/>
  <c r="AB16" i="25"/>
  <c r="Y15" i="25"/>
  <c r="X15" i="25"/>
  <c r="W15" i="25"/>
  <c r="V15" i="25"/>
  <c r="U15" i="25"/>
  <c r="Y14" i="25"/>
  <c r="X14" i="25"/>
  <c r="W14" i="25"/>
  <c r="V14" i="25"/>
  <c r="U14" i="25"/>
  <c r="AC13" i="25"/>
  <c r="AB13" i="25"/>
  <c r="AC12" i="25"/>
  <c r="AB12" i="25"/>
  <c r="Y11" i="25"/>
  <c r="X11" i="25"/>
  <c r="W11" i="25"/>
  <c r="V11" i="25"/>
  <c r="U11" i="25"/>
  <c r="Y10" i="25"/>
  <c r="X10" i="25"/>
  <c r="W10" i="25"/>
  <c r="V10" i="25"/>
  <c r="U10" i="25"/>
  <c r="AC9" i="25"/>
  <c r="AB9" i="25"/>
  <c r="AF6" i="2"/>
  <c r="H3" i="40"/>
  <c r="G9" i="12"/>
  <c r="G19" i="12" s="1"/>
  <c r="A55" i="40"/>
  <c r="G55" i="40"/>
  <c r="E32" i="40"/>
  <c r="J59" i="40"/>
  <c r="E41" i="40"/>
  <c r="AF6" i="23"/>
  <c r="B6" i="37"/>
  <c r="E6" i="33"/>
  <c r="H16" i="33"/>
  <c r="N19" i="33"/>
  <c r="N18" i="33"/>
  <c r="E48" i="40"/>
  <c r="E12" i="33"/>
  <c r="G36" i="40"/>
  <c r="G37" i="40"/>
  <c r="G38" i="40"/>
  <c r="G39" i="40"/>
  <c r="G35" i="40"/>
  <c r="G34" i="40"/>
  <c r="B5" i="13"/>
  <c r="T31" i="12"/>
  <c r="T29" i="12"/>
  <c r="T30" i="12"/>
  <c r="H29" i="40"/>
  <c r="H20" i="40"/>
  <c r="F21" i="40"/>
  <c r="G29" i="40"/>
  <c r="G20" i="40"/>
  <c r="J20" i="40"/>
  <c r="I20" i="40"/>
  <c r="F20" i="40"/>
  <c r="E20" i="40"/>
  <c r="I29" i="40"/>
  <c r="F29" i="40"/>
  <c r="E29" i="40"/>
  <c r="E25" i="33"/>
  <c r="E4" i="33"/>
  <c r="F10" i="40"/>
  <c r="J25" i="33"/>
  <c r="I25" i="33"/>
  <c r="H25" i="33"/>
  <c r="E5" i="35"/>
  <c r="E5" i="7"/>
  <c r="H5" i="7"/>
  <c r="E5" i="6"/>
  <c r="E5" i="5"/>
  <c r="E5" i="4"/>
  <c r="E5" i="3"/>
  <c r="E5" i="2"/>
  <c r="E5" i="34"/>
  <c r="E5" i="28"/>
  <c r="H5" i="28"/>
  <c r="E5" i="27"/>
  <c r="E5" i="26"/>
  <c r="E5" i="25"/>
  <c r="E5" i="24"/>
  <c r="A7" i="19"/>
  <c r="A6" i="30"/>
  <c r="B7" i="30"/>
  <c r="A14" i="30"/>
  <c r="E14" i="13"/>
  <c r="L15" i="13"/>
  <c r="U16" i="13" s="1"/>
  <c r="L20" i="13"/>
  <c r="U22" i="13" s="1"/>
  <c r="U21" i="13"/>
  <c r="H5" i="12"/>
  <c r="B52" i="12"/>
  <c r="T26" i="12"/>
  <c r="T33" i="12" s="1"/>
  <c r="T27" i="12"/>
  <c r="T28" i="12"/>
  <c r="C6" i="37"/>
  <c r="D15" i="37"/>
  <c r="E40" i="40"/>
  <c r="F51" i="22"/>
  <c r="J51" i="22" s="1"/>
  <c r="R14" i="35"/>
  <c r="T9" i="35"/>
  <c r="I46" i="22" s="1"/>
  <c r="J46" i="22" s="1"/>
  <c r="J43" i="22"/>
  <c r="T14" i="35"/>
  <c r="R21" i="25"/>
  <c r="T21" i="25"/>
  <c r="R11" i="25"/>
  <c r="T11" i="25"/>
  <c r="R12" i="25"/>
  <c r="T12" i="25" s="1"/>
  <c r="R41" i="25"/>
  <c r="T41" i="25"/>
  <c r="R30" i="25"/>
  <c r="T30" i="25"/>
  <c r="C62" i="9" l="1"/>
  <c r="C9" i="9"/>
  <c r="J9" i="9" s="1"/>
  <c r="C20" i="9"/>
  <c r="J20" i="9" s="1"/>
  <c r="R73" i="2"/>
  <c r="T73" i="2" s="1"/>
  <c r="C20" i="22"/>
  <c r="J20" i="22" s="1"/>
  <c r="C24" i="22"/>
  <c r="J24" i="22" s="1"/>
  <c r="C62" i="22"/>
  <c r="J62" i="22" s="1"/>
  <c r="C26" i="22"/>
  <c r="J26" i="22" s="1"/>
  <c r="C13" i="22"/>
  <c r="J13" i="22" s="1"/>
  <c r="T9" i="34"/>
  <c r="R14" i="34"/>
  <c r="G37" i="9"/>
  <c r="F47" i="22"/>
  <c r="J47" i="22" s="1"/>
  <c r="R50" i="27"/>
  <c r="R165" i="2"/>
  <c r="T165" i="2" s="1"/>
  <c r="D33" i="9"/>
  <c r="J33" i="9" s="1"/>
  <c r="R28" i="7"/>
  <c r="I63" i="22"/>
  <c r="C14" i="37" s="1"/>
  <c r="R28" i="25"/>
  <c r="T28" i="25" s="1"/>
  <c r="R22" i="3"/>
  <c r="T22" i="3" s="1"/>
  <c r="E40" i="9"/>
  <c r="D39" i="9"/>
  <c r="J39" i="9" s="1"/>
  <c r="C14" i="22"/>
  <c r="J14" i="22" s="1"/>
  <c r="C25" i="9"/>
  <c r="J25" i="9" s="1"/>
  <c r="C16" i="9"/>
  <c r="J16" i="9" s="1"/>
  <c r="R11" i="4"/>
  <c r="T11" i="4" s="1"/>
  <c r="R30" i="4"/>
  <c r="T30" i="4" s="1"/>
  <c r="C21" i="22"/>
  <c r="R34" i="26"/>
  <c r="G40" i="40"/>
  <c r="D69" i="40" s="1"/>
  <c r="R29" i="4"/>
  <c r="T29" i="4" s="1"/>
  <c r="R24" i="24"/>
  <c r="T24" i="24" s="1"/>
  <c r="D10" i="9" s="1"/>
  <c r="Q67" i="2"/>
  <c r="R67" i="2" s="1"/>
  <c r="T67" i="2" s="1"/>
  <c r="E39" i="9"/>
  <c r="J32" i="9"/>
  <c r="C15" i="22"/>
  <c r="J15" i="22" s="1"/>
  <c r="G69" i="40"/>
  <c r="G72" i="40" s="1"/>
  <c r="G73" i="40" s="1"/>
  <c r="U17" i="13"/>
  <c r="D33" i="22"/>
  <c r="J33" i="22" s="1"/>
  <c r="C15" i="9"/>
  <c r="J15" i="9" s="1"/>
  <c r="R25" i="24"/>
  <c r="T25" i="24" s="1"/>
  <c r="D62" i="9"/>
  <c r="J62" i="9" s="1"/>
  <c r="R21" i="3"/>
  <c r="T21" i="3" s="1"/>
  <c r="R46" i="3"/>
  <c r="T46" i="3" s="1"/>
  <c r="D39" i="22"/>
  <c r="R69" i="2"/>
  <c r="T69" i="2" s="1"/>
  <c r="R69" i="23"/>
  <c r="T69" i="23" s="1"/>
  <c r="Q67" i="23"/>
  <c r="R67" i="23" s="1"/>
  <c r="T67" i="23" s="1"/>
  <c r="R71" i="23"/>
  <c r="T71" i="23" s="1"/>
  <c r="R73" i="23"/>
  <c r="T73" i="23" s="1"/>
  <c r="J37" i="9"/>
  <c r="C21" i="9"/>
  <c r="J21" i="9" s="1"/>
  <c r="T110" i="25"/>
  <c r="E10" i="9"/>
  <c r="E63" i="9" s="1"/>
  <c r="B10" i="37" s="1"/>
  <c r="E10" i="37" s="1"/>
  <c r="C7" i="9"/>
  <c r="C14" i="9"/>
  <c r="J14" i="9" s="1"/>
  <c r="H63" i="22"/>
  <c r="C13" i="37" s="1"/>
  <c r="H63" i="9"/>
  <c r="B13" i="37" s="1"/>
  <c r="E13" i="37" s="1"/>
  <c r="E38" i="22"/>
  <c r="R165" i="23"/>
  <c r="T165" i="23" s="1"/>
  <c r="D59" i="40"/>
  <c r="D56" i="40"/>
  <c r="D21" i="22"/>
  <c r="J21" i="22" s="1"/>
  <c r="F41" i="22"/>
  <c r="J41" i="22" s="1"/>
  <c r="T34" i="5"/>
  <c r="I56" i="40"/>
  <c r="I59" i="40" s="1"/>
  <c r="C9" i="22"/>
  <c r="J9" i="22" s="1"/>
  <c r="R34" i="5"/>
  <c r="T28" i="7"/>
  <c r="M168" i="23"/>
  <c r="C28" i="9"/>
  <c r="J28" i="9" s="1"/>
  <c r="T9" i="4"/>
  <c r="T9" i="6"/>
  <c r="R50" i="6"/>
  <c r="G37" i="22"/>
  <c r="J37" i="22" s="1"/>
  <c r="C40" i="9"/>
  <c r="D34" i="9"/>
  <c r="J34" i="9" s="1"/>
  <c r="D38" i="9"/>
  <c r="J38" i="9" s="1"/>
  <c r="T34" i="26"/>
  <c r="F41" i="9"/>
  <c r="J41" i="9" s="1"/>
  <c r="T9" i="27"/>
  <c r="C16" i="22"/>
  <c r="J16" i="22" s="1"/>
  <c r="M167" i="2"/>
  <c r="K25" i="8" s="1"/>
  <c r="K26" i="8"/>
  <c r="D38" i="22"/>
  <c r="E40" i="22"/>
  <c r="M167" i="23"/>
  <c r="R71" i="2"/>
  <c r="T71" i="2" s="1"/>
  <c r="C13" i="9"/>
  <c r="J13" i="9" s="1"/>
  <c r="D40" i="9"/>
  <c r="E39" i="22"/>
  <c r="J39" i="22" s="1"/>
  <c r="T14" i="34"/>
  <c r="I46" i="9"/>
  <c r="J46" i="9" s="1"/>
  <c r="T9" i="2"/>
  <c r="C7" i="22" s="1"/>
  <c r="D40" i="22"/>
  <c r="R110" i="25"/>
  <c r="R28" i="28"/>
  <c r="C40" i="22"/>
  <c r="D34" i="22"/>
  <c r="J34" i="22" s="1"/>
  <c r="M168" i="2"/>
  <c r="T28" i="28"/>
  <c r="R45" i="3"/>
  <c r="T45" i="3" s="1"/>
  <c r="R56" i="4"/>
  <c r="T56" i="4" s="1"/>
  <c r="R41" i="4"/>
  <c r="T41" i="4" s="1"/>
  <c r="R143" i="24" l="1"/>
  <c r="D10" i="22"/>
  <c r="J38" i="22"/>
  <c r="T143" i="24"/>
  <c r="R110" i="4"/>
  <c r="J40" i="22"/>
  <c r="T167" i="23"/>
  <c r="R167" i="23"/>
  <c r="C8" i="9"/>
  <c r="J8" i="9" s="1"/>
  <c r="D63" i="22"/>
  <c r="C9" i="37" s="1"/>
  <c r="J7" i="22"/>
  <c r="J40" i="9"/>
  <c r="F63" i="9"/>
  <c r="B11" i="37" s="1"/>
  <c r="E11" i="37" s="1"/>
  <c r="F63" i="22"/>
  <c r="C11" i="37" s="1"/>
  <c r="T143" i="3"/>
  <c r="R167" i="2"/>
  <c r="J10" i="9"/>
  <c r="D63" i="9"/>
  <c r="B9" i="37" s="1"/>
  <c r="E9" i="37" s="1"/>
  <c r="T50" i="27"/>
  <c r="G44" i="9"/>
  <c r="J7" i="9"/>
  <c r="R143" i="3"/>
  <c r="D60" i="40"/>
  <c r="D63" i="40" s="1"/>
  <c r="D72" i="40"/>
  <c r="D73" i="40" s="1"/>
  <c r="I63" i="9"/>
  <c r="B14" i="37" s="1"/>
  <c r="E14" i="37" s="1"/>
  <c r="T50" i="6"/>
  <c r="G44" i="22"/>
  <c r="J44" i="22" s="1"/>
  <c r="C8" i="22"/>
  <c r="J8" i="22" s="1"/>
  <c r="G63" i="22"/>
  <c r="C12" i="37" s="1"/>
  <c r="T167" i="2"/>
  <c r="E10" i="22"/>
  <c r="E63" i="22" s="1"/>
  <c r="C10" i="37" s="1"/>
  <c r="T110" i="4"/>
  <c r="C63" i="9" l="1"/>
  <c r="B8" i="37" s="1"/>
  <c r="E8" i="37" s="1"/>
  <c r="J44" i="9"/>
  <c r="G63" i="9"/>
  <c r="B12" i="37" s="1"/>
  <c r="E12" i="37" s="1"/>
  <c r="C63" i="22"/>
  <c r="C8" i="37" s="1"/>
  <c r="C15" i="37" s="1"/>
  <c r="J63" i="9"/>
  <c r="J10" i="22"/>
  <c r="J63" i="22" s="1"/>
  <c r="B15" i="37" l="1"/>
  <c r="E15"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4" authorId="0" shapeId="0" xr:uid="{079DCD02-06E0-486B-A848-43AB5FDFF4A3}">
      <text>
        <r>
          <rPr>
            <b/>
            <sz val="9"/>
            <color indexed="81"/>
            <rFont val="ＭＳ Ｐゴシック"/>
            <family val="3"/>
            <charset val="128"/>
          </rPr>
          <t>基準年度を入力する。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8" authorId="0" shapeId="0" xr:uid="{A7D6EA4A-D546-4E28-B914-ADE27B67742D}">
      <text>
        <r>
          <rPr>
            <b/>
            <sz val="12"/>
            <color indexed="81"/>
            <rFont val="ＭＳ Ｐゴシック"/>
            <family val="3"/>
            <charset val="128"/>
          </rPr>
          <t>目標値を必ず設定して下さい。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0" authorId="0" shapeId="0" xr:uid="{6FDA710B-94C3-4A3E-A17B-858C508A005E}">
      <text>
        <r>
          <rPr>
            <b/>
            <sz val="9"/>
            <color indexed="81"/>
            <rFont val="MS P ゴシック"/>
            <family val="3"/>
            <charset val="128"/>
          </rPr>
          <t>供給を受けた電気事業者の最新の調整後排出係数を記入してください。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F32" authorId="0" shapeId="0" xr:uid="{79AE3D81-1943-4275-8A75-C264F0A22FF3}">
      <text>
        <r>
          <rPr>
            <b/>
            <sz val="14"/>
            <color indexed="81"/>
            <rFont val="MS P ゴシック"/>
            <family val="3"/>
            <charset val="128"/>
          </rPr>
          <t>小売電気事業者から情報公開がなく、把握できない分は0で入力して下さい。</t>
        </r>
      </text>
    </comment>
    <comment ref="G70" authorId="1" shapeId="0" xr:uid="{BDF0EEB2-0747-41E3-BB6B-09D55EA86E1F}">
      <text>
        <r>
          <rPr>
            <b/>
            <sz val="12"/>
            <color indexed="81"/>
            <rFont val="ＭＳ Ｐゴシック"/>
            <family val="3"/>
            <charset val="128"/>
          </rPr>
          <t>Jクレジット償却分のうち、再エネ熱由来分を単位GJで入力してください。</t>
        </r>
      </text>
    </comment>
    <comment ref="G71" authorId="1" shapeId="0" xr:uid="{8C0E5D49-5BA7-4ADD-AA2B-95F7D56B92E4}">
      <text>
        <r>
          <rPr>
            <b/>
            <sz val="12"/>
            <color indexed="81"/>
            <rFont val="ＭＳ Ｐゴシック"/>
            <family val="3"/>
            <charset val="128"/>
          </rPr>
          <t>グリーン熱証書購入分を単位GJで入力してください。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温暖化対策課</author>
    <author>兵庫県</author>
  </authors>
  <commentList>
    <comment ref="F64" authorId="0" shapeId="0" xr:uid="{9479E967-4CA5-49AF-A0FB-EEC1E0BBBA0A}">
      <text>
        <r>
          <rPr>
            <b/>
            <sz val="9"/>
            <color indexed="81"/>
            <rFont val="MS P ゴシック"/>
            <family val="3"/>
            <charset val="128"/>
          </rPr>
          <t>産業用蒸気以外の蒸気や温水など、入力してください</t>
        </r>
      </text>
    </comment>
    <comment ref="I66" authorId="1" shapeId="0" xr:uid="{031E7400-98B9-4FAD-8457-1C7722D5E744}">
      <text>
        <r>
          <rPr>
            <b/>
            <sz val="9"/>
            <color indexed="81"/>
            <rFont val="MS P ゴシック"/>
            <family val="3"/>
            <charset val="128"/>
          </rPr>
          <t>他人へ熱を供給した場合、熱供給量をマイナスで記入してください。</t>
        </r>
      </text>
    </comment>
    <comment ref="O66" authorId="0" shapeId="0" xr:uid="{BDB13D70-708D-4FB4-8EEF-8F9FBC8645C9}">
      <text>
        <r>
          <rPr>
            <b/>
            <sz val="9"/>
            <color indexed="81"/>
            <rFont val="MS P ゴシック"/>
            <family val="3"/>
            <charset val="128"/>
          </rPr>
          <t>自社で算定した単位発熱量で算定してください。不明の場合は1.17で算定してください。</t>
        </r>
      </text>
    </comment>
    <comment ref="Q66" authorId="1" shapeId="0" xr:uid="{E89E29FA-7385-4421-9008-690FAA5290ED}">
      <text>
        <r>
          <rPr>
            <b/>
            <sz val="9"/>
            <color indexed="81"/>
            <rFont val="MS P ゴシック"/>
            <family val="3"/>
            <charset val="128"/>
          </rPr>
          <t>自社で計算した排出係数（kg-CO2/MJ）を記入してください。どうしても不明の場合のみ0.0654kg-CO2/MJで算定してください。</t>
        </r>
      </text>
    </comment>
    <comment ref="E70" authorId="2" shapeId="0" xr:uid="{1CA90521-2D8E-4515-8C6F-249A0B62AFBA}">
      <text>
        <r>
          <rPr>
            <b/>
            <sz val="9"/>
            <color indexed="81"/>
            <rFont val="ＭＳ Ｐゴシック"/>
            <family val="3"/>
            <charset val="128"/>
          </rPr>
          <t>電気事業者名を選択</t>
        </r>
      </text>
    </comment>
    <comment ref="E72" authorId="2" shapeId="0" xr:uid="{BFDD7F56-EC23-4550-B2D9-534410E7D396}">
      <text>
        <r>
          <rPr>
            <b/>
            <sz val="9"/>
            <color indexed="81"/>
            <rFont val="ＭＳ Ｐゴシック"/>
            <family val="3"/>
            <charset val="128"/>
          </rPr>
          <t>電気事業者名を選択</t>
        </r>
      </text>
    </comment>
    <comment ref="E74" authorId="2" shapeId="0" xr:uid="{B5F02934-D339-4F9E-864A-EA03EB17ECE3}">
      <text>
        <r>
          <rPr>
            <b/>
            <sz val="9"/>
            <color indexed="81"/>
            <rFont val="ＭＳ Ｐゴシック"/>
            <family val="3"/>
            <charset val="128"/>
          </rPr>
          <t>電気事業者名を選択</t>
        </r>
      </text>
    </comment>
    <comment ref="I77" authorId="0" shapeId="0" xr:uid="{A361C621-773D-4740-9267-7F0697C817E0}">
      <text>
        <r>
          <rPr>
            <sz val="9"/>
            <color indexed="81"/>
            <rFont val="MS P ゴシック"/>
            <family val="3"/>
            <charset val="128"/>
          </rPr>
          <t xml:space="preserve">事業場内の自家発電設備で化石燃料を用いて発電した自家発電量を記入してください。
</t>
        </r>
      </text>
    </comment>
    <comment ref="I79" authorId="1" shapeId="0" xr:uid="{6E2ED7D9-7A3E-40DB-98F4-2106C88A22E3}">
      <text>
        <r>
          <rPr>
            <b/>
            <sz val="9"/>
            <color indexed="81"/>
            <rFont val="MS P ゴシック"/>
            <family val="3"/>
            <charset val="128"/>
          </rPr>
          <t>他人へ電気を供給した場合、電気供給量をマイナスで記入してください。</t>
        </r>
      </text>
    </comment>
    <comment ref="O79" authorId="0" shapeId="0" xr:uid="{A4E941C5-6FE9-45FB-8914-930E5A43BAF9}">
      <text>
        <r>
          <rPr>
            <sz val="9"/>
            <color indexed="81"/>
            <rFont val="MS P ゴシック"/>
            <family val="3"/>
            <charset val="128"/>
          </rPr>
          <t>自社で算定した単位発熱量で算定してください。不明の場合は8.64で算定してください。</t>
        </r>
      </text>
    </comment>
    <comment ref="Q79" authorId="1" shapeId="0" xr:uid="{DB4B35D8-123C-40EE-87B3-4B904C62AA1D}">
      <text>
        <r>
          <rPr>
            <b/>
            <sz val="9"/>
            <color indexed="81"/>
            <rFont val="MS P ゴシック"/>
            <family val="3"/>
            <charset val="128"/>
          </rPr>
          <t>自社で計算した排出係数（kg-CO2/kWh）を記入してください。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温暖化対策課</author>
    <author>兵庫県</author>
  </authors>
  <commentList>
    <comment ref="F64" authorId="0" shapeId="0" xr:uid="{436344FD-FB3E-4E28-8B16-72D6936631EB}">
      <text>
        <r>
          <rPr>
            <b/>
            <sz val="9"/>
            <color indexed="81"/>
            <rFont val="MS P ゴシック"/>
            <family val="3"/>
            <charset val="128"/>
          </rPr>
          <t>産業用蒸気以外の蒸気や温水など、入力してください</t>
        </r>
      </text>
    </comment>
    <comment ref="I66" authorId="1" shapeId="0" xr:uid="{BF0D648A-9181-4C84-A183-796CF50A2E8B}">
      <text>
        <r>
          <rPr>
            <b/>
            <sz val="9"/>
            <color indexed="81"/>
            <rFont val="MS P ゴシック"/>
            <family val="3"/>
            <charset val="128"/>
          </rPr>
          <t>他人へ熱を供給した場合、熱供給量をマイナスで記入してください。</t>
        </r>
      </text>
    </comment>
    <comment ref="O66" authorId="0" shapeId="0" xr:uid="{77DB9235-0BBD-4E09-BC65-538F9C24E77E}">
      <text>
        <r>
          <rPr>
            <b/>
            <sz val="9"/>
            <color indexed="81"/>
            <rFont val="MS P ゴシック"/>
            <family val="3"/>
            <charset val="128"/>
          </rPr>
          <t>自社で算定した単位発熱量で算定してください。不明の場合は1.17で算定してください。</t>
        </r>
      </text>
    </comment>
    <comment ref="Q66" authorId="1" shapeId="0" xr:uid="{4B2714D9-7A73-4968-A47D-014676ABE57B}">
      <text>
        <r>
          <rPr>
            <b/>
            <sz val="9"/>
            <color indexed="81"/>
            <rFont val="MS P ゴシック"/>
            <family val="3"/>
            <charset val="128"/>
          </rPr>
          <t>自社で計算した排出係数（kg-CO2/MJ）を記入してください。どうしても不明の場合のみ0.0654kg-CO2/MJで算定してください。</t>
        </r>
      </text>
    </comment>
    <comment ref="E70" authorId="2" shapeId="0" xr:uid="{520C3AEE-2186-4318-9154-74BE2F5401EB}">
      <text>
        <r>
          <rPr>
            <b/>
            <sz val="9"/>
            <color indexed="81"/>
            <rFont val="ＭＳ Ｐゴシック"/>
            <family val="3"/>
            <charset val="128"/>
          </rPr>
          <t>電気事業者名を選択</t>
        </r>
      </text>
    </comment>
    <comment ref="E72" authorId="2" shapeId="0" xr:uid="{3868B52C-9105-47D2-8438-E263A3F5A02B}">
      <text>
        <r>
          <rPr>
            <b/>
            <sz val="9"/>
            <color indexed="81"/>
            <rFont val="ＭＳ Ｐゴシック"/>
            <family val="3"/>
            <charset val="128"/>
          </rPr>
          <t>電気事業者名を選択</t>
        </r>
      </text>
    </comment>
    <comment ref="E74" authorId="2" shapeId="0" xr:uid="{0BACDAA8-5992-42A7-9ABE-2693EDA44789}">
      <text>
        <r>
          <rPr>
            <b/>
            <sz val="9"/>
            <color indexed="81"/>
            <rFont val="ＭＳ Ｐゴシック"/>
            <family val="3"/>
            <charset val="128"/>
          </rPr>
          <t>電気事業者名を選択</t>
        </r>
      </text>
    </comment>
    <comment ref="I77" authorId="0" shapeId="0" xr:uid="{4BDE16B9-2D9C-4495-88B3-C6E8589BD45C}">
      <text>
        <r>
          <rPr>
            <sz val="9"/>
            <color indexed="81"/>
            <rFont val="MS P ゴシック"/>
            <family val="3"/>
            <charset val="128"/>
          </rPr>
          <t xml:space="preserve">事業場内の自家発電設備で化石燃料を用いて発電した自家発電量を記入してください。
</t>
        </r>
      </text>
    </comment>
    <comment ref="I79" authorId="1" shapeId="0" xr:uid="{7355E843-B88A-4468-BCAA-F125A8A67346}">
      <text>
        <r>
          <rPr>
            <b/>
            <sz val="9"/>
            <color indexed="81"/>
            <rFont val="MS P ゴシック"/>
            <family val="3"/>
            <charset val="128"/>
          </rPr>
          <t>他人へ電気を供給した場合、電気供給量をマイナスで記入してください。</t>
        </r>
      </text>
    </comment>
    <comment ref="O79" authorId="0" shapeId="0" xr:uid="{1929AA60-2204-48EE-84E3-BFDD90854466}">
      <text>
        <r>
          <rPr>
            <sz val="9"/>
            <color indexed="81"/>
            <rFont val="MS P ゴシック"/>
            <family val="3"/>
            <charset val="128"/>
          </rPr>
          <t>自社で算定した単位発熱量で算定してください。不明の場合は8.64で算定してください。</t>
        </r>
      </text>
    </comment>
    <comment ref="Q79" authorId="1" shapeId="0" xr:uid="{DEBB31E2-D1CA-4AA6-9764-D8FE874A068F}">
      <text>
        <r>
          <rPr>
            <b/>
            <sz val="9"/>
            <color indexed="81"/>
            <rFont val="MS P ゴシック"/>
            <family val="3"/>
            <charset val="128"/>
          </rPr>
          <t>自社で計算した排出係数（kg-CO2/kWh）を記入してください。</t>
        </r>
      </text>
    </comment>
  </commentList>
</comments>
</file>

<file path=xl/sharedStrings.xml><?xml version="1.0" encoding="utf-8"?>
<sst xmlns="http://schemas.openxmlformats.org/spreadsheetml/2006/main" count="37669" uniqueCount="12562">
  <si>
    <t>合計</t>
    <rPh sb="0" eb="1">
      <t>ゴウ</t>
    </rPh>
    <rPh sb="1" eb="2">
      <t>ケイ</t>
    </rPh>
    <phoneticPr fontId="2"/>
  </si>
  <si>
    <t>kWh</t>
    <phoneticPr fontId="2"/>
  </si>
  <si>
    <t>←</t>
    <phoneticPr fontId="2"/>
  </si>
  <si>
    <t>その他</t>
    <rPh sb="2" eb="3">
      <t>タ</t>
    </rPh>
    <phoneticPr fontId="2"/>
  </si>
  <si>
    <t>木製品の有効活用、建築物の木質化</t>
  </si>
  <si>
    <t>生産設備の省エネルギー機能の発揮のための当該生産設備の定期的な点検整備</t>
    <phoneticPr fontId="2"/>
  </si>
  <si>
    <t>原材料の変更による特定物質排出量の抑制</t>
    <phoneticPr fontId="2"/>
  </si>
  <si>
    <t>製造設備や事務所ビルの低炭素化</t>
    <phoneticPr fontId="2"/>
  </si>
  <si>
    <t>再生可能エネルギー・未利用エネルギーの利用</t>
    <phoneticPr fontId="2"/>
  </si>
  <si>
    <t>ハイドロフルオロカーボン等（特定物質のうち、二酸化炭素を除くガスに係るもの。）の排出抑制</t>
    <phoneticPr fontId="2"/>
  </si>
  <si>
    <t>ハイドロフルオロカーボン等使用機器からの冷媒等の回収</t>
    <phoneticPr fontId="2"/>
  </si>
  <si>
    <t>ハイドロフルオロカーボン等の代替物質使用機器の使用優先</t>
    <phoneticPr fontId="2"/>
  </si>
  <si>
    <t>（　　　　　）　</t>
    <phoneticPr fontId="2"/>
  </si>
  <si>
    <t>kL</t>
    <phoneticPr fontId="2"/>
  </si>
  <si>
    <t>）年度</t>
    <phoneticPr fontId="2"/>
  </si>
  <si>
    <t>t</t>
    <phoneticPr fontId="2"/>
  </si>
  <si>
    <r>
      <t>千m</t>
    </r>
    <r>
      <rPr>
        <vertAlign val="superscript"/>
        <sz val="10.5"/>
        <rFont val="ＭＳ Ｐゴシック"/>
        <family val="3"/>
        <charset val="128"/>
      </rPr>
      <t>3</t>
    </r>
    <rPh sb="0" eb="1">
      <t>セン</t>
    </rPh>
    <phoneticPr fontId="2"/>
  </si>
  <si>
    <t>燃料の使用</t>
    <rPh sb="0" eb="2">
      <t>ネンリョウ</t>
    </rPh>
    <rPh sb="3" eb="5">
      <t>シヨウ</t>
    </rPh>
    <phoneticPr fontId="2"/>
  </si>
  <si>
    <t>原油(コンデンセートを除く。)</t>
  </si>
  <si>
    <t>原油のうちコンデンセート(NGL)</t>
    <rPh sb="0" eb="2">
      <t>ゲンユ</t>
    </rPh>
    <phoneticPr fontId="3"/>
  </si>
  <si>
    <t>Ｂ・Ｃ重油</t>
  </si>
  <si>
    <t>石油アスファルト</t>
  </si>
  <si>
    <t>その他可燃性天然ガス</t>
  </si>
  <si>
    <t>石炭コークス</t>
  </si>
  <si>
    <t>コールタール</t>
  </si>
  <si>
    <t>熱使用量</t>
    <rPh sb="0" eb="1">
      <t>ネツ</t>
    </rPh>
    <rPh sb="1" eb="4">
      <t>シヨウリョウ</t>
    </rPh>
    <phoneticPr fontId="2"/>
  </si>
  <si>
    <t>試掘された坑井数</t>
    <rPh sb="0" eb="2">
      <t>シクツ</t>
    </rPh>
    <rPh sb="5" eb="6">
      <t>コウ</t>
    </rPh>
    <rPh sb="6" eb="7">
      <t>イ</t>
    </rPh>
    <rPh sb="7" eb="8">
      <t>カズ</t>
    </rPh>
    <phoneticPr fontId="2"/>
  </si>
  <si>
    <t>-</t>
  </si>
  <si>
    <t>-</t>
    <phoneticPr fontId="2"/>
  </si>
  <si>
    <t>原油又は天然ガスの性状に関する試験の実施</t>
    <rPh sb="0" eb="2">
      <t>ゲンユ</t>
    </rPh>
    <rPh sb="2" eb="3">
      <t>マタ</t>
    </rPh>
    <rPh sb="4" eb="6">
      <t>テンネン</t>
    </rPh>
    <rPh sb="9" eb="11">
      <t>セイジョウ</t>
    </rPh>
    <rPh sb="12" eb="13">
      <t>カン</t>
    </rPh>
    <rPh sb="15" eb="17">
      <t>シケン</t>
    </rPh>
    <rPh sb="18" eb="20">
      <t>ジッシ</t>
    </rPh>
    <phoneticPr fontId="2"/>
  </si>
  <si>
    <t>性状に関する試験が行われた井数</t>
    <rPh sb="0" eb="2">
      <t>セイジョウ</t>
    </rPh>
    <rPh sb="3" eb="4">
      <t>カン</t>
    </rPh>
    <rPh sb="6" eb="8">
      <t>シケン</t>
    </rPh>
    <rPh sb="9" eb="10">
      <t>オコナ</t>
    </rPh>
    <rPh sb="13" eb="14">
      <t>イ</t>
    </rPh>
    <rPh sb="14" eb="15">
      <t>カズ</t>
    </rPh>
    <phoneticPr fontId="2"/>
  </si>
  <si>
    <t>原油又は天然ガスの生産</t>
    <rPh sb="0" eb="2">
      <t>ゲンユ</t>
    </rPh>
    <rPh sb="2" eb="3">
      <t>マタ</t>
    </rPh>
    <rPh sb="4" eb="6">
      <t>テンネン</t>
    </rPh>
    <rPh sb="9" eb="11">
      <t>セイサン</t>
    </rPh>
    <phoneticPr fontId="2"/>
  </si>
  <si>
    <t>原油（ｺﾝﾃﾞﾝｾｰﾄを除く）生産量</t>
    <rPh sb="0" eb="2">
      <t>ゲンユ</t>
    </rPh>
    <rPh sb="12" eb="13">
      <t>ノゾ</t>
    </rPh>
    <rPh sb="15" eb="17">
      <t>セイサン</t>
    </rPh>
    <rPh sb="17" eb="18">
      <t>リョウ</t>
    </rPh>
    <phoneticPr fontId="2"/>
  </si>
  <si>
    <t>天然ガス生産量</t>
    <rPh sb="0" eb="2">
      <t>テンネン</t>
    </rPh>
    <rPh sb="4" eb="6">
      <t>セイサン</t>
    </rPh>
    <rPh sb="6" eb="7">
      <t>リョウ</t>
    </rPh>
    <phoneticPr fontId="2"/>
  </si>
  <si>
    <t>セメントクリンカー製造量</t>
    <rPh sb="9" eb="11">
      <t>セイゾウ</t>
    </rPh>
    <rPh sb="11" eb="12">
      <t>リョウ</t>
    </rPh>
    <phoneticPr fontId="2"/>
  </si>
  <si>
    <t>生石灰の製造</t>
    <phoneticPr fontId="2"/>
  </si>
  <si>
    <t>石灰石使用量</t>
    <rPh sb="3" eb="6">
      <t>シヨウリョウ</t>
    </rPh>
    <phoneticPr fontId="2"/>
  </si>
  <si>
    <t>ドロマイト使用量</t>
    <rPh sb="5" eb="8">
      <t>シヨウリョウ</t>
    </rPh>
    <phoneticPr fontId="2"/>
  </si>
  <si>
    <t>燃料種が空欄のものについては、プルダウンメニューから選択してください</t>
    <rPh sb="0" eb="2">
      <t>ネンリョウ</t>
    </rPh>
    <rPh sb="2" eb="3">
      <t>シュ</t>
    </rPh>
    <rPh sb="4" eb="6">
      <t>クウラン</t>
    </rPh>
    <rPh sb="26" eb="28">
      <t>センタク</t>
    </rPh>
    <phoneticPr fontId="2"/>
  </si>
  <si>
    <t>↓</t>
    <phoneticPr fontId="2"/>
  </si>
  <si>
    <t>揮発油（ガソリン）</t>
    <phoneticPr fontId="2"/>
  </si>
  <si>
    <t>他人から供給された電気の使用</t>
    <phoneticPr fontId="2"/>
  </si>
  <si>
    <t>買電</t>
    <phoneticPr fontId="2"/>
  </si>
  <si>
    <t>原油及び天然ガスの試掘</t>
    <phoneticPr fontId="2"/>
  </si>
  <si>
    <t>Nm3</t>
    <phoneticPr fontId="2"/>
  </si>
  <si>
    <r>
      <t>特定物質排出量集計結果表</t>
    </r>
    <r>
      <rPr>
        <b/>
        <sz val="12"/>
        <color indexed="10"/>
        <rFont val="ＭＳ ゴシック"/>
        <family val="3"/>
        <charset val="128"/>
      </rPr>
      <t>（基準年）</t>
    </r>
    <rPh sb="0" eb="2">
      <t>トクテイ</t>
    </rPh>
    <rPh sb="2" eb="4">
      <t>ブッシツ</t>
    </rPh>
    <rPh sb="4" eb="6">
      <t>ハイシュツ</t>
    </rPh>
    <rPh sb="6" eb="7">
      <t>リョウ</t>
    </rPh>
    <rPh sb="7" eb="9">
      <t>シュウケイ</t>
    </rPh>
    <rPh sb="9" eb="11">
      <t>ケッカ</t>
    </rPh>
    <rPh sb="11" eb="12">
      <t>ヒョウ</t>
    </rPh>
    <phoneticPr fontId="2"/>
  </si>
  <si>
    <t>ソーダ灰の製造</t>
    <rPh sb="3" eb="4">
      <t>ハイ</t>
    </rPh>
    <rPh sb="5" eb="7">
      <t>セイゾウ</t>
    </rPh>
    <phoneticPr fontId="2"/>
  </si>
  <si>
    <t>原料使用量</t>
    <rPh sb="0" eb="2">
      <t>ゲンリョウ</t>
    </rPh>
    <rPh sb="2" eb="5">
      <t>シヨウリョウ</t>
    </rPh>
    <phoneticPr fontId="2"/>
  </si>
  <si>
    <t>石油コークス使用量</t>
    <rPh sb="6" eb="9">
      <t>シヨウリョウ</t>
    </rPh>
    <phoneticPr fontId="2"/>
  </si>
  <si>
    <t>エチレンの製造</t>
    <rPh sb="5" eb="7">
      <t>セイゾウ</t>
    </rPh>
    <phoneticPr fontId="2"/>
  </si>
  <si>
    <t>アセチレン使用量</t>
    <rPh sb="5" eb="8">
      <t>シヨウリョウ</t>
    </rPh>
    <phoneticPr fontId="2"/>
  </si>
  <si>
    <t>ドライアイスの使用</t>
    <rPh sb="7" eb="9">
      <t>シヨウ</t>
    </rPh>
    <phoneticPr fontId="2"/>
  </si>
  <si>
    <t>噴霧器の使用</t>
    <rPh sb="0" eb="3">
      <t>フンムキ</t>
    </rPh>
    <rPh sb="4" eb="6">
      <t>シヨウ</t>
    </rPh>
    <phoneticPr fontId="2"/>
  </si>
  <si>
    <t>合成繊維及び廃ゴムタイヤ以外の廃プラスチック類（産業廃棄物に限る。）</t>
    <rPh sb="0" eb="2">
      <t>ゴウセイ</t>
    </rPh>
    <rPh sb="2" eb="4">
      <t>センイ</t>
    </rPh>
    <rPh sb="4" eb="5">
      <t>オヨ</t>
    </rPh>
    <rPh sb="6" eb="7">
      <t>ハイ</t>
    </rPh>
    <rPh sb="12" eb="14">
      <t>イガイ</t>
    </rPh>
    <rPh sb="15" eb="16">
      <t>ハイ</t>
    </rPh>
    <rPh sb="22" eb="23">
      <t>ルイ</t>
    </rPh>
    <rPh sb="24" eb="26">
      <t>サンギョウ</t>
    </rPh>
    <rPh sb="26" eb="29">
      <t>ハイキブツ</t>
    </rPh>
    <rPh sb="30" eb="31">
      <t>カギ</t>
    </rPh>
    <phoneticPr fontId="2"/>
  </si>
  <si>
    <t>kg  合計</t>
    <rPh sb="4" eb="6">
      <t>ゴウケイ</t>
    </rPh>
    <phoneticPr fontId="2"/>
  </si>
  <si>
    <r>
      <t>kg-CO</t>
    </r>
    <r>
      <rPr>
        <vertAlign val="subscript"/>
        <sz val="9"/>
        <rFont val="ＭＳ 明朝"/>
        <family val="1"/>
        <charset val="128"/>
      </rPr>
      <t>2</t>
    </r>
    <phoneticPr fontId="2"/>
  </si>
  <si>
    <t>燃料の燃焼の用に供する施設及び機械器具における燃料の使用</t>
    <rPh sb="0" eb="2">
      <t>ネンリョウ</t>
    </rPh>
    <rPh sb="3" eb="5">
      <t>ネンショウ</t>
    </rPh>
    <rPh sb="6" eb="7">
      <t>ヨウ</t>
    </rPh>
    <rPh sb="8" eb="9">
      <t>キョウ</t>
    </rPh>
    <rPh sb="11" eb="13">
      <t>シセツ</t>
    </rPh>
    <rPh sb="13" eb="14">
      <t>オヨ</t>
    </rPh>
    <rPh sb="15" eb="17">
      <t>キカイ</t>
    </rPh>
    <rPh sb="17" eb="19">
      <t>キグ</t>
    </rPh>
    <rPh sb="23" eb="25">
      <t>ネンリョウ</t>
    </rPh>
    <rPh sb="26" eb="28">
      <t>シヨウ</t>
    </rPh>
    <phoneticPr fontId="2"/>
  </si>
  <si>
    <t>固体燃料</t>
    <rPh sb="0" eb="2">
      <t>コタイ</t>
    </rPh>
    <rPh sb="2" eb="4">
      <t>ネンリョウ</t>
    </rPh>
    <phoneticPr fontId="2"/>
  </si>
  <si>
    <t>気体燃料</t>
    <rPh sb="0" eb="2">
      <t>キタイ</t>
    </rPh>
    <rPh sb="2" eb="4">
      <t>ネンリョウ</t>
    </rPh>
    <phoneticPr fontId="2"/>
  </si>
  <si>
    <t>液体燃料</t>
    <rPh sb="0" eb="2">
      <t>エキタイ</t>
    </rPh>
    <rPh sb="2" eb="4">
      <t>ネンリョウ</t>
    </rPh>
    <phoneticPr fontId="2"/>
  </si>
  <si>
    <t>コンデンセート（NGL）</t>
  </si>
  <si>
    <t>灯油</t>
    <rPh sb="0" eb="2">
      <t>トウユ</t>
    </rPh>
    <phoneticPr fontId="2"/>
  </si>
  <si>
    <t>電気使用量</t>
    <rPh sb="0" eb="2">
      <t>デンキ</t>
    </rPh>
    <rPh sb="2" eb="5">
      <t>シヨウリョウ</t>
    </rPh>
    <phoneticPr fontId="2"/>
  </si>
  <si>
    <t>製品製造量</t>
    <rPh sb="0" eb="2">
      <t>セイヒン</t>
    </rPh>
    <rPh sb="2" eb="4">
      <t>セイゾウ</t>
    </rPh>
    <rPh sb="4" eb="5">
      <t>リョウ</t>
    </rPh>
    <phoneticPr fontId="2"/>
  </si>
  <si>
    <t>工場廃水の処理</t>
    <rPh sb="0" eb="2">
      <t>コウジョウ</t>
    </rPh>
    <rPh sb="2" eb="4">
      <t>ハイスイ</t>
    </rPh>
    <phoneticPr fontId="2"/>
  </si>
  <si>
    <t>工場廃水処理施設流入水のBOD汚濁負荷量</t>
    <rPh sb="6" eb="8">
      <t>シセツ</t>
    </rPh>
    <rPh sb="8" eb="10">
      <t>リュウニュウ</t>
    </rPh>
    <rPh sb="10" eb="11">
      <t>スイ</t>
    </rPh>
    <rPh sb="15" eb="17">
      <t>オダク</t>
    </rPh>
    <rPh sb="17" eb="19">
      <t>フカ</t>
    </rPh>
    <rPh sb="19" eb="20">
      <t>リョウ</t>
    </rPh>
    <phoneticPr fontId="2"/>
  </si>
  <si>
    <t>下水、し尿等の処理</t>
    <rPh sb="0" eb="2">
      <t>ゲスイ</t>
    </rPh>
    <rPh sb="4" eb="5">
      <t>ニョウ</t>
    </rPh>
    <rPh sb="5" eb="6">
      <t>ナド</t>
    </rPh>
    <rPh sb="7" eb="9">
      <t>ショリ</t>
    </rPh>
    <phoneticPr fontId="2"/>
  </si>
  <si>
    <t>下水処理量</t>
    <rPh sb="0" eb="2">
      <t>ゲスイ</t>
    </rPh>
    <rPh sb="2" eb="4">
      <t>ショリ</t>
    </rPh>
    <rPh sb="4" eb="5">
      <t>リョウ</t>
    </rPh>
    <phoneticPr fontId="2"/>
  </si>
  <si>
    <t>し尿処理施設(嫌気性消化処理)</t>
  </si>
  <si>
    <t>し尿及び浄化槽汚泥処理量</t>
    <rPh sb="1" eb="2">
      <t>ニョウ</t>
    </rPh>
    <rPh sb="2" eb="3">
      <t>オヨ</t>
    </rPh>
    <rPh sb="4" eb="7">
      <t>ジョウカソウ</t>
    </rPh>
    <rPh sb="7" eb="9">
      <t>オデイ</t>
    </rPh>
    <rPh sb="9" eb="11">
      <t>ショリ</t>
    </rPh>
    <rPh sb="11" eb="12">
      <t>リョウ</t>
    </rPh>
    <phoneticPr fontId="2"/>
  </si>
  <si>
    <t>し尿処理施設(好気性消化処理)</t>
  </si>
  <si>
    <t>し尿処理施設(高負荷生物学的脱窒素処理)</t>
  </si>
  <si>
    <t>し尿処理施設(生物学的脱窒素処理（標準窒素処理）)</t>
  </si>
  <si>
    <t>し尿処理施設(膜分離処理)</t>
  </si>
  <si>
    <t>し尿処理施設(その他の処理)</t>
  </si>
  <si>
    <t>処理対象人員</t>
    <rPh sb="0" eb="2">
      <t>ショリ</t>
    </rPh>
    <rPh sb="2" eb="4">
      <t>タイショウ</t>
    </rPh>
    <rPh sb="4" eb="6">
      <t>ジンイン</t>
    </rPh>
    <phoneticPr fontId="2"/>
  </si>
  <si>
    <t>人</t>
    <rPh sb="0" eb="1">
      <t>ニン</t>
    </rPh>
    <phoneticPr fontId="2"/>
  </si>
  <si>
    <t>焼却量</t>
    <rPh sb="0" eb="2">
      <t>ショウキャク</t>
    </rPh>
    <rPh sb="2" eb="3">
      <t>リョウ</t>
    </rPh>
    <phoneticPr fontId="2"/>
  </si>
  <si>
    <t>麻酔剤の使用</t>
    <rPh sb="0" eb="3">
      <t>マスイザイ</t>
    </rPh>
    <rPh sb="4" eb="6">
      <t>シヨウ</t>
    </rPh>
    <phoneticPr fontId="2"/>
  </si>
  <si>
    <t>麻酔剤としてのN2O使用量</t>
    <rPh sb="0" eb="3">
      <t>マスイザイ</t>
    </rPh>
    <rPh sb="10" eb="13">
      <t>シヨウリョウ</t>
    </rPh>
    <phoneticPr fontId="2"/>
  </si>
  <si>
    <t>工場廃水処理施設流入水中の窒素量</t>
    <rPh sb="6" eb="8">
      <t>シセツ</t>
    </rPh>
    <rPh sb="8" eb="10">
      <t>リュウニュウ</t>
    </rPh>
    <rPh sb="10" eb="11">
      <t>スイ</t>
    </rPh>
    <rPh sb="11" eb="12">
      <t>ナカ</t>
    </rPh>
    <rPh sb="13" eb="15">
      <t>チッソ</t>
    </rPh>
    <rPh sb="15" eb="16">
      <t>リョウ</t>
    </rPh>
    <phoneticPr fontId="2"/>
  </si>
  <si>
    <t>廃棄物の焼却</t>
  </si>
  <si>
    <t>クロロジフルオロメタン(HCFC-22)の製造</t>
  </si>
  <si>
    <t>HCFC-22製造量</t>
    <rPh sb="7" eb="9">
      <t>セイゾウ</t>
    </rPh>
    <rPh sb="9" eb="10">
      <t>リョウ</t>
    </rPh>
    <phoneticPr fontId="2"/>
  </si>
  <si>
    <t>HCFC-22製造により生成したHFC-23の回収・適正処理量</t>
    <rPh sb="7" eb="9">
      <t>セイゾウ</t>
    </rPh>
    <rPh sb="12" eb="14">
      <t>セイセイ</t>
    </rPh>
    <phoneticPr fontId="2"/>
  </si>
  <si>
    <t>ハイドロフルオロカーボン（HFC）の製造</t>
  </si>
  <si>
    <t>HFC製造量</t>
    <rPh sb="3" eb="5">
      <t>セイゾウ</t>
    </rPh>
    <rPh sb="5" eb="6">
      <t>リョウ</t>
    </rPh>
    <phoneticPr fontId="2"/>
  </si>
  <si>
    <t>製造時のHFC使用量</t>
    <rPh sb="0" eb="2">
      <t>セイゾウ</t>
    </rPh>
    <rPh sb="2" eb="3">
      <t>ジ</t>
    </rPh>
    <rPh sb="7" eb="10">
      <t>シヨウリョウ</t>
    </rPh>
    <phoneticPr fontId="2"/>
  </si>
  <si>
    <t>家庭用エアコンディショナー</t>
  </si>
  <si>
    <t>業務用冷凍空気調和機器（自動販売機を除く。）</t>
  </si>
  <si>
    <t>自動販売機</t>
  </si>
  <si>
    <t>台</t>
    <rPh sb="0" eb="1">
      <t>ダイ</t>
    </rPh>
    <phoneticPr fontId="2"/>
  </si>
  <si>
    <t>自動車用エアコンディショナー</t>
  </si>
  <si>
    <t>噴霧器の使用</t>
  </si>
  <si>
    <t>製品の使用に伴う排出量</t>
  </si>
  <si>
    <t>kg  　合計</t>
    <rPh sb="5" eb="7">
      <t>ゴウケイ</t>
    </rPh>
    <phoneticPr fontId="2"/>
  </si>
  <si>
    <t>○HFCの種類毎の温暖化係数</t>
    <rPh sb="5" eb="7">
      <t>シュルイ</t>
    </rPh>
    <rPh sb="7" eb="8">
      <t>ゴト</t>
    </rPh>
    <rPh sb="9" eb="12">
      <t>オンダンカ</t>
    </rPh>
    <rPh sb="12" eb="14">
      <t>ケイスウ</t>
    </rPh>
    <phoneticPr fontId="2"/>
  </si>
  <si>
    <t>温暖化係数</t>
    <rPh sb="0" eb="3">
      <t>オンダンカ</t>
    </rPh>
    <rPh sb="3" eb="5">
      <t>ケイスウ</t>
    </rPh>
    <phoneticPr fontId="2"/>
  </si>
  <si>
    <t>トリフルオロメタン</t>
  </si>
  <si>
    <t>ジフルオロメタン</t>
  </si>
  <si>
    <t>HFC-32</t>
  </si>
  <si>
    <t>フルオロメタン</t>
  </si>
  <si>
    <t>HFC-41</t>
  </si>
  <si>
    <t>1･1･1･2･2-ペンタフルオロエタン</t>
  </si>
  <si>
    <t>HFC-125</t>
  </si>
  <si>
    <t>1･1･2･2-テトラフルオロエタン</t>
  </si>
  <si>
    <t>HFC-134</t>
  </si>
  <si>
    <t>1･1･1･2-テトラフルオロエタン</t>
  </si>
  <si>
    <t>1･1･2-トリフルオロエタン</t>
  </si>
  <si>
    <t>HFC-143</t>
  </si>
  <si>
    <t>1･1･1-トリフルオロエタン</t>
  </si>
  <si>
    <t>HFC-143a</t>
  </si>
  <si>
    <t>1･1-ジフルオロエタン</t>
  </si>
  <si>
    <t>HFC-152a</t>
  </si>
  <si>
    <t>1･1･1･2･3･3･3-ヘプタフルオロプロパン</t>
  </si>
  <si>
    <t>1･1･1･3･3･3-ヘキサフルオロプロパン</t>
  </si>
  <si>
    <t>HFC-236fa</t>
  </si>
  <si>
    <t>1･1･2･2･3-ペンタフルオロプロパン</t>
  </si>
  <si>
    <t>HFC-245ca</t>
  </si>
  <si>
    <t>1･1･1･2･3･4･4･5･5･5-デカフルオロペンタン</t>
  </si>
  <si>
    <t>HFC-43-10mee</t>
  </si>
  <si>
    <t>回収・適正処理量</t>
  </si>
  <si>
    <t>PFC-116使用時に副生したPFC-14の回収・適正処理量</t>
  </si>
  <si>
    <t>溶剤等の用途へのPFCの使用</t>
  </si>
  <si>
    <t>使用量－回収・適正処理量</t>
  </si>
  <si>
    <t>○PFCの種類毎の温暖化係数</t>
    <rPh sb="5" eb="7">
      <t>シュルイ</t>
    </rPh>
    <rPh sb="7" eb="8">
      <t>ゴト</t>
    </rPh>
    <rPh sb="9" eb="12">
      <t>オンダンカ</t>
    </rPh>
    <rPh sb="12" eb="14">
      <t>ケイスウ</t>
    </rPh>
    <phoneticPr fontId="2"/>
  </si>
  <si>
    <t>PFC-31-10</t>
  </si>
  <si>
    <t>PFC-41-12</t>
  </si>
  <si>
    <t>PFC-51-14</t>
  </si>
  <si>
    <t>マグネシウム合金の鋳造</t>
    <phoneticPr fontId="2"/>
  </si>
  <si>
    <t>マグネシウム合金の鋳造によるSF6使用量</t>
    <phoneticPr fontId="2"/>
  </si>
  <si>
    <t>機器製造・使用開始時の使用量</t>
    <phoneticPr fontId="2"/>
  </si>
  <si>
    <t>機器使用開始時に封入されていた量</t>
    <phoneticPr fontId="2"/>
  </si>
  <si>
    <t>使用期間の1年間に対する比率</t>
    <phoneticPr fontId="2"/>
  </si>
  <si>
    <t>変圧器等電気機械器具の廃棄におけるSF6の回収</t>
    <rPh sb="11" eb="13">
      <t>ハイキ</t>
    </rPh>
    <phoneticPr fontId="2"/>
  </si>
  <si>
    <t>機器廃棄時残存量－回収・適正処理量</t>
  </si>
  <si>
    <t>使用量</t>
    <phoneticPr fontId="2"/>
  </si>
  <si>
    <t>回収・適正処理量</t>
    <phoneticPr fontId="2"/>
  </si>
  <si>
    <t>PFCの製造</t>
    <phoneticPr fontId="2"/>
  </si>
  <si>
    <t>PFC-116使用量</t>
    <phoneticPr fontId="2"/>
  </si>
  <si>
    <t>PFC-116回収・適正処理量</t>
    <phoneticPr fontId="2"/>
  </si>
  <si>
    <t>PFC-218使用量</t>
    <phoneticPr fontId="2"/>
  </si>
  <si>
    <t>PFC-218回収・適正処理量</t>
    <phoneticPr fontId="2"/>
  </si>
  <si>
    <r>
      <t>特定物質排出量集計結果表</t>
    </r>
    <r>
      <rPr>
        <b/>
        <sz val="12"/>
        <color indexed="10"/>
        <rFont val="ＭＳ ゴシック"/>
        <family val="3"/>
        <charset val="128"/>
      </rPr>
      <t>（現況）</t>
    </r>
    <rPh sb="0" eb="2">
      <t>トクテイ</t>
    </rPh>
    <rPh sb="2" eb="4">
      <t>ブッシツ</t>
    </rPh>
    <rPh sb="4" eb="6">
      <t>ハイシュツ</t>
    </rPh>
    <rPh sb="6" eb="7">
      <t>リョウ</t>
    </rPh>
    <rPh sb="7" eb="9">
      <t>シュウケイ</t>
    </rPh>
    <rPh sb="9" eb="11">
      <t>ケッカ</t>
    </rPh>
    <rPh sb="11" eb="12">
      <t>ヒョウ</t>
    </rPh>
    <rPh sb="13" eb="15">
      <t>ゲンキョウ</t>
    </rPh>
    <phoneticPr fontId="2"/>
  </si>
  <si>
    <t>現況</t>
    <phoneticPr fontId="2"/>
  </si>
  <si>
    <t>CD</t>
    <phoneticPr fontId="2"/>
  </si>
  <si>
    <t>％</t>
    <phoneticPr fontId="2"/>
  </si>
  <si>
    <r>
      <t>特定物質排出量集計結果表</t>
    </r>
    <r>
      <rPr>
        <b/>
        <sz val="12"/>
        <color indexed="10"/>
        <rFont val="ＭＳ ゴシック"/>
        <family val="3"/>
        <charset val="128"/>
      </rPr>
      <t>（基準年）</t>
    </r>
    <rPh sb="0" eb="2">
      <t>トクテイ</t>
    </rPh>
    <rPh sb="2" eb="4">
      <t>ブッシツ</t>
    </rPh>
    <rPh sb="4" eb="6">
      <t>ハイシュツ</t>
    </rPh>
    <rPh sb="6" eb="7">
      <t>リョウ</t>
    </rPh>
    <rPh sb="7" eb="9">
      <t>シュウケイ</t>
    </rPh>
    <rPh sb="9" eb="11">
      <t>ケッカ</t>
    </rPh>
    <rPh sb="11" eb="12">
      <t>ヒョウ</t>
    </rPh>
    <rPh sb="13" eb="15">
      <t>キジュン</t>
    </rPh>
    <rPh sb="15" eb="16">
      <t>ネン</t>
    </rPh>
    <phoneticPr fontId="2"/>
  </si>
  <si>
    <r>
      <t>CO</t>
    </r>
    <r>
      <rPr>
        <vertAlign val="subscript"/>
        <sz val="12"/>
        <rFont val="ＭＳ 明朝"/>
        <family val="1"/>
        <charset val="128"/>
      </rPr>
      <t>2</t>
    </r>
    <phoneticPr fontId="2"/>
  </si>
  <si>
    <r>
      <t>SF</t>
    </r>
    <r>
      <rPr>
        <vertAlign val="subscript"/>
        <sz val="12"/>
        <rFont val="ＭＳ 明朝"/>
        <family val="1"/>
        <charset val="128"/>
      </rPr>
      <t>6</t>
    </r>
    <phoneticPr fontId="2"/>
  </si>
  <si>
    <t>HFC</t>
    <phoneticPr fontId="2"/>
  </si>
  <si>
    <r>
      <t>N</t>
    </r>
    <r>
      <rPr>
        <vertAlign val="subscript"/>
        <sz val="12"/>
        <rFont val="ＭＳ 明朝"/>
        <family val="1"/>
        <charset val="128"/>
      </rPr>
      <t>2</t>
    </r>
    <r>
      <rPr>
        <sz val="12"/>
        <rFont val="ＭＳ 明朝"/>
        <family val="1"/>
        <charset val="128"/>
      </rPr>
      <t>O</t>
    </r>
    <phoneticPr fontId="2"/>
  </si>
  <si>
    <r>
      <t>CH</t>
    </r>
    <r>
      <rPr>
        <vertAlign val="subscript"/>
        <sz val="12"/>
        <rFont val="ＭＳ 明朝"/>
        <family val="1"/>
        <charset val="128"/>
      </rPr>
      <t>4</t>
    </r>
    <phoneticPr fontId="2"/>
  </si>
  <si>
    <t>PFC</t>
    <phoneticPr fontId="2"/>
  </si>
  <si>
    <r>
      <t>(二酸化炭素換算 kg-CO</t>
    </r>
    <r>
      <rPr>
        <vertAlign val="subscript"/>
        <sz val="11"/>
        <rFont val="ＭＳ 明朝"/>
        <family val="1"/>
        <charset val="128"/>
      </rPr>
      <t>2</t>
    </r>
    <r>
      <rPr>
        <sz val="11"/>
        <rFont val="ＭＳ 明朝"/>
        <family val="1"/>
        <charset val="128"/>
      </rPr>
      <t>)</t>
    </r>
    <rPh sb="1" eb="4">
      <t>ニサンカ</t>
    </rPh>
    <rPh sb="4" eb="6">
      <t>タンソ</t>
    </rPh>
    <rPh sb="6" eb="8">
      <t>カンザン</t>
    </rPh>
    <phoneticPr fontId="2"/>
  </si>
  <si>
    <t>マグネシウム合金の鋳造</t>
  </si>
  <si>
    <t>六ふっ化硫黄（SF6）の製造</t>
  </si>
  <si>
    <t>変圧器等電気機械器具の点検におけるSF6の回収</t>
  </si>
  <si>
    <t>㍑</t>
    <phoneticPr fontId="2"/>
  </si>
  <si>
    <t>液化石油ガス(ＬＰＧ)</t>
    <phoneticPr fontId="2"/>
  </si>
  <si>
    <t>石油系炭化水素ガス</t>
    <phoneticPr fontId="2"/>
  </si>
  <si>
    <t>液化天然ガス（ＬＮＧ）</t>
    <phoneticPr fontId="2"/>
  </si>
  <si>
    <t>他人から供給された熱の使用</t>
    <phoneticPr fontId="2"/>
  </si>
  <si>
    <t>アンモニアの製造</t>
    <phoneticPr fontId="2"/>
  </si>
  <si>
    <t>HFCの種類に応じた係数を入力してください</t>
    <rPh sb="4" eb="6">
      <t>シュルイ</t>
    </rPh>
    <rPh sb="7" eb="8">
      <t>オウ</t>
    </rPh>
    <rPh sb="10" eb="12">
      <t>ケイスウ</t>
    </rPh>
    <rPh sb="13" eb="15">
      <t>ニュウリョク</t>
    </rPh>
    <phoneticPr fontId="2"/>
  </si>
  <si>
    <t>↓</t>
    <phoneticPr fontId="2"/>
  </si>
  <si>
    <r>
      <t>CO</t>
    </r>
    <r>
      <rPr>
        <vertAlign val="subscript"/>
        <sz val="10.5"/>
        <rFont val="ＭＳ 明朝"/>
        <family val="1"/>
        <charset val="128"/>
      </rPr>
      <t>2</t>
    </r>
    <r>
      <rPr>
        <sz val="10.5"/>
        <rFont val="ＭＳ 明朝"/>
        <family val="1"/>
        <charset val="128"/>
      </rPr>
      <t xml:space="preserve"> 排出量</t>
    </r>
    <phoneticPr fontId="2"/>
  </si>
  <si>
    <r>
      <t>（㎏－CO</t>
    </r>
    <r>
      <rPr>
        <vertAlign val="subscript"/>
        <sz val="10.5"/>
        <rFont val="ＭＳ 明朝"/>
        <family val="1"/>
        <charset val="128"/>
      </rPr>
      <t>2</t>
    </r>
    <r>
      <rPr>
        <sz val="10.5"/>
        <rFont val="ＭＳ 明朝"/>
        <family val="1"/>
        <charset val="128"/>
      </rPr>
      <t>）</t>
    </r>
    <phoneticPr fontId="2"/>
  </si>
  <si>
    <r>
      <t>燃料の使用の実績及びC0</t>
    </r>
    <r>
      <rPr>
        <vertAlign val="subscript"/>
        <sz val="10.5"/>
        <rFont val="ＭＳ Ｐゴシック"/>
        <family val="3"/>
        <charset val="128"/>
      </rPr>
      <t>2</t>
    </r>
    <r>
      <rPr>
        <sz val="10.5"/>
        <rFont val="ＭＳ Ｐゴシック"/>
        <family val="3"/>
        <charset val="128"/>
      </rPr>
      <t>排出量</t>
    </r>
    <phoneticPr fontId="2"/>
  </si>
  <si>
    <t>特定物質排出量集計結果表</t>
    <rPh sb="0" eb="2">
      <t>トクテイ</t>
    </rPh>
    <rPh sb="2" eb="4">
      <t>ブッシツ</t>
    </rPh>
    <rPh sb="4" eb="6">
      <t>ハイシュツ</t>
    </rPh>
    <rPh sb="6" eb="7">
      <t>リョウ</t>
    </rPh>
    <rPh sb="7" eb="9">
      <t>シュウケイ</t>
    </rPh>
    <rPh sb="9" eb="11">
      <t>ケッカ</t>
    </rPh>
    <rPh sb="11" eb="12">
      <t>ヒョウ</t>
    </rPh>
    <phoneticPr fontId="2"/>
  </si>
  <si>
    <t>名称</t>
    <rPh sb="0" eb="2">
      <t>メイショウ</t>
    </rPh>
    <phoneticPr fontId="2"/>
  </si>
  <si>
    <t>使用量</t>
    <rPh sb="0" eb="3">
      <t>シヨウリョウ</t>
    </rPh>
    <phoneticPr fontId="2"/>
  </si>
  <si>
    <t>単位</t>
    <rPh sb="0" eb="2">
      <t>タンイ</t>
    </rPh>
    <phoneticPr fontId="2"/>
  </si>
  <si>
    <t>原油
換算係数</t>
    <rPh sb="0" eb="2">
      <t>ゲンユ</t>
    </rPh>
    <rPh sb="3" eb="5">
      <t>カンザン</t>
    </rPh>
    <rPh sb="5" eb="7">
      <t>ケイスウ</t>
    </rPh>
    <phoneticPr fontId="2"/>
  </si>
  <si>
    <t>原油
換算量</t>
    <rPh sb="0" eb="2">
      <t>ゲンユ</t>
    </rPh>
    <rPh sb="3" eb="5">
      <t>カンザン</t>
    </rPh>
    <rPh sb="5" eb="6">
      <t>リョウ</t>
    </rPh>
    <phoneticPr fontId="2"/>
  </si>
  <si>
    <t>単位
発熱量</t>
    <rPh sb="0" eb="2">
      <t>タンイ</t>
    </rPh>
    <rPh sb="3" eb="5">
      <t>ハツネツ</t>
    </rPh>
    <rPh sb="5" eb="6">
      <t>リョウ</t>
    </rPh>
    <phoneticPr fontId="2"/>
  </si>
  <si>
    <t>排出係数</t>
    <rPh sb="0" eb="2">
      <t>ハイシュツ</t>
    </rPh>
    <rPh sb="2" eb="4">
      <t>ケイスウ</t>
    </rPh>
    <phoneticPr fontId="2"/>
  </si>
  <si>
    <t>排出量</t>
    <rPh sb="0" eb="2">
      <t>ハイシュツ</t>
    </rPh>
    <rPh sb="2" eb="3">
      <t>リョウ</t>
    </rPh>
    <phoneticPr fontId="2"/>
  </si>
  <si>
    <t>温暖化
係数</t>
    <rPh sb="0" eb="3">
      <t>オンダンカ</t>
    </rPh>
    <rPh sb="4" eb="6">
      <t>ケイスウ</t>
    </rPh>
    <phoneticPr fontId="2"/>
  </si>
  <si>
    <t>換算合計</t>
    <rPh sb="0" eb="2">
      <t>カンサン</t>
    </rPh>
    <rPh sb="2" eb="4">
      <t>ゴウケイ</t>
    </rPh>
    <phoneticPr fontId="2"/>
  </si>
  <si>
    <t>大分類</t>
    <rPh sb="0" eb="3">
      <t>ダイブンルイ</t>
    </rPh>
    <phoneticPr fontId="2"/>
  </si>
  <si>
    <t>小分類</t>
    <rPh sb="0" eb="3">
      <t>ショウブンルイ</t>
    </rPh>
    <phoneticPr fontId="2"/>
  </si>
  <si>
    <t/>
  </si>
  <si>
    <t>施設・製品等の種類</t>
    <rPh sb="5" eb="6">
      <t>ナド</t>
    </rPh>
    <phoneticPr fontId="2"/>
  </si>
  <si>
    <t>燃料・焼却物等の種類</t>
    <rPh sb="0" eb="2">
      <t>ネンリョウ</t>
    </rPh>
    <rPh sb="3" eb="5">
      <t>ショウキャク</t>
    </rPh>
    <rPh sb="5" eb="6">
      <t>ブツ</t>
    </rPh>
    <rPh sb="6" eb="7">
      <t>ナド</t>
    </rPh>
    <rPh sb="8" eb="10">
      <t>シュルイ</t>
    </rPh>
    <phoneticPr fontId="2"/>
  </si>
  <si>
    <t>合計</t>
    <rPh sb="0" eb="2">
      <t>ゴウケイ</t>
    </rPh>
    <phoneticPr fontId="2"/>
  </si>
  <si>
    <t>備考</t>
    <rPh sb="0" eb="2">
      <t>ビコウ</t>
    </rPh>
    <phoneticPr fontId="2"/>
  </si>
  <si>
    <t>基準</t>
    <rPh sb="0" eb="2">
      <t>キジュン</t>
    </rPh>
    <phoneticPr fontId="2"/>
  </si>
  <si>
    <t>現況</t>
    <rPh sb="0" eb="2">
      <t>ゲンキョウ</t>
    </rPh>
    <phoneticPr fontId="2"/>
  </si>
  <si>
    <t>※基準／現況</t>
    <rPh sb="1" eb="3">
      <t>キジュン</t>
    </rPh>
    <rPh sb="4" eb="6">
      <t>ゲンキョウ</t>
    </rPh>
    <phoneticPr fontId="2"/>
  </si>
  <si>
    <t>※年度</t>
    <rPh sb="1" eb="3">
      <t>ネンド</t>
    </rPh>
    <phoneticPr fontId="2"/>
  </si>
  <si>
    <t>CD</t>
    <phoneticPr fontId="2"/>
  </si>
  <si>
    <t>CD</t>
    <phoneticPr fontId="2"/>
  </si>
  <si>
    <t>CO2</t>
  </si>
  <si>
    <t>kg</t>
  </si>
  <si>
    <t>㍑</t>
  </si>
  <si>
    <t>ナフサ</t>
  </si>
  <si>
    <t>灯油</t>
  </si>
  <si>
    <t>軽油</t>
  </si>
  <si>
    <t>Ａ重油</t>
  </si>
  <si>
    <t>石油コークス</t>
  </si>
  <si>
    <t>液化天然ガス（LNG）</t>
  </si>
  <si>
    <t>天然ガス（LNGを除く）</t>
  </si>
  <si>
    <t>コークス炉ガス</t>
  </si>
  <si>
    <t>高炉ガス</t>
  </si>
  <si>
    <t>転炉ガス</t>
  </si>
  <si>
    <t>都市ガス(13A)</t>
  </si>
  <si>
    <t>MJ</t>
  </si>
  <si>
    <t>試掘井</t>
  </si>
  <si>
    <t>井数</t>
  </si>
  <si>
    <t>ｔ</t>
  </si>
  <si>
    <t>石炭</t>
  </si>
  <si>
    <t>CD</t>
    <phoneticPr fontId="2"/>
  </si>
  <si>
    <t>CH4</t>
  </si>
  <si>
    <t>kWh</t>
  </si>
  <si>
    <t>k㍑</t>
  </si>
  <si>
    <t>t</t>
  </si>
  <si>
    <t>kgBOD</t>
  </si>
  <si>
    <t>終末処理場</t>
  </si>
  <si>
    <t>m3</t>
  </si>
  <si>
    <t>CD</t>
    <phoneticPr fontId="2"/>
  </si>
  <si>
    <t>N2O</t>
  </si>
  <si>
    <t>HFC</t>
  </si>
  <si>
    <t>HFC-23</t>
  </si>
  <si>
    <t>HFC-134a</t>
  </si>
  <si>
    <t>HFC-227ea</t>
  </si>
  <si>
    <t>CD</t>
    <phoneticPr fontId="2"/>
  </si>
  <si>
    <t>PFC</t>
  </si>
  <si>
    <t>PFC-14</t>
  </si>
  <si>
    <t>PFC-116</t>
  </si>
  <si>
    <t>PFCの製造</t>
  </si>
  <si>
    <t>PFC-218</t>
  </si>
  <si>
    <t>PFC-c318</t>
  </si>
  <si>
    <t>CD</t>
    <phoneticPr fontId="2"/>
  </si>
  <si>
    <t>SF6</t>
  </si>
  <si>
    <t>兵庫県知事</t>
    <rPh sb="0" eb="3">
      <t>ヒョウゴケン</t>
    </rPh>
    <rPh sb="3" eb="5">
      <t>チジ</t>
    </rPh>
    <phoneticPr fontId="2"/>
  </si>
  <si>
    <t>様</t>
    <rPh sb="0" eb="1">
      <t>サマ</t>
    </rPh>
    <phoneticPr fontId="2"/>
  </si>
  <si>
    <t>提出者</t>
    <rPh sb="0" eb="3">
      <t>テイシュツシャ</t>
    </rPh>
    <phoneticPr fontId="2"/>
  </si>
  <si>
    <t>住所（法人にあっては、主たる事務所の所在地）</t>
    <rPh sb="0" eb="2">
      <t>ジュウショ</t>
    </rPh>
    <rPh sb="3" eb="5">
      <t>ホウジン</t>
    </rPh>
    <rPh sb="11" eb="12">
      <t>シュ</t>
    </rPh>
    <rPh sb="14" eb="16">
      <t>ジム</t>
    </rPh>
    <rPh sb="16" eb="17">
      <t>ジョ</t>
    </rPh>
    <rPh sb="18" eb="21">
      <t>ショザイチ</t>
    </rPh>
    <phoneticPr fontId="2"/>
  </si>
  <si>
    <t>氏名（法人にあっては、名称及び代表者の氏名）</t>
    <rPh sb="0" eb="2">
      <t>シメイ</t>
    </rPh>
    <rPh sb="3" eb="5">
      <t>ホウジン</t>
    </rPh>
    <rPh sb="11" eb="13">
      <t>メイショウ</t>
    </rPh>
    <rPh sb="13" eb="14">
      <t>オヨ</t>
    </rPh>
    <rPh sb="15" eb="18">
      <t>ダイヒョウシャ</t>
    </rPh>
    <rPh sb="19" eb="21">
      <t>シメイ</t>
    </rPh>
    <phoneticPr fontId="2"/>
  </si>
  <si>
    <t>担当者氏名</t>
    <rPh sb="0" eb="3">
      <t>タントウシャ</t>
    </rPh>
    <rPh sb="3" eb="5">
      <t>シメイ</t>
    </rPh>
    <phoneticPr fontId="2"/>
  </si>
  <si>
    <t>電話</t>
    <rPh sb="0" eb="2">
      <t>デンワ</t>
    </rPh>
    <phoneticPr fontId="2"/>
  </si>
  <si>
    <t>工場等の所在地</t>
    <rPh sb="0" eb="3">
      <t>コウジョウナド</t>
    </rPh>
    <rPh sb="4" eb="7">
      <t>ショザイチ</t>
    </rPh>
    <phoneticPr fontId="2"/>
  </si>
  <si>
    <t>kl/年(原油換算量)</t>
    <rPh sb="3" eb="4">
      <t>ネン</t>
    </rPh>
    <rPh sb="5" eb="7">
      <t>ゲンユ</t>
    </rPh>
    <rPh sb="7" eb="9">
      <t>カンザン</t>
    </rPh>
    <rPh sb="9" eb="10">
      <t>リョウ</t>
    </rPh>
    <phoneticPr fontId="2"/>
  </si>
  <si>
    <t>電気</t>
    <rPh sb="0" eb="2">
      <t>デンキ</t>
    </rPh>
    <phoneticPr fontId="2"/>
  </si>
  <si>
    <t>kWh/年</t>
    <rPh sb="4" eb="5">
      <t>ネン</t>
    </rPh>
    <phoneticPr fontId="2"/>
  </si>
  <si>
    <t>担当部署</t>
    <rPh sb="0" eb="2">
      <t>タントウ</t>
    </rPh>
    <rPh sb="2" eb="4">
      <t>ブショ</t>
    </rPh>
    <phoneticPr fontId="2"/>
  </si>
  <si>
    <t>連絡先</t>
    <rPh sb="0" eb="2">
      <t>レンラク</t>
    </rPh>
    <rPh sb="2" eb="3">
      <t>サキ</t>
    </rPh>
    <phoneticPr fontId="2"/>
  </si>
  <si>
    <t>電子メール</t>
    <rPh sb="0" eb="2">
      <t>デンシ</t>
    </rPh>
    <phoneticPr fontId="2"/>
  </si>
  <si>
    <t>別紙</t>
    <rPh sb="0" eb="2">
      <t>ベッシ</t>
    </rPh>
    <phoneticPr fontId="2"/>
  </si>
  <si>
    <t>活動区分</t>
    <rPh sb="0" eb="2">
      <t>カツドウ</t>
    </rPh>
    <rPh sb="2" eb="4">
      <t>クブン</t>
    </rPh>
    <phoneticPr fontId="2"/>
  </si>
  <si>
    <t>二酸化
炭素</t>
    <rPh sb="0" eb="3">
      <t>ニサンカ</t>
    </rPh>
    <rPh sb="4" eb="6">
      <t>タンソ</t>
    </rPh>
    <phoneticPr fontId="2"/>
  </si>
  <si>
    <t>メタン</t>
    <phoneticPr fontId="2"/>
  </si>
  <si>
    <t>六ふっ化
硫黄</t>
    <rPh sb="0" eb="1">
      <t>ロク</t>
    </rPh>
    <rPh sb="3" eb="4">
      <t>カ</t>
    </rPh>
    <rPh sb="5" eb="7">
      <t>イオウ</t>
    </rPh>
    <phoneticPr fontId="2"/>
  </si>
  <si>
    <t>特定物質</t>
    <rPh sb="0" eb="2">
      <t>トクテイ</t>
    </rPh>
    <rPh sb="2" eb="4">
      <t>ブッシツ</t>
    </rPh>
    <phoneticPr fontId="2"/>
  </si>
  <si>
    <t>基準年度</t>
    <rPh sb="0" eb="2">
      <t>キジュン</t>
    </rPh>
    <rPh sb="2" eb="4">
      <t>ネンド</t>
    </rPh>
    <phoneticPr fontId="2"/>
  </si>
  <si>
    <t>抑制目標量</t>
    <rPh sb="0" eb="2">
      <t>ヨクセイ</t>
    </rPh>
    <rPh sb="2" eb="4">
      <t>モクヒョウ</t>
    </rPh>
    <rPh sb="4" eb="5">
      <t>リョウ</t>
    </rPh>
    <phoneticPr fontId="2"/>
  </si>
  <si>
    <t>排出量</t>
    <phoneticPr fontId="2"/>
  </si>
  <si>
    <t>二酸化炭素</t>
    <rPh sb="0" eb="3">
      <t>ニサンカ</t>
    </rPh>
    <rPh sb="3" eb="5">
      <t>タンソ</t>
    </rPh>
    <phoneticPr fontId="2"/>
  </si>
  <si>
    <t>一酸化ニ窒素</t>
    <rPh sb="0" eb="3">
      <t>イッサンカ</t>
    </rPh>
    <rPh sb="4" eb="6">
      <t>チッソ</t>
    </rPh>
    <phoneticPr fontId="2"/>
  </si>
  <si>
    <t>六ふっ化硫黄</t>
    <rPh sb="0" eb="1">
      <t>ロク</t>
    </rPh>
    <rPh sb="3" eb="4">
      <t>カ</t>
    </rPh>
    <rPh sb="4" eb="6">
      <t>イオウ</t>
    </rPh>
    <phoneticPr fontId="2"/>
  </si>
  <si>
    <t>※措置コードは、シート「コード表A」を参照</t>
    <rPh sb="1" eb="3">
      <t>ソチ</t>
    </rPh>
    <rPh sb="15" eb="16">
      <t>ヒョウ</t>
    </rPh>
    <rPh sb="19" eb="21">
      <t>サンショウ</t>
    </rPh>
    <phoneticPr fontId="2"/>
  </si>
  <si>
    <t>措置の区分</t>
    <rPh sb="0" eb="2">
      <t>ソチ</t>
    </rPh>
    <rPh sb="3" eb="5">
      <t>クブン</t>
    </rPh>
    <phoneticPr fontId="2"/>
  </si>
  <si>
    <t>具体的な措置の内容</t>
    <rPh sb="0" eb="3">
      <t>グタイテキ</t>
    </rPh>
    <rPh sb="4" eb="6">
      <t>ソチ</t>
    </rPh>
    <rPh sb="7" eb="9">
      <t>ナイヨウ</t>
    </rPh>
    <phoneticPr fontId="2"/>
  </si>
  <si>
    <t>措置
コード</t>
    <rPh sb="0" eb="2">
      <t>ソチ</t>
    </rPh>
    <phoneticPr fontId="2"/>
  </si>
  <si>
    <t>詳細</t>
    <rPh sb="0" eb="2">
      <t>ショウサイ</t>
    </rPh>
    <phoneticPr fontId="2"/>
  </si>
  <si>
    <t>年度）</t>
    <rPh sb="0" eb="2">
      <t>ネンド</t>
    </rPh>
    <phoneticPr fontId="2"/>
  </si>
  <si>
    <t>道路運送車両法に基づく区分により内訳を記載</t>
  </si>
  <si>
    <t xml:space="preserve"> 台（定員11人以上）</t>
  </si>
  <si>
    <t>年間使用量</t>
  </si>
  <si>
    <t>排出係数</t>
  </si>
  <si>
    <t>( 概 算 )　</t>
  </si>
  <si>
    <t xml:space="preserve"> ガソリン</t>
  </si>
  <si>
    <t>合　計</t>
  </si>
  <si>
    <t xml:space="preserve">     </t>
  </si>
  <si>
    <t>②  社の基本方針・社内体制等   　                              　                     　</t>
  </si>
  <si>
    <t>セル内は「Altキー＋Enterキー」で改行できます。</t>
    <rPh sb="2" eb="3">
      <t>ナイ</t>
    </rPh>
    <rPh sb="20" eb="22">
      <t>カイギョウ</t>
    </rPh>
    <phoneticPr fontId="2"/>
  </si>
  <si>
    <t>①</t>
    <phoneticPr fontId="2"/>
  </si>
  <si>
    <t>②</t>
  </si>
  <si>
    <t>車両の大型化、トレーラー化</t>
    <phoneticPr fontId="2"/>
  </si>
  <si>
    <t>③</t>
    <phoneticPr fontId="2"/>
  </si>
  <si>
    <t>共同の輸送・配送等の計画化による自動車使用の合理化</t>
    <rPh sb="16" eb="19">
      <t>ジドウシャ</t>
    </rPh>
    <rPh sb="19" eb="21">
      <t>シヨウ</t>
    </rPh>
    <rPh sb="22" eb="25">
      <t>ゴウリカ</t>
    </rPh>
    <phoneticPr fontId="2"/>
  </si>
  <si>
    <t>④</t>
    <phoneticPr fontId="2"/>
  </si>
  <si>
    <t>輸送ルート・輸送手段の工夫</t>
  </si>
  <si>
    <t>⑤</t>
    <phoneticPr fontId="2"/>
  </si>
  <si>
    <t>適正車種選択</t>
  </si>
  <si>
    <t>⑥</t>
    <phoneticPr fontId="2"/>
  </si>
  <si>
    <t>積載率の向上</t>
  </si>
  <si>
    <t>⑦</t>
    <phoneticPr fontId="2"/>
  </si>
  <si>
    <t>⑧</t>
    <phoneticPr fontId="2"/>
  </si>
  <si>
    <t>自動車の性能維持のために定期的な点検整備</t>
    <rPh sb="12" eb="15">
      <t>テイキテキ</t>
    </rPh>
    <rPh sb="16" eb="18">
      <t>テンケン</t>
    </rPh>
    <rPh sb="18" eb="20">
      <t>セイビ</t>
    </rPh>
    <phoneticPr fontId="2"/>
  </si>
  <si>
    <t>⑨</t>
    <phoneticPr fontId="2"/>
  </si>
  <si>
    <t>⑩</t>
    <phoneticPr fontId="2"/>
  </si>
  <si>
    <t>⑪</t>
    <phoneticPr fontId="2"/>
  </si>
  <si>
    <t>⑫</t>
    <phoneticPr fontId="2"/>
  </si>
  <si>
    <t>その他</t>
  </si>
  <si>
    <t>(                        )</t>
    <phoneticPr fontId="2"/>
  </si>
  <si>
    <t>貨物委託輸送を全く行っていない場合は、「① a 全貨物輸送量」の欄にゼロを記入して下さい。</t>
    <rPh sb="0" eb="2">
      <t>カモツ</t>
    </rPh>
    <rPh sb="2" eb="4">
      <t>イタク</t>
    </rPh>
    <rPh sb="4" eb="6">
      <t>ユソウ</t>
    </rPh>
    <rPh sb="7" eb="8">
      <t>マッタ</t>
    </rPh>
    <rPh sb="9" eb="10">
      <t>オコナ</t>
    </rPh>
    <rPh sb="15" eb="17">
      <t>バアイ</t>
    </rPh>
    <rPh sb="24" eb="27">
      <t>ゼンカモツ</t>
    </rPh>
    <rPh sb="27" eb="30">
      <t>ユソウリョウ</t>
    </rPh>
    <rPh sb="32" eb="33">
      <t>ラン</t>
    </rPh>
    <rPh sb="37" eb="39">
      <t>キニュウ</t>
    </rPh>
    <rPh sb="41" eb="42">
      <t>クダ</t>
    </rPh>
    <phoneticPr fontId="2"/>
  </si>
  <si>
    <t>具体的な措置の内容</t>
    <phoneticPr fontId="2"/>
  </si>
  <si>
    <t>（台数、導入時期等）</t>
  </si>
  <si>
    <t>荷　主　自　ら　が　行　う　対　策</t>
    <rPh sb="0" eb="1">
      <t>ニ</t>
    </rPh>
    <rPh sb="2" eb="3">
      <t>シュ</t>
    </rPh>
    <rPh sb="4" eb="5">
      <t>ミズカ</t>
    </rPh>
    <rPh sb="10" eb="11">
      <t>オコナ</t>
    </rPh>
    <rPh sb="14" eb="15">
      <t>ツイ</t>
    </rPh>
    <rPh sb="16" eb="17">
      <t>サク</t>
    </rPh>
    <phoneticPr fontId="2"/>
  </si>
  <si>
    <t>①</t>
    <phoneticPr fontId="2"/>
  </si>
  <si>
    <t>自家用貨物車から営業用貨物車への転換</t>
    <rPh sb="16" eb="18">
      <t>テンカン</t>
    </rPh>
    <phoneticPr fontId="2"/>
  </si>
  <si>
    <t>　</t>
    <phoneticPr fontId="2"/>
  </si>
  <si>
    <t>a　全貨物輸送量（b＋c）　　　　</t>
  </si>
  <si>
    <t>b  自家用による輸送量（概算）</t>
    <phoneticPr fontId="2"/>
  </si>
  <si>
    <t>％）b / a</t>
  </si>
  <si>
    <t>c  委託による輸送量（概算）</t>
    <phoneticPr fontId="2"/>
  </si>
  <si>
    <t>％）c / a</t>
  </si>
  <si>
    <t>b  自家用による輸送量（概算）</t>
    <phoneticPr fontId="2"/>
  </si>
  <si>
    <t>c  委託による輸送量（概算）</t>
    <phoneticPr fontId="2"/>
  </si>
  <si>
    <t xml:space="preserve"> ②　貨物列車・船舶の利用などのモー</t>
    <phoneticPr fontId="2"/>
  </si>
  <si>
    <t>貨物列車・船舶の利用などのモーダルシフト</t>
    <phoneticPr fontId="2"/>
  </si>
  <si>
    <t xml:space="preserve"> ③　省エネ責任者の設置、社内研修体</t>
    <phoneticPr fontId="2"/>
  </si>
  <si>
    <t xml:space="preserve"> ④　その他</t>
    <phoneticPr fontId="2"/>
  </si>
  <si>
    <t>その他</t>
    <phoneticPr fontId="2"/>
  </si>
  <si>
    <t>　</t>
    <phoneticPr fontId="2"/>
  </si>
  <si>
    <t>（　　　　　）</t>
    <phoneticPr fontId="2"/>
  </si>
  <si>
    <t>①</t>
    <phoneticPr fontId="2"/>
  </si>
  <si>
    <t>委託先への要請事項</t>
    <rPh sb="0" eb="2">
      <t>イタク</t>
    </rPh>
    <rPh sb="2" eb="3">
      <t>サキ</t>
    </rPh>
    <rPh sb="5" eb="7">
      <t>ヨウセイ</t>
    </rPh>
    <rPh sb="7" eb="9">
      <t>ジコウ</t>
    </rPh>
    <phoneticPr fontId="2"/>
  </si>
  <si>
    <t>②</t>
    <phoneticPr fontId="2"/>
  </si>
  <si>
    <t>貨物列車・船舶の利用などのモーダルシフトの要請</t>
    <rPh sb="21" eb="23">
      <t>ヨウセイ</t>
    </rPh>
    <phoneticPr fontId="2"/>
  </si>
  <si>
    <t>③</t>
    <phoneticPr fontId="2"/>
  </si>
  <si>
    <t>④</t>
    <phoneticPr fontId="2"/>
  </si>
  <si>
    <t>車両の大型化、トレーラー化の要請</t>
    <rPh sb="14" eb="16">
      <t>ヨウセイ</t>
    </rPh>
    <phoneticPr fontId="2"/>
  </si>
  <si>
    <t>⑤</t>
    <phoneticPr fontId="2"/>
  </si>
  <si>
    <t>共同の輸送・配送等の計画化による自動車使用の合理化の要請</t>
    <rPh sb="16" eb="19">
      <t>ジドウシャ</t>
    </rPh>
    <rPh sb="19" eb="21">
      <t>シヨウ</t>
    </rPh>
    <rPh sb="22" eb="25">
      <t>ゴウリカ</t>
    </rPh>
    <rPh sb="26" eb="28">
      <t>ヨウセイ</t>
    </rPh>
    <phoneticPr fontId="2"/>
  </si>
  <si>
    <t>輸送ルート・輸送手段の工夫の要請</t>
    <rPh sb="14" eb="16">
      <t>ヨウセイ</t>
    </rPh>
    <phoneticPr fontId="2"/>
  </si>
  <si>
    <t>⑦</t>
    <phoneticPr fontId="2"/>
  </si>
  <si>
    <t>適正車種選択の要請</t>
    <phoneticPr fontId="2"/>
  </si>
  <si>
    <t>⑧</t>
    <phoneticPr fontId="2"/>
  </si>
  <si>
    <t>積載率向上の要請</t>
    <phoneticPr fontId="2"/>
  </si>
  <si>
    <t>⑨</t>
    <phoneticPr fontId="2"/>
  </si>
  <si>
    <t>自動車の性能維持のための定期的な点検整備の要請</t>
    <phoneticPr fontId="2"/>
  </si>
  <si>
    <t>エコドライブ関連機器の導入の要請</t>
    <rPh sb="14" eb="16">
      <t>ヨウセイ</t>
    </rPh>
    <phoneticPr fontId="2"/>
  </si>
  <si>
    <t>その他</t>
    <phoneticPr fontId="2"/>
  </si>
  <si>
    <t>特定物質排出抑制措置一覧</t>
    <rPh sb="0" eb="2">
      <t>トクテイ</t>
    </rPh>
    <rPh sb="2" eb="4">
      <t>ブッシツ</t>
    </rPh>
    <rPh sb="4" eb="6">
      <t>ハイシュツ</t>
    </rPh>
    <rPh sb="6" eb="8">
      <t>ヨクセイ</t>
    </rPh>
    <rPh sb="8" eb="10">
      <t>ソチ</t>
    </rPh>
    <rPh sb="10" eb="12">
      <t>イチラン</t>
    </rPh>
    <phoneticPr fontId="2"/>
  </si>
  <si>
    <t>抑制措置大分類名称</t>
    <rPh sb="0" eb="2">
      <t>ヨクセイ</t>
    </rPh>
    <rPh sb="2" eb="4">
      <t>ソチ</t>
    </rPh>
    <rPh sb="4" eb="5">
      <t>ダイ</t>
    </rPh>
    <rPh sb="5" eb="7">
      <t>ブンルイ</t>
    </rPh>
    <rPh sb="7" eb="9">
      <t>メイショウ</t>
    </rPh>
    <phoneticPr fontId="2"/>
  </si>
  <si>
    <t>抑制措置名称</t>
    <rPh sb="0" eb="2">
      <t>ヨクセイ</t>
    </rPh>
    <rPh sb="2" eb="4">
      <t>ソチ</t>
    </rPh>
    <rPh sb="4" eb="6">
      <t>メイショウ</t>
    </rPh>
    <phoneticPr fontId="2"/>
  </si>
  <si>
    <t>〒</t>
    <phoneticPr fontId="2"/>
  </si>
  <si>
    <t>燃料・熱</t>
    <phoneticPr fontId="2"/>
  </si>
  <si>
    <t>kl/年(原油換算量)</t>
    <phoneticPr fontId="2"/>
  </si>
  <si>
    <t>FAX</t>
    <phoneticPr fontId="2"/>
  </si>
  <si>
    <t>A4</t>
    <phoneticPr fontId="2"/>
  </si>
  <si>
    <t>(1)</t>
    <phoneticPr fontId="2"/>
  </si>
  <si>
    <t xml:space="preserve"> </t>
    <phoneticPr fontId="2"/>
  </si>
  <si>
    <t>①</t>
    <phoneticPr fontId="2"/>
  </si>
  <si>
    <t>乗用車</t>
    <phoneticPr fontId="2"/>
  </si>
  <si>
    <t>台</t>
    <phoneticPr fontId="2"/>
  </si>
  <si>
    <t>②</t>
    <phoneticPr fontId="2"/>
  </si>
  <si>
    <t>貨物車</t>
    <phoneticPr fontId="2"/>
  </si>
  <si>
    <t>軽貨物車</t>
    <phoneticPr fontId="2"/>
  </si>
  <si>
    <t>小型貨物車</t>
    <phoneticPr fontId="2"/>
  </si>
  <si>
    <t>普通貨物車</t>
    <phoneticPr fontId="2"/>
  </si>
  <si>
    <t>③</t>
    <phoneticPr fontId="2"/>
  </si>
  <si>
    <t>バ　ス</t>
    <phoneticPr fontId="2"/>
  </si>
  <si>
    <t>④</t>
    <phoneticPr fontId="2"/>
  </si>
  <si>
    <t>その他</t>
    <phoneticPr fontId="2"/>
  </si>
  <si>
    <t>台 （内容：</t>
    <phoneticPr fontId="2"/>
  </si>
  <si>
    <t>)</t>
    <phoneticPr fontId="2"/>
  </si>
  <si>
    <t>⑤</t>
    <phoneticPr fontId="2"/>
  </si>
  <si>
    <t>合　計</t>
    <phoneticPr fontId="2"/>
  </si>
  <si>
    <t>(2)</t>
    <phoneticPr fontId="2"/>
  </si>
  <si>
    <t xml:space="preserve"> 燃料の使用の実績、社の基本方針等</t>
    <phoneticPr fontId="2"/>
  </si>
  <si>
    <t xml:space="preserve"> 燃 料 の 種 類</t>
    <phoneticPr fontId="2"/>
  </si>
  <si>
    <t>　</t>
    <phoneticPr fontId="2"/>
  </si>
  <si>
    <t>（</t>
    <phoneticPr fontId="2"/>
  </si>
  <si>
    <t>）</t>
    <phoneticPr fontId="2"/>
  </si>
  <si>
    <t>(3)</t>
    <phoneticPr fontId="2"/>
  </si>
  <si>
    <t>具体的な措置の内容</t>
    <phoneticPr fontId="2"/>
  </si>
  <si>
    <t>地域冷暖房システム又は地域熱供給システムの利用</t>
  </si>
  <si>
    <t>高効率給湯機器の採用</t>
  </si>
  <si>
    <t>小集団活動等を通じた省エネルギー活動</t>
  </si>
  <si>
    <t>廃棄物の排出抑制・再利用</t>
  </si>
  <si>
    <t>使い捨て製品から再使用可能な製品への転換及び再生品の採用</t>
  </si>
  <si>
    <t>分別回収品目の拡大</t>
  </si>
  <si>
    <t>廃棄物のリサイクル</t>
  </si>
  <si>
    <t>kl</t>
    <phoneticPr fontId="2"/>
  </si>
  <si>
    <t>一酸化
二窒素</t>
    <rPh sb="0" eb="3">
      <t>イッサンカ</t>
    </rPh>
    <rPh sb="4" eb="5">
      <t>ニ</t>
    </rPh>
    <rPh sb="5" eb="7">
      <t>チッソ</t>
    </rPh>
    <phoneticPr fontId="2"/>
  </si>
  <si>
    <t>合計（A)</t>
    <rPh sb="0" eb="2">
      <t>ゴウケイ</t>
    </rPh>
    <phoneticPr fontId="2"/>
  </si>
  <si>
    <t>荷主としての対策</t>
    <phoneticPr fontId="2"/>
  </si>
  <si>
    <t>事業所の製造品出荷額　　</t>
    <rPh sb="0" eb="3">
      <t>ジギョウショ</t>
    </rPh>
    <rPh sb="4" eb="6">
      <t>セイゾウ</t>
    </rPh>
    <rPh sb="6" eb="7">
      <t>ヒン</t>
    </rPh>
    <rPh sb="7" eb="10">
      <t>シュッカガク</t>
    </rPh>
    <phoneticPr fontId="2"/>
  </si>
  <si>
    <t>万円</t>
    <rPh sb="0" eb="2">
      <t>マンエン</t>
    </rPh>
    <phoneticPr fontId="2"/>
  </si>
  <si>
    <t>　　例：加工賃収入のみであるため。</t>
    <rPh sb="2" eb="3">
      <t>レイ</t>
    </rPh>
    <rPh sb="4" eb="7">
      <t>カコウチン</t>
    </rPh>
    <rPh sb="7" eb="9">
      <t>シュウニュウ</t>
    </rPh>
    <phoneticPr fontId="2"/>
  </si>
  <si>
    <t>　　　　研究部門のみで、製造品を出荷していないため。</t>
    <rPh sb="4" eb="6">
      <t>ケンキュウ</t>
    </rPh>
    <rPh sb="6" eb="8">
      <t>ブモン</t>
    </rPh>
    <rPh sb="12" eb="14">
      <t>セイゾウ</t>
    </rPh>
    <rPh sb="14" eb="15">
      <t>ヒン</t>
    </rPh>
    <rPh sb="16" eb="18">
      <t>シュッカ</t>
    </rPh>
    <phoneticPr fontId="2"/>
  </si>
  <si>
    <r>
      <t xml:space="preserve">※ </t>
    </r>
    <r>
      <rPr>
        <b/>
        <u/>
        <sz val="11"/>
        <rFont val="ＭＳ Ｐゴシック"/>
        <family val="3"/>
        <charset val="128"/>
      </rPr>
      <t>単位にご注意下さい。</t>
    </r>
    <rPh sb="2" eb="4">
      <t>タンイ</t>
    </rPh>
    <rPh sb="6" eb="8">
      <t>チュウイ</t>
    </rPh>
    <rPh sb="8" eb="9">
      <t>クダ</t>
    </rPh>
    <phoneticPr fontId="2"/>
  </si>
  <si>
    <t>事業所の延床面積</t>
    <rPh sb="0" eb="3">
      <t>ジギョウショ</t>
    </rPh>
    <rPh sb="4" eb="5">
      <t>ノ</t>
    </rPh>
    <rPh sb="5" eb="6">
      <t>ユカ</t>
    </rPh>
    <rPh sb="6" eb="8">
      <t>メンセキ</t>
    </rPh>
    <phoneticPr fontId="2"/>
  </si>
  <si>
    <r>
      <t>m</t>
    </r>
    <r>
      <rPr>
        <vertAlign val="superscript"/>
        <sz val="11"/>
        <rFont val="ＭＳ Ｐゴシック"/>
        <family val="3"/>
        <charset val="128"/>
      </rPr>
      <t>2</t>
    </r>
    <phoneticPr fontId="2"/>
  </si>
  <si>
    <r>
      <t xml:space="preserve">※ </t>
    </r>
    <r>
      <rPr>
        <b/>
        <u/>
        <sz val="11"/>
        <rFont val="ＭＳ Ｐゴシック"/>
        <family val="3"/>
        <charset val="128"/>
      </rPr>
      <t>単位は、「万円」です。</t>
    </r>
    <rPh sb="2" eb="4">
      <t>タンイ</t>
    </rPh>
    <rPh sb="7" eb="9">
      <t>マンエン</t>
    </rPh>
    <phoneticPr fontId="2"/>
  </si>
  <si>
    <t>様式第１号（条例第142条の２関係）</t>
    <phoneticPr fontId="2"/>
  </si>
  <si>
    <t>事業の概要</t>
    <rPh sb="0" eb="2">
      <t>ジギョウ</t>
    </rPh>
    <rPh sb="3" eb="5">
      <t>ガイヨウ</t>
    </rPh>
    <phoneticPr fontId="2"/>
  </si>
  <si>
    <t>業　　　　種</t>
    <rPh sb="0" eb="1">
      <t>ギョウ</t>
    </rPh>
    <rPh sb="5" eb="6">
      <t>シュ</t>
    </rPh>
    <phoneticPr fontId="2"/>
  </si>
  <si>
    <t>1 特定物質排出抑制方針</t>
    <phoneticPr fontId="2"/>
  </si>
  <si>
    <t>2 推進体制の整備</t>
    <phoneticPr fontId="2"/>
  </si>
  <si>
    <t>3 特定物質排出状況</t>
    <phoneticPr fontId="2"/>
  </si>
  <si>
    <t>4 特定物質排出抑制目標</t>
    <phoneticPr fontId="2"/>
  </si>
  <si>
    <t>5 特定物質排出抑制措置</t>
    <phoneticPr fontId="2"/>
  </si>
  <si>
    <t>工場等の名称</t>
    <rPh sb="0" eb="2">
      <t>コウジョウ</t>
    </rPh>
    <rPh sb="2" eb="3">
      <t>ナド</t>
    </rPh>
    <rPh sb="4" eb="6">
      <t>メイショウ</t>
    </rPh>
    <phoneticPr fontId="2"/>
  </si>
  <si>
    <t>１　特定物質排出抑制方針</t>
    <phoneticPr fontId="2"/>
  </si>
  <si>
    <t>エネルギーの使用量</t>
    <rPh sb="6" eb="9">
      <t>シヨウリョウ</t>
    </rPh>
    <phoneticPr fontId="2"/>
  </si>
  <si>
    <t>２　推進体制の整備</t>
    <phoneticPr fontId="2"/>
  </si>
  <si>
    <t>HFC</t>
    <phoneticPr fontId="2"/>
  </si>
  <si>
    <t>PFC</t>
    <phoneticPr fontId="2"/>
  </si>
  <si>
    <t>（１） 特定物質排出量</t>
    <rPh sb="4" eb="6">
      <t>トクテイ</t>
    </rPh>
    <rPh sb="6" eb="8">
      <t>ブッシツ</t>
    </rPh>
    <rPh sb="8" eb="10">
      <t>ハイシュツ</t>
    </rPh>
    <rPh sb="10" eb="11">
      <t>リョウ</t>
    </rPh>
    <phoneticPr fontId="2"/>
  </si>
  <si>
    <t>基準年度（</t>
    <rPh sb="0" eb="2">
      <t>キジュン</t>
    </rPh>
    <rPh sb="2" eb="4">
      <t>ネンド</t>
    </rPh>
    <phoneticPr fontId="2"/>
  </si>
  <si>
    <t>現況（</t>
    <rPh sb="0" eb="2">
      <t>ゲンキョウ</t>
    </rPh>
    <phoneticPr fontId="2"/>
  </si>
  <si>
    <t>４　特定物質排出抑制目標</t>
    <rPh sb="2" eb="4">
      <t>トクテイ</t>
    </rPh>
    <rPh sb="4" eb="6">
      <t>ブッシツ</t>
    </rPh>
    <rPh sb="6" eb="8">
      <t>ハイシュツ</t>
    </rPh>
    <rPh sb="8" eb="10">
      <t>ヨクセイ</t>
    </rPh>
    <rPh sb="10" eb="12">
      <t>モクヒョウ</t>
    </rPh>
    <phoneticPr fontId="2"/>
  </si>
  <si>
    <t>(1)  排出抑制目標</t>
    <rPh sb="5" eb="7">
      <t>ハイシュツ</t>
    </rPh>
    <rPh sb="7" eb="9">
      <t>ヨクセイ</t>
    </rPh>
    <rPh sb="9" eb="11">
      <t>モクヒョウ</t>
    </rPh>
    <phoneticPr fontId="2"/>
  </si>
  <si>
    <t>抑制率(%)</t>
    <rPh sb="0" eb="2">
      <t>ヨクセイ</t>
    </rPh>
    <rPh sb="2" eb="3">
      <t>リツ</t>
    </rPh>
    <phoneticPr fontId="2"/>
  </si>
  <si>
    <t>措置の目標（数量的なもの）</t>
    <rPh sb="0" eb="2">
      <t>ソチ</t>
    </rPh>
    <rPh sb="3" eb="5">
      <t>モクヒョウ</t>
    </rPh>
    <rPh sb="6" eb="9">
      <t>スウリョウテキ</t>
    </rPh>
    <phoneticPr fontId="2"/>
  </si>
  <si>
    <t>５　特定物質排出抑制措置</t>
    <phoneticPr fontId="2"/>
  </si>
  <si>
    <t>６　自家用車の使用に関する対策</t>
    <phoneticPr fontId="2"/>
  </si>
  <si>
    <t xml:space="preserve"> 車両の台数 （現況：</t>
    <rPh sb="8" eb="10">
      <t>ゲンキョウ</t>
    </rPh>
    <phoneticPr fontId="2"/>
  </si>
  <si>
    <t>導 入 状 況 及 び 導 入 の 目 標
（導入（予定）時期、台数などの内容説明）</t>
    <rPh sb="0" eb="1">
      <t>シルベ</t>
    </rPh>
    <rPh sb="2" eb="3">
      <t>ハイ</t>
    </rPh>
    <rPh sb="4" eb="5">
      <t>ジョウ</t>
    </rPh>
    <rPh sb="6" eb="7">
      <t>キョウ</t>
    </rPh>
    <rPh sb="8" eb="9">
      <t>イタル</t>
    </rPh>
    <rPh sb="12" eb="13">
      <t>シルベ</t>
    </rPh>
    <rPh sb="14" eb="15">
      <t>ハイ</t>
    </rPh>
    <rPh sb="18" eb="19">
      <t>メ</t>
    </rPh>
    <rPh sb="20" eb="21">
      <t>シルベ</t>
    </rPh>
    <rPh sb="23" eb="25">
      <t>ドウニュウ</t>
    </rPh>
    <rPh sb="26" eb="28">
      <t>ヨテイ</t>
    </rPh>
    <rPh sb="29" eb="31">
      <t>ジキ</t>
    </rPh>
    <rPh sb="32" eb="33">
      <t>ダイ</t>
    </rPh>
    <rPh sb="33" eb="34">
      <t>スウ</t>
    </rPh>
    <rPh sb="37" eb="39">
      <t>ナイヨウ</t>
    </rPh>
    <rPh sb="39" eb="41">
      <t>セツメイ</t>
    </rPh>
    <phoneticPr fontId="2"/>
  </si>
  <si>
    <t>導 入 状 況 及 び 導 入 の 目 標</t>
    <phoneticPr fontId="2"/>
  </si>
  <si>
    <t>（導入（予定）時期、その他内容説明）</t>
    <phoneticPr fontId="2"/>
  </si>
  <si>
    <t>活動の区分</t>
    <phoneticPr fontId="2"/>
  </si>
  <si>
    <t>活動の区分</t>
    <phoneticPr fontId="2"/>
  </si>
  <si>
    <t>CD</t>
    <phoneticPr fontId="2"/>
  </si>
  <si>
    <r>
      <t>製造品出荷額（</t>
    </r>
    <r>
      <rPr>
        <u/>
        <sz val="11"/>
        <rFont val="ＭＳ Ｐゴシック"/>
        <family val="3"/>
        <charset val="128"/>
      </rPr>
      <t>製造業のみ入力</t>
    </r>
    <r>
      <rPr>
        <sz val="11"/>
        <rFont val="ＭＳ Ｐゴシック"/>
        <family val="3"/>
        <charset val="128"/>
      </rPr>
      <t>）　　</t>
    </r>
    <rPh sb="0" eb="2">
      <t>セイゾウ</t>
    </rPh>
    <rPh sb="2" eb="3">
      <t>ヒン</t>
    </rPh>
    <rPh sb="3" eb="6">
      <t>シュッカガク</t>
    </rPh>
    <rPh sb="7" eb="10">
      <t>セイゾウギョウ</t>
    </rPh>
    <rPh sb="12" eb="14">
      <t>ニュウリョク</t>
    </rPh>
    <phoneticPr fontId="2"/>
  </si>
  <si>
    <r>
      <t>年度末時点の延床面積（</t>
    </r>
    <r>
      <rPr>
        <u/>
        <sz val="11"/>
        <rFont val="ＭＳ Ｐゴシック"/>
        <family val="3"/>
        <charset val="128"/>
      </rPr>
      <t>業務系事業所のみ入力</t>
    </r>
    <r>
      <rPr>
        <sz val="11"/>
        <rFont val="ＭＳ Ｐゴシック"/>
        <family val="3"/>
        <charset val="128"/>
      </rPr>
      <t>）　　</t>
    </r>
    <rPh sb="0" eb="3">
      <t>ネンドマツ</t>
    </rPh>
    <rPh sb="3" eb="5">
      <t>ジテン</t>
    </rPh>
    <rPh sb="6" eb="7">
      <t>ノ</t>
    </rPh>
    <rPh sb="7" eb="8">
      <t>ユカ</t>
    </rPh>
    <rPh sb="8" eb="10">
      <t>メンセキ</t>
    </rPh>
    <rPh sb="11" eb="13">
      <t>ギョウム</t>
    </rPh>
    <rPh sb="13" eb="14">
      <t>ケイ</t>
    </rPh>
    <rPh sb="14" eb="17">
      <t>ジギョウショ</t>
    </rPh>
    <rPh sb="19" eb="21">
      <t>ニュウリョク</t>
    </rPh>
    <phoneticPr fontId="2"/>
  </si>
  <si>
    <t>３　特定物質排出状況</t>
    <rPh sb="2" eb="4">
      <t>トクテイ</t>
    </rPh>
    <rPh sb="4" eb="6">
      <t>ブッシツ</t>
    </rPh>
    <rPh sb="6" eb="8">
      <t>ハイシュツ</t>
    </rPh>
    <rPh sb="8" eb="10">
      <t>ジョウキョウ</t>
    </rPh>
    <phoneticPr fontId="2"/>
  </si>
  <si>
    <t>（２） 特定物質排出量</t>
    <rPh sb="4" eb="6">
      <t>トクテイ</t>
    </rPh>
    <rPh sb="6" eb="8">
      <t>ブッシツ</t>
    </rPh>
    <rPh sb="8" eb="10">
      <t>ハイシュツ</t>
    </rPh>
    <rPh sb="10" eb="11">
      <t>リョウ</t>
    </rPh>
    <phoneticPr fontId="2"/>
  </si>
  <si>
    <t>(c)</t>
    <phoneticPr fontId="2"/>
  </si>
  <si>
    <t>市町コード</t>
    <rPh sb="0" eb="2">
      <t>シチョウ</t>
    </rPh>
    <phoneticPr fontId="2"/>
  </si>
  <si>
    <t>燃料の使用</t>
    <phoneticPr fontId="2"/>
  </si>
  <si>
    <t>生石灰の製造</t>
  </si>
  <si>
    <t>ソーダ灰の使用</t>
  </si>
  <si>
    <t>アンモニアの製造</t>
  </si>
  <si>
    <t>※報告日</t>
    <rPh sb="1" eb="3">
      <t>ホウコク</t>
    </rPh>
    <rPh sb="3" eb="4">
      <t>ニチ</t>
    </rPh>
    <phoneticPr fontId="2"/>
  </si>
  <si>
    <t>ｔ（全体に占める割合</t>
    <phoneticPr fontId="2"/>
  </si>
  <si>
    <t>台（総排気量0.660ﾘｯﾄﾙ以下、他）</t>
    <phoneticPr fontId="2"/>
  </si>
  <si>
    <t>台（総排気量２リットル以下、他）</t>
    <phoneticPr fontId="2"/>
  </si>
  <si>
    <t>台（軽・小型以外のもの）</t>
    <phoneticPr fontId="2"/>
  </si>
  <si>
    <t>　新たに対象となった事業所は、（新）と記入してください。</t>
    <rPh sb="16" eb="17">
      <t>シン</t>
    </rPh>
    <rPh sb="19" eb="21">
      <t>キニュウ</t>
    </rPh>
    <phoneticPr fontId="2"/>
  </si>
  <si>
    <t>排出量</t>
  </si>
  <si>
    <r>
      <t>六ふっ化硫黄（SF</t>
    </r>
    <r>
      <rPr>
        <vertAlign val="subscript"/>
        <sz val="9"/>
        <rFont val="ＭＳ 明朝"/>
        <family val="1"/>
        <charset val="128"/>
      </rPr>
      <t>6</t>
    </r>
    <r>
      <rPr>
        <sz val="9"/>
        <rFont val="ＭＳ 明朝"/>
        <family val="1"/>
        <charset val="128"/>
      </rPr>
      <t>）の製造量</t>
    </r>
    <phoneticPr fontId="2"/>
  </si>
  <si>
    <t>(b)</t>
    <phoneticPr fontId="2"/>
  </si>
  <si>
    <t>テレビ会議システム等の利用による交通量の削減</t>
    <rPh sb="3" eb="5">
      <t>カイギ</t>
    </rPh>
    <rPh sb="9" eb="10">
      <t>ナド</t>
    </rPh>
    <rPh sb="11" eb="13">
      <t>リヨウ</t>
    </rPh>
    <rPh sb="16" eb="18">
      <t>コウツウ</t>
    </rPh>
    <rPh sb="18" eb="19">
      <t>リョウ</t>
    </rPh>
    <rPh sb="20" eb="22">
      <t>サクゲン</t>
    </rPh>
    <phoneticPr fontId="2"/>
  </si>
  <si>
    <t>公共交通機関の利用による自動車使用頻度の低減</t>
    <rPh sb="12" eb="15">
      <t>ジドウシャ</t>
    </rPh>
    <rPh sb="15" eb="17">
      <t>シヨウ</t>
    </rPh>
    <rPh sb="17" eb="19">
      <t>ヒンド</t>
    </rPh>
    <rPh sb="20" eb="22">
      <t>テイゲン</t>
    </rPh>
    <phoneticPr fontId="2"/>
  </si>
  <si>
    <t>エコドライブ関連機器の導入</t>
    <phoneticPr fontId="2"/>
  </si>
  <si>
    <t>⑩</t>
    <phoneticPr fontId="2"/>
  </si>
  <si>
    <t>⑪</t>
    <phoneticPr fontId="2"/>
  </si>
  <si>
    <t>省エネルギー等低炭素型事業活動の徹底</t>
  </si>
  <si>
    <t>　備考：抑制率(％)＝｛ (a)－(c) ｝／(a)×100</t>
    <rPh sb="1" eb="3">
      <t>ビコウ</t>
    </rPh>
    <rPh sb="4" eb="6">
      <t>ヨクセイ</t>
    </rPh>
    <rPh sb="6" eb="7">
      <t>リツ</t>
    </rPh>
    <phoneticPr fontId="2"/>
  </si>
  <si>
    <t>(１号排出抑制計画：ｴﾈﾙｷﾞｰ使用量(原油換算)年間1,500kL以上等の工場等用)</t>
    <rPh sb="2" eb="3">
      <t>ゴウ</t>
    </rPh>
    <rPh sb="3" eb="5">
      <t>ハイシュツ</t>
    </rPh>
    <rPh sb="5" eb="7">
      <t>ヨクセイ</t>
    </rPh>
    <rPh sb="7" eb="9">
      <t>ケイカク</t>
    </rPh>
    <rPh sb="15" eb="18">
      <t>シヨウリョウ</t>
    </rPh>
    <rPh sb="18" eb="19">
      <t>（</t>
    </rPh>
    <rPh sb="19" eb="21">
      <t>ゲンユ</t>
    </rPh>
    <rPh sb="21" eb="23">
      <t>カンサン</t>
    </rPh>
    <rPh sb="23" eb="24">
      <t>）</t>
    </rPh>
    <rPh sb="26" eb="30">
      <t>１，５０</t>
    </rPh>
    <rPh sb="33" eb="37">
      <t>イジョウナドノ</t>
    </rPh>
    <rPh sb="37" eb="40">
      <t>コウジョウヨウ</t>
    </rPh>
    <rPh sb="40" eb="41">
      <t>ナド</t>
    </rPh>
    <rPh sb="41" eb="42">
      <t>）</t>
    </rPh>
    <phoneticPr fontId="2"/>
  </si>
  <si>
    <t>エコドライブ（アイドリングストップを含む。）等経済的な運転の励行</t>
    <rPh sb="18" eb="19">
      <t>フク</t>
    </rPh>
    <rPh sb="22" eb="23">
      <t>ナド</t>
    </rPh>
    <phoneticPr fontId="2"/>
  </si>
  <si>
    <t>エコドライブ（アイドリングストップを含む。）等経済的な運転の励行の要請</t>
    <rPh sb="18" eb="19">
      <t>フク</t>
    </rPh>
    <rPh sb="22" eb="23">
      <t>ナド</t>
    </rPh>
    <phoneticPr fontId="2"/>
  </si>
  <si>
    <t>製造設備又は事務所ビルの低炭素化</t>
    <rPh sb="4" eb="5">
      <t>マタ</t>
    </rPh>
    <phoneticPr fontId="2"/>
  </si>
  <si>
    <t>ハイドロフルオロカーボン等（特定物質のうち、二酸化炭素を除くガスに係るもの）の排出抑制</t>
    <phoneticPr fontId="2"/>
  </si>
  <si>
    <t>ハイドロフルオロカーボン等の容器への充てん時・製品への封入時等の漏えい防止の徹底</t>
    <phoneticPr fontId="2"/>
  </si>
  <si>
    <r>
      <t>自家用車</t>
    </r>
    <r>
      <rPr>
        <b/>
        <sz val="9"/>
        <rFont val="ＭＳ ゴシック"/>
        <family val="3"/>
        <charset val="128"/>
      </rPr>
      <t>(業務に使用するものに限る。)</t>
    </r>
    <r>
      <rPr>
        <b/>
        <sz val="11"/>
        <rFont val="ＭＳ ゴシック"/>
        <family val="3"/>
        <charset val="128"/>
      </rPr>
      <t>の使用に関する対策</t>
    </r>
    <r>
      <rPr>
        <sz val="10"/>
        <rFont val="ＭＳ 明朝"/>
        <family val="1"/>
        <charset val="128"/>
      </rPr>
      <t>（工場等の敷地外を走行する自家用車</t>
    </r>
    <r>
      <rPr>
        <sz val="8"/>
        <rFont val="ＭＳ ゴシック"/>
        <family val="3"/>
        <charset val="128"/>
      </rPr>
      <t>(業務に使用するものに限る。)</t>
    </r>
    <r>
      <rPr>
        <sz val="10"/>
        <rFont val="ＭＳ 明朝"/>
        <family val="1"/>
        <charset val="128"/>
      </rPr>
      <t>を５台以上保有する場合のみ）</t>
    </r>
    <r>
      <rPr>
        <sz val="10.5"/>
        <rFont val="ＭＳ Ｐゴシック"/>
        <family val="3"/>
        <charset val="128"/>
      </rPr>
      <t/>
    </r>
    <rPh sb="5" eb="7">
      <t>ギョウム</t>
    </rPh>
    <rPh sb="8" eb="10">
      <t>シヨウ</t>
    </rPh>
    <rPh sb="15" eb="16">
      <t>カギ</t>
    </rPh>
    <rPh sb="29" eb="32">
      <t>コウジョウナド</t>
    </rPh>
    <rPh sb="41" eb="45">
      <t>ジカヨウシャ</t>
    </rPh>
    <rPh sb="46" eb="48">
      <t>ギョウム</t>
    </rPh>
    <rPh sb="49" eb="51">
      <t>シヨウ</t>
    </rPh>
    <rPh sb="56" eb="57">
      <t>カギ</t>
    </rPh>
    <phoneticPr fontId="2"/>
  </si>
  <si>
    <t>(2)　目標設定の考え方</t>
    <phoneticPr fontId="2"/>
  </si>
  <si>
    <t>抑制
措置CD</t>
    <rPh sb="0" eb="2">
      <t>ヨクセイ</t>
    </rPh>
    <rPh sb="3" eb="5">
      <t>ソチ</t>
    </rPh>
    <phoneticPr fontId="2"/>
  </si>
  <si>
    <t>・内訳：</t>
    <phoneticPr fontId="2"/>
  </si>
  <si>
    <t>年度</t>
    <rPh sb="0" eb="2">
      <t>ネンド</t>
    </rPh>
    <phoneticPr fontId="2"/>
  </si>
  <si>
    <t>公開されている最新の係数</t>
    <rPh sb="0" eb="2">
      <t>コウカイ</t>
    </rPh>
    <rPh sb="7" eb="9">
      <t>サイシン</t>
    </rPh>
    <rPh sb="10" eb="12">
      <t>ケイスウ</t>
    </rPh>
    <phoneticPr fontId="2"/>
  </si>
  <si>
    <t>例</t>
    <rPh sb="0" eb="1">
      <t>レイ</t>
    </rPh>
    <phoneticPr fontId="2"/>
  </si>
  <si>
    <t>読み</t>
    <rPh sb="0" eb="1">
      <t>ヨ</t>
    </rPh>
    <phoneticPr fontId="2"/>
  </si>
  <si>
    <t>ボイラー</t>
    <phoneticPr fontId="2"/>
  </si>
  <si>
    <t>コークス</t>
    <phoneticPr fontId="2"/>
  </si>
  <si>
    <t>業務用のこんろ、湯沸器、ストーブその他の事業者が事業活動の用に供する機械器具</t>
    <phoneticPr fontId="2"/>
  </si>
  <si>
    <t>電気炉における電気の使用</t>
    <phoneticPr fontId="2"/>
  </si>
  <si>
    <t>原油の輸送</t>
    <phoneticPr fontId="2"/>
  </si>
  <si>
    <t>原油の精製</t>
    <phoneticPr fontId="2"/>
  </si>
  <si>
    <t>天然ガスの輸送</t>
    <phoneticPr fontId="2"/>
  </si>
  <si>
    <t>カーボンブラック</t>
    <phoneticPr fontId="2"/>
  </si>
  <si>
    <t>廃棄物の埋立処分</t>
    <phoneticPr fontId="2"/>
  </si>
  <si>
    <t>tN</t>
    <phoneticPr fontId="2"/>
  </si>
  <si>
    <t>※ ご提供頂いたﾃﾞｰﾀは、県下の温室効果ガスｶﾞｽ排出量推計及び事業所の
　　指導・助言のための参考データとして使用し、それ以外の目的で使用する
　　ことは致しません。</t>
    <rPh sb="3" eb="5">
      <t>テイキョウ</t>
    </rPh>
    <rPh sb="5" eb="6">
      <t>イタダ</t>
    </rPh>
    <rPh sb="14" eb="16">
      <t>ケンカ</t>
    </rPh>
    <rPh sb="17" eb="19">
      <t>オンシツ</t>
    </rPh>
    <rPh sb="19" eb="21">
      <t>コウカ</t>
    </rPh>
    <rPh sb="26" eb="29">
      <t>ハイシュツリョウ</t>
    </rPh>
    <rPh sb="29" eb="31">
      <t>スイケイ</t>
    </rPh>
    <rPh sb="31" eb="32">
      <t>オヨ</t>
    </rPh>
    <rPh sb="33" eb="36">
      <t>ジギョウショ</t>
    </rPh>
    <rPh sb="49" eb="51">
      <t>サンコウ</t>
    </rPh>
    <rPh sb="66" eb="67">
      <t xml:space="preserve">
</t>
    </rPh>
    <rPh sb="67" eb="68">
      <t>デノ</t>
    </rPh>
    <rPh sb="69" eb="71">
      <t>シヨウ</t>
    </rPh>
    <phoneticPr fontId="2"/>
  </si>
  <si>
    <t>上記以外の活動（「温室効果ガス排出量算定・報告マニュアル（環境省、経済産業省）」に定めのあるものに限る）</t>
    <rPh sb="0" eb="2">
      <t>ジョウキ</t>
    </rPh>
    <rPh sb="2" eb="4">
      <t>イガイ</t>
    </rPh>
    <rPh sb="5" eb="7">
      <t>カツドウ</t>
    </rPh>
    <rPh sb="29" eb="32">
      <t>カンキョウショウ</t>
    </rPh>
    <rPh sb="33" eb="35">
      <t>ケイザイ</t>
    </rPh>
    <rPh sb="35" eb="37">
      <t>サンギョウ</t>
    </rPh>
    <rPh sb="37" eb="38">
      <t>ショウ</t>
    </rPh>
    <rPh sb="41" eb="42">
      <t>サダ</t>
    </rPh>
    <rPh sb="49" eb="50">
      <t>カギ</t>
    </rPh>
    <phoneticPr fontId="2"/>
  </si>
  <si>
    <t>←出荷額が０円の場合は、備考欄にその理由を記載して下さい。</t>
    <rPh sb="1" eb="3">
      <t>シュッカ</t>
    </rPh>
    <rPh sb="3" eb="4">
      <t>ガク</t>
    </rPh>
    <rPh sb="6" eb="7">
      <t>エン</t>
    </rPh>
    <rPh sb="8" eb="10">
      <t>バアイ</t>
    </rPh>
    <rPh sb="12" eb="14">
      <t>ビコウ</t>
    </rPh>
    <rPh sb="14" eb="15">
      <t>ラン</t>
    </rPh>
    <rPh sb="18" eb="20">
      <t>リユウ</t>
    </rPh>
    <rPh sb="21" eb="23">
      <t>キサイ</t>
    </rPh>
    <rPh sb="25" eb="26">
      <t>クダ</t>
    </rPh>
    <phoneticPr fontId="2"/>
  </si>
  <si>
    <t>三ふっ化
窒素</t>
    <rPh sb="0" eb="1">
      <t>サン</t>
    </rPh>
    <rPh sb="3" eb="4">
      <t>カ</t>
    </rPh>
    <rPh sb="5" eb="7">
      <t>チッソ</t>
    </rPh>
    <phoneticPr fontId="2"/>
  </si>
  <si>
    <t>←直近の現況把握年度を入力してください。</t>
    <rPh sb="1" eb="3">
      <t>チョッキン</t>
    </rPh>
    <rPh sb="4" eb="6">
      <t>ゲンキョウ</t>
    </rPh>
    <rPh sb="6" eb="8">
      <t>ハアク</t>
    </rPh>
    <phoneticPr fontId="2"/>
  </si>
  <si>
    <t>(a)</t>
    <phoneticPr fontId="2"/>
  </si>
  <si>
    <t>半導体素子等の加工工程でのドライエッチング等におけるNF3の使用</t>
    <phoneticPr fontId="2"/>
  </si>
  <si>
    <t>使用量×単位使用量当たりの排出量－回収・適正処理量</t>
    <phoneticPr fontId="2"/>
  </si>
  <si>
    <t>半導体
（リモートプラズマ）</t>
    <rPh sb="0" eb="3">
      <t>ハンドウタイ</t>
    </rPh>
    <phoneticPr fontId="2"/>
  </si>
  <si>
    <t>半導体
（リモートプラズマ以外）</t>
    <rPh sb="0" eb="3">
      <t>ハンドウタイ</t>
    </rPh>
    <rPh sb="13" eb="15">
      <t>イガイ</t>
    </rPh>
    <phoneticPr fontId="2"/>
  </si>
  <si>
    <t>液晶デバイス
（リモートプラズマ）</t>
    <rPh sb="0" eb="2">
      <t>エキショウ</t>
    </rPh>
    <phoneticPr fontId="2"/>
  </si>
  <si>
    <t>液晶デバイス
（リモートプラズマ以外）</t>
    <rPh sb="0" eb="2">
      <t>エキショウ</t>
    </rPh>
    <rPh sb="16" eb="18">
      <t>イガイ</t>
    </rPh>
    <phoneticPr fontId="2"/>
  </si>
  <si>
    <t>注：活動区分については、「温室効果ガス排出量算定・報告マニュアル(環境省）」に従って記載すること。</t>
    <rPh sb="0" eb="1">
      <t>チュウ</t>
    </rPh>
    <rPh sb="2" eb="4">
      <t>カツドウ</t>
    </rPh>
    <rPh sb="4" eb="6">
      <t>クブン</t>
    </rPh>
    <rPh sb="13" eb="15">
      <t>オンシツ</t>
    </rPh>
    <rPh sb="15" eb="17">
      <t>コウカ</t>
    </rPh>
    <rPh sb="19" eb="21">
      <t>ハイシュツ</t>
    </rPh>
    <rPh sb="21" eb="22">
      <t>リョウ</t>
    </rPh>
    <rPh sb="22" eb="24">
      <t>サンテイ</t>
    </rPh>
    <rPh sb="25" eb="27">
      <t>ホウコク</t>
    </rPh>
    <rPh sb="33" eb="36">
      <t>カンキョウショウ</t>
    </rPh>
    <phoneticPr fontId="2"/>
  </si>
  <si>
    <t xml:space="preserve">←環境省HP「温室効果ガス排出量算定・報告・公表制度」内 </t>
  </si>
  <si>
    <t>←基準年度を入力してください</t>
    <rPh sb="1" eb="3">
      <t>キジュン</t>
    </rPh>
    <rPh sb="3" eb="5">
      <t>ネンド</t>
    </rPh>
    <rPh sb="6" eb="8">
      <t>ニュウリョク</t>
    </rPh>
    <phoneticPr fontId="2"/>
  </si>
  <si>
    <t>←業務用自家用車の台数が５台未満の場合は台数のみを(3)①～⑤に記入してください。</t>
  </si>
  <si>
    <r>
      <t>三ふっ化窒素（NF</t>
    </r>
    <r>
      <rPr>
        <vertAlign val="subscript"/>
        <sz val="9"/>
        <rFont val="ＭＳ 明朝"/>
        <family val="1"/>
        <charset val="128"/>
      </rPr>
      <t>3</t>
    </r>
    <r>
      <rPr>
        <sz val="9"/>
        <rFont val="ＭＳ 明朝"/>
        <family val="1"/>
        <charset val="128"/>
      </rPr>
      <t>）の製造</t>
    </r>
    <phoneticPr fontId="2"/>
  </si>
  <si>
    <t>特定物質排出抑制（変更）計画書</t>
    <phoneticPr fontId="2"/>
  </si>
  <si>
    <t>事業所番号</t>
    <phoneticPr fontId="2"/>
  </si>
  <si>
    <t>溶剤等の用途への使用</t>
    <phoneticPr fontId="2"/>
  </si>
  <si>
    <t>←着色されていないセルは入力不要です(以下同じ）。</t>
    <rPh sb="1" eb="3">
      <t>チャクショク</t>
    </rPh>
    <rPh sb="12" eb="14">
      <t>ニュウリョク</t>
    </rPh>
    <rPh sb="14" eb="16">
      <t>フヨウ</t>
    </rPh>
    <rPh sb="19" eb="21">
      <t>イカ</t>
    </rPh>
    <rPh sb="21" eb="22">
      <t>オナ</t>
    </rPh>
    <phoneticPr fontId="2"/>
  </si>
  <si>
    <t>NF3</t>
    <phoneticPr fontId="2"/>
  </si>
  <si>
    <t>NF3</t>
    <phoneticPr fontId="2"/>
  </si>
  <si>
    <t>1･2-ジフルオロエタン</t>
    <phoneticPr fontId="2"/>
  </si>
  <si>
    <t>HFC-152</t>
    <phoneticPr fontId="2"/>
  </si>
  <si>
    <t>1･1･1･2･3･3-ヘキサフルオロプロパン</t>
    <phoneticPr fontId="2"/>
  </si>
  <si>
    <t>HFC-236ea</t>
    <phoneticPr fontId="2"/>
  </si>
  <si>
    <t>1･1･1･2･2･3-ヘキサフルオロプロパン</t>
    <phoneticPr fontId="2"/>
  </si>
  <si>
    <t>HFC-236cb</t>
    <phoneticPr fontId="2"/>
  </si>
  <si>
    <t>1･1･1･3･3-ペンタフルオロプロパン</t>
    <phoneticPr fontId="2"/>
  </si>
  <si>
    <t>HFC-245fa</t>
    <phoneticPr fontId="2"/>
  </si>
  <si>
    <t>1･1･1･3･3-ペンタフルオロブタン</t>
    <phoneticPr fontId="2"/>
  </si>
  <si>
    <t>HFC-365mfc</t>
    <phoneticPr fontId="2"/>
  </si>
  <si>
    <t>パーフルオロメタン</t>
    <phoneticPr fontId="2"/>
  </si>
  <si>
    <t>パーフルオロエタン</t>
    <phoneticPr fontId="2"/>
  </si>
  <si>
    <t>パーフルオロプロパン</t>
    <phoneticPr fontId="2"/>
  </si>
  <si>
    <t>パーフルオロシクロプロパン</t>
    <phoneticPr fontId="2"/>
  </si>
  <si>
    <t>パーフルオロブタン</t>
    <phoneticPr fontId="2"/>
  </si>
  <si>
    <t>パーフルオロシクロブタン</t>
    <phoneticPr fontId="2"/>
  </si>
  <si>
    <t>パーフルオロペンタン</t>
    <phoneticPr fontId="2"/>
  </si>
  <si>
    <t>パーフルオロヘキサン</t>
    <phoneticPr fontId="2"/>
  </si>
  <si>
    <t>パーフルオロデカリン</t>
    <phoneticPr fontId="2"/>
  </si>
  <si>
    <t>PFC-91-18</t>
    <phoneticPr fontId="2"/>
  </si>
  <si>
    <t>三ふっ化窒素</t>
    <rPh sb="0" eb="1">
      <t>3</t>
    </rPh>
    <rPh sb="3" eb="4">
      <t>カ</t>
    </rPh>
    <rPh sb="4" eb="6">
      <t>チッソ</t>
    </rPh>
    <phoneticPr fontId="2"/>
  </si>
  <si>
    <r>
      <t>(二酸化炭素換算 t-CO</t>
    </r>
    <r>
      <rPr>
        <vertAlign val="subscript"/>
        <sz val="14"/>
        <rFont val="ＭＳ 明朝"/>
        <family val="1"/>
        <charset val="128"/>
      </rPr>
      <t>2</t>
    </r>
    <r>
      <rPr>
        <sz val="14"/>
        <rFont val="ＭＳ 明朝"/>
        <family val="1"/>
        <charset val="128"/>
      </rPr>
      <t>)</t>
    </r>
    <rPh sb="1" eb="4">
      <t>ニサンカ</t>
    </rPh>
    <rPh sb="4" eb="6">
      <t>タンソ</t>
    </rPh>
    <rPh sb="6" eb="8">
      <t>カンザン</t>
    </rPh>
    <phoneticPr fontId="2"/>
  </si>
  <si>
    <t>再生可能エネルギー・未利用エネルギーの利用</t>
    <phoneticPr fontId="2"/>
  </si>
  <si>
    <t>ハイドロフルオロカーボン等（特定物質のうち、二酸化炭素を除くガスに係るもの）の排出抑制</t>
    <phoneticPr fontId="2"/>
  </si>
  <si>
    <t>省エネルギー等低炭素型事業活動の徹底</t>
    <phoneticPr fontId="2"/>
  </si>
  <si>
    <t>別紙　製造工程フロー</t>
    <rPh sb="0" eb="2">
      <t>ベッシ</t>
    </rPh>
    <rPh sb="3" eb="5">
      <t>セイゾウ</t>
    </rPh>
    <rPh sb="5" eb="7">
      <t>コウテイ</t>
    </rPh>
    <phoneticPr fontId="2"/>
  </si>
  <si>
    <t>熱</t>
    <rPh sb="0" eb="1">
      <t>ネツ</t>
    </rPh>
    <phoneticPr fontId="2"/>
  </si>
  <si>
    <t>利用用途</t>
    <rPh sb="0" eb="2">
      <t>リヨウ</t>
    </rPh>
    <rPh sb="2" eb="4">
      <t>ヨウト</t>
    </rPh>
    <phoneticPr fontId="2"/>
  </si>
  <si>
    <t>発電設備</t>
    <rPh sb="0" eb="2">
      <t>ハツデン</t>
    </rPh>
    <rPh sb="2" eb="4">
      <t>セツビ</t>
    </rPh>
    <phoneticPr fontId="2"/>
  </si>
  <si>
    <t>区分</t>
    <rPh sb="0" eb="2">
      <t>クブン</t>
    </rPh>
    <phoneticPr fontId="2"/>
  </si>
  <si>
    <t>電気事業者の名称</t>
    <rPh sb="0" eb="2">
      <t>デンキ</t>
    </rPh>
    <rPh sb="2" eb="4">
      <t>ジギョウ</t>
    </rPh>
    <rPh sb="4" eb="5">
      <t>シャ</t>
    </rPh>
    <rPh sb="6" eb="8">
      <t>メイショウ</t>
    </rPh>
    <phoneticPr fontId="2"/>
  </si>
  <si>
    <t>熱供給事業者</t>
    <rPh sb="0" eb="1">
      <t>ネツ</t>
    </rPh>
    <rPh sb="1" eb="3">
      <t>キョウキュウ</t>
    </rPh>
    <rPh sb="3" eb="6">
      <t>ジギョウシャ</t>
    </rPh>
    <phoneticPr fontId="2"/>
  </si>
  <si>
    <t>熱供給設備</t>
    <rPh sb="0" eb="1">
      <t>ネツ</t>
    </rPh>
    <rPh sb="1" eb="3">
      <t>キョウキュウ</t>
    </rPh>
    <rPh sb="3" eb="5">
      <t>セツビ</t>
    </rPh>
    <phoneticPr fontId="2"/>
  </si>
  <si>
    <t>都市ガス13A</t>
    <rPh sb="0" eb="2">
      <t>トシ</t>
    </rPh>
    <phoneticPr fontId="2"/>
  </si>
  <si>
    <t>利用状況</t>
    <rPh sb="0" eb="2">
      <t>リヨウ</t>
    </rPh>
    <rPh sb="2" eb="4">
      <t>ジョウキョウ</t>
    </rPh>
    <phoneticPr fontId="2"/>
  </si>
  <si>
    <t>電気事業者の名称</t>
    <rPh sb="0" eb="2">
      <t>デンキ</t>
    </rPh>
    <rPh sb="2" eb="5">
      <t>ジギョウシャ</t>
    </rPh>
    <rPh sb="6" eb="8">
      <t>メイショウ</t>
    </rPh>
    <phoneticPr fontId="2"/>
  </si>
  <si>
    <t>関西電力</t>
    <rPh sb="0" eb="2">
      <t>カンサイ</t>
    </rPh>
    <rPh sb="2" eb="4">
      <t>デンリョク</t>
    </rPh>
    <phoneticPr fontId="2"/>
  </si>
  <si>
    <t>木質バイオマスボイラー</t>
    <rPh sb="0" eb="2">
      <t>モクシツ</t>
    </rPh>
    <phoneticPr fontId="2"/>
  </si>
  <si>
    <t>合計は、「【現況】集計結果表 CO2」シートの電気事業者から供給された電気の値と一致します。</t>
    <phoneticPr fontId="2"/>
  </si>
  <si>
    <t>ｋWh</t>
    <phoneticPr fontId="2"/>
  </si>
  <si>
    <t>燃料種</t>
    <rPh sb="0" eb="2">
      <t>ネンリョウ</t>
    </rPh>
    <rPh sb="2" eb="3">
      <t>シュ</t>
    </rPh>
    <phoneticPr fontId="2"/>
  </si>
  <si>
    <t>年間燃料使用量</t>
    <rPh sb="0" eb="1">
      <t>ネン</t>
    </rPh>
    <rPh sb="1" eb="2">
      <t>カン</t>
    </rPh>
    <rPh sb="2" eb="4">
      <t>ネンリョウ</t>
    </rPh>
    <rPh sb="4" eb="7">
      <t>シヨウリョウ</t>
    </rPh>
    <phoneticPr fontId="2"/>
  </si>
  <si>
    <t>石炭ボイラー</t>
    <rPh sb="0" eb="2">
      <t>セキタン</t>
    </rPh>
    <phoneticPr fontId="2"/>
  </si>
  <si>
    <t>（単位記載L、kg、Nm3等）</t>
    <rPh sb="1" eb="3">
      <t>タンイ</t>
    </rPh>
    <rPh sb="3" eb="5">
      <t>キサイ</t>
    </rPh>
    <rPh sb="13" eb="14">
      <t>トウ</t>
    </rPh>
    <phoneticPr fontId="2"/>
  </si>
  <si>
    <t>ガスタービンコージェネレーション設備</t>
    <rPh sb="16" eb="18">
      <t>セツビ</t>
    </rPh>
    <phoneticPr fontId="2"/>
  </si>
  <si>
    <t>運転開始年月日</t>
    <rPh sb="0" eb="2">
      <t>ウンテン</t>
    </rPh>
    <rPh sb="2" eb="4">
      <t>カイシ</t>
    </rPh>
    <rPh sb="4" eb="7">
      <t>ネンガッピ</t>
    </rPh>
    <phoneticPr fontId="2"/>
  </si>
  <si>
    <t>プラン等</t>
    <rPh sb="3" eb="4">
      <t>トウ</t>
    </rPh>
    <phoneticPr fontId="2"/>
  </si>
  <si>
    <t>発電設備容量（kW）</t>
    <rPh sb="0" eb="2">
      <t>ハツデン</t>
    </rPh>
    <rPh sb="2" eb="4">
      <t>セツビ</t>
    </rPh>
    <rPh sb="4" eb="6">
      <t>ヨウリョウ</t>
    </rPh>
    <phoneticPr fontId="2"/>
  </si>
  <si>
    <t>関西電力(株)</t>
    <rPh sb="0" eb="2">
      <t>カンサイ</t>
    </rPh>
    <rPh sb="2" eb="4">
      <t>デンリョク</t>
    </rPh>
    <rPh sb="4" eb="7">
      <t>カブ</t>
    </rPh>
    <phoneticPr fontId="2"/>
  </si>
  <si>
    <t>設備容量（kW）</t>
    <rPh sb="0" eb="2">
      <t>セツビ</t>
    </rPh>
    <rPh sb="2" eb="4">
      <t>ヨウリョウ</t>
    </rPh>
    <phoneticPr fontId="2"/>
  </si>
  <si>
    <t>〇〇エネルギー(株)</t>
    <rPh sb="7" eb="10">
      <t>カブ</t>
    </rPh>
    <phoneticPr fontId="2"/>
  </si>
  <si>
    <t>太陽光発電設備</t>
    <rPh sb="0" eb="3">
      <t>タイヨウコウ</t>
    </rPh>
    <rPh sb="3" eb="5">
      <t>ハツデン</t>
    </rPh>
    <rPh sb="5" eb="7">
      <t>セツビ</t>
    </rPh>
    <phoneticPr fontId="2"/>
  </si>
  <si>
    <t>木質バイオマス発電</t>
    <rPh sb="0" eb="2">
      <t>モクシツ</t>
    </rPh>
    <rPh sb="7" eb="9">
      <t>ハツデン</t>
    </rPh>
    <phoneticPr fontId="2"/>
  </si>
  <si>
    <t>再生可能エネルギー利用量</t>
    <rPh sb="0" eb="2">
      <t>サイセイ</t>
    </rPh>
    <rPh sb="2" eb="4">
      <t>カノウ</t>
    </rPh>
    <rPh sb="9" eb="12">
      <t>リヨウリョウ</t>
    </rPh>
    <phoneticPr fontId="2"/>
  </si>
  <si>
    <t>２　再生可能エネルギー設備導入・利用状況</t>
    <rPh sb="2" eb="4">
      <t>サイセイ</t>
    </rPh>
    <rPh sb="4" eb="6">
      <t>カノウ</t>
    </rPh>
    <rPh sb="11" eb="13">
      <t>セツビ</t>
    </rPh>
    <rPh sb="13" eb="15">
      <t>ドウニュウ</t>
    </rPh>
    <rPh sb="16" eb="18">
      <t>リヨウ</t>
    </rPh>
    <rPh sb="18" eb="20">
      <t>ジョウキョウ</t>
    </rPh>
    <phoneticPr fontId="2"/>
  </si>
  <si>
    <t>再エネECOプラン</t>
    <rPh sb="0" eb="1">
      <t>サイ</t>
    </rPh>
    <phoneticPr fontId="2"/>
  </si>
  <si>
    <t>メニューB</t>
    <phoneticPr fontId="2"/>
  </si>
  <si>
    <t>No.</t>
    <phoneticPr fontId="2"/>
  </si>
  <si>
    <r>
      <t>1,489,200Nm</t>
    </r>
    <r>
      <rPr>
        <vertAlign val="superscript"/>
        <sz val="12"/>
        <rFont val="ＭＳ Ｐゴシック"/>
        <family val="3"/>
        <charset val="128"/>
      </rPr>
      <t>3</t>
    </r>
    <r>
      <rPr>
        <sz val="12"/>
        <rFont val="ＭＳ Ｐゴシック"/>
        <family val="3"/>
        <charset val="128"/>
      </rPr>
      <t>（うち発電分774,384Nm</t>
    </r>
    <r>
      <rPr>
        <vertAlign val="superscript"/>
        <sz val="12"/>
        <rFont val="ＭＳ Ｐゴシック"/>
        <family val="3"/>
        <charset val="128"/>
      </rPr>
      <t>3</t>
    </r>
    <r>
      <rPr>
        <sz val="12"/>
        <rFont val="ＭＳ Ｐゴシック"/>
        <family val="3"/>
        <charset val="128"/>
      </rPr>
      <t>として按分）</t>
    </r>
    <rPh sb="15" eb="17">
      <t>ハツデン</t>
    </rPh>
    <rPh sb="17" eb="18">
      <t>ブン</t>
    </rPh>
    <rPh sb="31" eb="33">
      <t>アンブン</t>
    </rPh>
    <phoneticPr fontId="2"/>
  </si>
  <si>
    <t>他者への供給熱量（MJ）</t>
    <rPh sb="0" eb="2">
      <t>タシャ</t>
    </rPh>
    <rPh sb="4" eb="6">
      <t>キョウキュウ</t>
    </rPh>
    <rPh sb="6" eb="8">
      <t>ネツリョウ</t>
    </rPh>
    <phoneticPr fontId="2"/>
  </si>
  <si>
    <t>再生可能エネルギー利用量</t>
    <rPh sb="0" eb="2">
      <t>サイセイ</t>
    </rPh>
    <rPh sb="2" eb="4">
      <t>カノウ</t>
    </rPh>
    <rPh sb="9" eb="11">
      <t>リヨウ</t>
    </rPh>
    <phoneticPr fontId="2"/>
  </si>
  <si>
    <t>Jクレジット（再エネ電力由来）</t>
    <rPh sb="7" eb="8">
      <t>サイ</t>
    </rPh>
    <rPh sb="10" eb="12">
      <t>デンリョク</t>
    </rPh>
    <rPh sb="12" eb="14">
      <t>ユライ</t>
    </rPh>
    <phoneticPr fontId="2"/>
  </si>
  <si>
    <t>グリーン電力証書</t>
    <rPh sb="4" eb="6">
      <t>デンリョク</t>
    </rPh>
    <rPh sb="6" eb="8">
      <t>ショウショ</t>
    </rPh>
    <phoneticPr fontId="2"/>
  </si>
  <si>
    <t>工場等におけるエネルギー利用量</t>
    <rPh sb="0" eb="2">
      <t>コウジョウ</t>
    </rPh>
    <rPh sb="2" eb="3">
      <t>トウ</t>
    </rPh>
    <rPh sb="12" eb="14">
      <t>リヨウ</t>
    </rPh>
    <rPh sb="14" eb="15">
      <t>リョウ</t>
    </rPh>
    <phoneticPr fontId="2"/>
  </si>
  <si>
    <t>Jクレジット（再エネ熱由来）</t>
    <rPh sb="7" eb="8">
      <t>サイ</t>
    </rPh>
    <rPh sb="10" eb="11">
      <t>ネツ</t>
    </rPh>
    <rPh sb="11" eb="13">
      <t>ユライ</t>
    </rPh>
    <phoneticPr fontId="2"/>
  </si>
  <si>
    <t>グリーン熱証書</t>
    <rPh sb="4" eb="5">
      <t>ネツ</t>
    </rPh>
    <rPh sb="5" eb="7">
      <t>ショウショ</t>
    </rPh>
    <phoneticPr fontId="2"/>
  </si>
  <si>
    <t>工場等におけるエネルギー利用量</t>
    <rPh sb="0" eb="2">
      <t>コウジョウ</t>
    </rPh>
    <rPh sb="2" eb="3">
      <t>トウ</t>
    </rPh>
    <rPh sb="12" eb="15">
      <t>リヨウリョウ</t>
    </rPh>
    <phoneticPr fontId="2"/>
  </si>
  <si>
    <t>1　電気事業者の電力排出係数（供給を受けた電気）</t>
    <phoneticPr fontId="2"/>
  </si>
  <si>
    <t>電気（MWh）</t>
    <rPh sb="0" eb="2">
      <t>デンキ</t>
    </rPh>
    <phoneticPr fontId="2"/>
  </si>
  <si>
    <t>木材</t>
    <rPh sb="0" eb="2">
      <t>モクザイ</t>
    </rPh>
    <phoneticPr fontId="2"/>
  </si>
  <si>
    <t>kg</t>
    <phoneticPr fontId="2"/>
  </si>
  <si>
    <t>26.9</t>
    <phoneticPr fontId="2"/>
  </si>
  <si>
    <r>
      <t>調整後排出係数
(t-CO</t>
    </r>
    <r>
      <rPr>
        <vertAlign val="subscript"/>
        <sz val="12"/>
        <rFont val="ＭＳ Ｐゴシック"/>
        <family val="3"/>
        <charset val="128"/>
      </rPr>
      <t>2</t>
    </r>
    <r>
      <rPr>
        <sz val="12"/>
        <rFont val="ＭＳ Ｐゴシック"/>
        <family val="3"/>
        <charset val="128"/>
      </rPr>
      <t>/kWh)</t>
    </r>
    <rPh sb="0" eb="3">
      <t>チョウセイゴ</t>
    </rPh>
    <rPh sb="3" eb="5">
      <t>ハイシュツ</t>
    </rPh>
    <rPh sb="5" eb="7">
      <t>ケイスウ</t>
    </rPh>
    <phoneticPr fontId="2"/>
  </si>
  <si>
    <r>
      <t>(t-CO</t>
    </r>
    <r>
      <rPr>
        <vertAlign val="subscript"/>
        <sz val="12"/>
        <rFont val="ＭＳ Ｐゴシック"/>
        <family val="3"/>
        <charset val="128"/>
      </rPr>
      <t>2</t>
    </r>
    <r>
      <rPr>
        <sz val="12"/>
        <rFont val="ＭＳ Ｐゴシック"/>
        <family val="3"/>
        <charset val="128"/>
      </rPr>
      <t>/kWh)</t>
    </r>
    <phoneticPr fontId="2"/>
  </si>
  <si>
    <t>目標2030年度</t>
    <rPh sb="0" eb="2">
      <t>モクヒョウ</t>
    </rPh>
    <rPh sb="6" eb="8">
      <t>ネンド</t>
    </rPh>
    <phoneticPr fontId="2"/>
  </si>
  <si>
    <t xml:space="preserve"> ＬＰＧ</t>
    <phoneticPr fontId="2"/>
  </si>
  <si>
    <t xml:space="preserve"> ＣＮＧ（天然ガス）</t>
    <rPh sb="5" eb="7">
      <t>テンネン</t>
    </rPh>
    <phoneticPr fontId="2"/>
  </si>
  <si>
    <t xml:space="preserve"> 電気</t>
    <rPh sb="1" eb="3">
      <t>デンキ</t>
    </rPh>
    <phoneticPr fontId="2"/>
  </si>
  <si>
    <t xml:space="preserve"> 軽油</t>
    <phoneticPr fontId="2"/>
  </si>
  <si>
    <t xml:space="preserve"> その他</t>
    <phoneticPr fontId="2"/>
  </si>
  <si>
    <t>熱（GJ）</t>
    <rPh sb="0" eb="1">
      <t>ネツ</t>
    </rPh>
    <phoneticPr fontId="2"/>
  </si>
  <si>
    <t>１　再生可能エネルギーの利用に関するイニシアチブ等への参画状況(導入目標と結果等)</t>
    <rPh sb="2" eb="4">
      <t>サイセイ</t>
    </rPh>
    <rPh sb="4" eb="6">
      <t>カノウ</t>
    </rPh>
    <rPh sb="12" eb="14">
      <t>リヨウ</t>
    </rPh>
    <rPh sb="15" eb="16">
      <t>カン</t>
    </rPh>
    <rPh sb="24" eb="25">
      <t>トウ</t>
    </rPh>
    <rPh sb="27" eb="29">
      <t>サンカク</t>
    </rPh>
    <rPh sb="29" eb="31">
      <t>ジョウキョウ</t>
    </rPh>
    <rPh sb="32" eb="34">
      <t>ドウニュウ</t>
    </rPh>
    <rPh sb="34" eb="36">
      <t>モクヒョウ</t>
    </rPh>
    <rPh sb="37" eb="39">
      <t>ケッカ</t>
    </rPh>
    <rPh sb="39" eb="40">
      <t>トウ</t>
    </rPh>
    <phoneticPr fontId="2"/>
  </si>
  <si>
    <t>再生可能エネルギー利用率（％）</t>
    <rPh sb="0" eb="2">
      <t>サイセイ</t>
    </rPh>
    <rPh sb="2" eb="4">
      <t>カノウ</t>
    </rPh>
    <rPh sb="9" eb="11">
      <t>リヨウ</t>
    </rPh>
    <rPh sb="11" eb="12">
      <t>リツ</t>
    </rPh>
    <phoneticPr fontId="2"/>
  </si>
  <si>
    <t>再エネ利用率</t>
    <rPh sb="0" eb="1">
      <t>サイ</t>
    </rPh>
    <rPh sb="3" eb="6">
      <t>リヨウリツ</t>
    </rPh>
    <phoneticPr fontId="2"/>
  </si>
  <si>
    <t>再エネ
電気利用量（kWh）</t>
    <rPh sb="0" eb="1">
      <t>サイ</t>
    </rPh>
    <rPh sb="4" eb="6">
      <t>デンキ</t>
    </rPh>
    <rPh sb="6" eb="8">
      <t>リヨウ</t>
    </rPh>
    <rPh sb="8" eb="9">
      <t>リョウ</t>
    </rPh>
    <phoneticPr fontId="2"/>
  </si>
  <si>
    <t>３　他者から供給を受けた再生可能エネルギー利用量（※再生可能エネルギー利用率は契約電気事業者から把握できる分のみ記載してください。）</t>
    <rPh sb="2" eb="4">
      <t>タシャ</t>
    </rPh>
    <rPh sb="6" eb="8">
      <t>キョウキュウ</t>
    </rPh>
    <rPh sb="9" eb="10">
      <t>ウ</t>
    </rPh>
    <rPh sb="12" eb="14">
      <t>サイセイ</t>
    </rPh>
    <rPh sb="14" eb="16">
      <t>カノウ</t>
    </rPh>
    <rPh sb="21" eb="24">
      <t>リヨウリョウ</t>
    </rPh>
    <rPh sb="26" eb="28">
      <t>サイセイ</t>
    </rPh>
    <rPh sb="28" eb="30">
      <t>カノウ</t>
    </rPh>
    <rPh sb="35" eb="38">
      <t>リヨウリツ</t>
    </rPh>
    <rPh sb="39" eb="41">
      <t>ケイヤク</t>
    </rPh>
    <rPh sb="41" eb="43">
      <t>デンキ</t>
    </rPh>
    <rPh sb="43" eb="46">
      <t>ジギョウシャ</t>
    </rPh>
    <rPh sb="48" eb="50">
      <t>ハアク</t>
    </rPh>
    <rPh sb="53" eb="54">
      <t>ブン</t>
    </rPh>
    <rPh sb="56" eb="58">
      <t>キサイ</t>
    </rPh>
    <phoneticPr fontId="2"/>
  </si>
  <si>
    <t>2019年度</t>
    <rPh sb="4" eb="5">
      <t>ネン</t>
    </rPh>
    <rPh sb="5" eb="6">
      <t>ド</t>
    </rPh>
    <phoneticPr fontId="2"/>
  </si>
  <si>
    <t>Well to Wheelの観点における二酸化炭素排出量の低いエネルギーの採用</t>
    <rPh sb="14" eb="16">
      <t>カンテン</t>
    </rPh>
    <rPh sb="20" eb="23">
      <t>ニサンカ</t>
    </rPh>
    <rPh sb="23" eb="25">
      <t>タンソ</t>
    </rPh>
    <rPh sb="25" eb="27">
      <t>ハイシュツ</t>
    </rPh>
    <rPh sb="27" eb="28">
      <t>リョウ</t>
    </rPh>
    <rPh sb="29" eb="30">
      <t>ヒク</t>
    </rPh>
    <rPh sb="37" eb="39">
      <t>サイヨウ</t>
    </rPh>
    <phoneticPr fontId="2"/>
  </si>
  <si>
    <t>⑬</t>
    <phoneticPr fontId="2"/>
  </si>
  <si>
    <t>⑭</t>
    <phoneticPr fontId="2"/>
  </si>
  <si>
    <t>天然ガス自動車、ﾊｲﾌﾞﾘｯﾄﾞ自動車、ﾌﾟﾗｸﾞｲﾝﾊｲﾌﾞﾘｯﾄﾞ自動車、電気自動車、燃料電池自動車等使用の要請</t>
    <rPh sb="0" eb="2">
      <t>テンネン</t>
    </rPh>
    <rPh sb="4" eb="7">
      <t>ジドウシャ</t>
    </rPh>
    <rPh sb="16" eb="19">
      <t>ジドウシャ</t>
    </rPh>
    <rPh sb="35" eb="37">
      <t>デンキ</t>
    </rPh>
    <rPh sb="36" eb="37">
      <t>、</t>
    </rPh>
    <rPh sb="37" eb="39">
      <t>デンキ</t>
    </rPh>
    <rPh sb="39" eb="41">
      <t>デンキ</t>
    </rPh>
    <rPh sb="41" eb="44">
      <t>ジドウシャ</t>
    </rPh>
    <rPh sb="45" eb="47">
      <t>ネンリョウ</t>
    </rPh>
    <rPh sb="47" eb="49">
      <t>デンチ</t>
    </rPh>
    <rPh sb="49" eb="51">
      <t>ジドウ</t>
    </rPh>
    <rPh sb="51" eb="52">
      <t>シャ</t>
    </rPh>
    <rPh sb="52" eb="53">
      <t>ナド</t>
    </rPh>
    <rPh sb="53" eb="55">
      <t>シヨウ</t>
    </rPh>
    <rPh sb="56" eb="58">
      <t>ヨウセイ</t>
    </rPh>
    <phoneticPr fontId="2"/>
  </si>
  <si>
    <t>天然ガス自動車、ﾊｲﾌﾞﾘｯﾄﾞ自動車、ﾌﾟﾗｸﾞｲﾝﾊｲﾌﾞﾘｯﾄﾞ自動車、電気自動車、燃料電池自動車等の導入</t>
    <rPh sb="16" eb="19">
      <t>ジドウシャ</t>
    </rPh>
    <rPh sb="35" eb="38">
      <t>ジドウシャ</t>
    </rPh>
    <rPh sb="39" eb="41">
      <t>デンキ</t>
    </rPh>
    <rPh sb="41" eb="44">
      <t>ジドウシャ</t>
    </rPh>
    <rPh sb="45" eb="47">
      <t>ネンリョウ</t>
    </rPh>
    <rPh sb="47" eb="49">
      <t>デンチ</t>
    </rPh>
    <rPh sb="49" eb="51">
      <t>ジドウ</t>
    </rPh>
    <rPh sb="51" eb="52">
      <t>シャ</t>
    </rPh>
    <rPh sb="52" eb="53">
      <t>トウ</t>
    </rPh>
    <rPh sb="54" eb="56">
      <t>ドウニュウ</t>
    </rPh>
    <phoneticPr fontId="2"/>
  </si>
  <si>
    <t>(4)　熱利用設備（加熱設備）における炉壁外面温度、炉圧等の点検整備</t>
  </si>
  <si>
    <t>(5)　熱利用設備（熱源設備）における効率の把握及び圧力、冷温水温度等の点検整備</t>
  </si>
  <si>
    <t>(6)　熱媒体の配管・継ぎ手・バルブ等の保温・断熱、スチームトラップの点検整備</t>
  </si>
  <si>
    <t>(7)　ポンプ、ファン・ブロワー、コンプレッサー等の流体機器における圧力及び吐出量及び配管等の点検整備</t>
  </si>
  <si>
    <t>(8)　電動力応用設備、電気加熱設備等における稼働台数・時間や電気の損失を低減するための点検整備</t>
  </si>
  <si>
    <t>(9)　その他生産設備の点検整備</t>
  </si>
  <si>
    <t>(2)　空気調和設備の熱源設備における効率の把握及び冷温水温度等の点検及び保守管理</t>
  </si>
  <si>
    <t>(4)　熱媒体の配管・継ぎ手・バルブ等の断熱の点検及び保守管理</t>
  </si>
  <si>
    <t>(5)　ポンプ、ファン等の流体機器における圧力及び吐出量等の点検及び保守管理</t>
  </si>
  <si>
    <t>(6)　その他の設備の点検及び保守管理</t>
  </si>
  <si>
    <t>(7)　空気調和設備、熱源設備、換気設備の実態に応じた時間・区画を管理した運転手法の採用</t>
  </si>
  <si>
    <t>(8)　外気導入量の適正化や外気温に応じた効率の良い運転手法の採用</t>
  </si>
  <si>
    <t>(9)　エレべーターの台数制御等利用状況に応じた運転手法の採用</t>
  </si>
  <si>
    <t>(10)　その他設備のエネルギー効率の良い運転手法の採用</t>
  </si>
  <si>
    <t>(1)県の呼びかける冷暖房温度を勘案した室内温度管理の適正化</t>
  </si>
  <si>
    <t>(2)昼休みの一斉消灯</t>
  </si>
  <si>
    <t>(3)会議室などの冷房機器の使用後の運転停止</t>
  </si>
  <si>
    <t>(1)　燃焼設備における最適燃焼制御のための空気比等の点検整備</t>
  </si>
  <si>
    <t>(2)　廃熱回収設備における温度等の点検整備</t>
  </si>
  <si>
    <t>(3)　蒸気利用設備における蒸気圧等の点検整備</t>
  </si>
  <si>
    <t>(3)　蒸気利用設備における蒸気圧等の点検及び保守管理</t>
  </si>
  <si>
    <t>(1)　燃焼設備における最適燃焼制御装置や高効率ボイラー等の採用</t>
  </si>
  <si>
    <t>(2)　蒸気利用設備における必要に応じた高効率スチームドレンセパレータ等の採用</t>
  </si>
  <si>
    <t>(3)　熱利用設備（加熱設備）における熱伝達率、放射率、断熱性の向上のための設備の採用</t>
  </si>
  <si>
    <t>(4)　熱利用設備（熱源設備）における高効率ヒートポンプ式熱源設備等の採用</t>
  </si>
  <si>
    <t>(5)　断熱性能の高い配管・継ぎ手・バルブ等の採用及びエネルギー損失の少ない合理的な配置</t>
  </si>
  <si>
    <t>(6)  使用用途に適したポンプ、ファン・ブロワー、コンプレッサー等高効率流体機器の採用及びエネルギー損失の少ない合理的な配置</t>
  </si>
  <si>
    <t>(8)　その他省エネルギー型機器の採用</t>
  </si>
  <si>
    <t>(1)　空気調和設備における最適制御装置等の採用</t>
  </si>
  <si>
    <t>(4)　断熱性能の高い配管・継ぎ手・バルブ等の採用及びエネルギー損失の少ない合理的な配置</t>
  </si>
  <si>
    <t>(5)  使用用途に適したポンプ、ファン等高効率の流体機器等の採用及びエネルギー損失の少ない合理的な配置</t>
  </si>
  <si>
    <t>(7)　その他省エネルギー型機器の採用</t>
  </si>
  <si>
    <t>その他</t>
    <rPh sb="2" eb="3">
      <t>ホカ</t>
    </rPh>
    <phoneticPr fontId="2"/>
  </si>
  <si>
    <t>(2)　空気調和設備の燃焼設備における最適燃焼制御装置や高効率ボイラー等の採用</t>
  </si>
  <si>
    <t>(2)　空気調和設備の燃焼設備における最適燃焼制御装置や高効率ボイラー等の採用</t>
    <phoneticPr fontId="2"/>
  </si>
  <si>
    <t>(3)　空気調和設備の熱源設備における高効率ヒートポンプ式熱源設備等の採用</t>
  </si>
  <si>
    <t>(3)　空気調和設備の熱源設備における高効率ヒートポンプ式熱源設備等の採用</t>
    <phoneticPr fontId="2"/>
  </si>
  <si>
    <t>(6)　電気使用設備における高効率モータやインバーター制御装置等の採用</t>
  </si>
  <si>
    <t>(6)　電気使用設備における高効率モータやインバーター制御装置等の採用</t>
    <phoneticPr fontId="2"/>
  </si>
  <si>
    <t>地球温暖化係数が低い物質への転換又は特定物質に該当しない物質（グリーン冷媒等）及び当該物質を用いる機器技術の開発・活用</t>
  </si>
  <si>
    <t>地球温暖化係数が低い物質への転換又は特定物質に該当しない物質（グリーン冷媒等）及び当該物質を用いる機器技術の開発・活用</t>
    <phoneticPr fontId="2"/>
  </si>
  <si>
    <t>ハイドロフルオロカーボン等の容器への充てん時・製品への封入時等の漏えい防止の徹底</t>
  </si>
  <si>
    <t>CCU/カーボンリサイクル/バイオマスによる原料転換技術の開発・活用（生産活動から排出されるCO2を分離・回収して原料として再利用、光合成によりCO2を吸収したバイオマス資源を原燃料に利用する等）</t>
  </si>
  <si>
    <t>CCU/カーボンリサイクル/バイオマスによる原料転換技術の開発・活用（生産活動から排出されるCO2を分離・回収して原料として再利用、光合成によりCO2を吸収したバイオマス資源を原燃料に利用する等）</t>
    <phoneticPr fontId="2"/>
  </si>
  <si>
    <r>
      <t>CCS技術の開発・活用（生産活動から排出されるCO</t>
    </r>
    <r>
      <rPr>
        <vertAlign val="subscript"/>
        <sz val="14"/>
        <rFont val="ＭＳ 明朝"/>
        <family val="1"/>
        <charset val="128"/>
      </rPr>
      <t>2</t>
    </r>
    <r>
      <rPr>
        <sz val="14"/>
        <rFont val="ＭＳ 明朝"/>
        <family val="1"/>
        <charset val="128"/>
      </rPr>
      <t>を分離・回収して貯留）</t>
    </r>
    <phoneticPr fontId="2"/>
  </si>
  <si>
    <t>その他企業経営等における脱炭素化の促進</t>
  </si>
  <si>
    <t>その他企業経営等における脱炭素化の促進</t>
    <phoneticPr fontId="2"/>
  </si>
  <si>
    <t>エネルギー使用設備の機器管理台帳、管理規定の整備とエネルギー使用量の把握</t>
  </si>
  <si>
    <t>エネルギー使用設備の機器管理台帳、管理規定の整備とエネルギー使用量の把握</t>
    <phoneticPr fontId="2"/>
  </si>
  <si>
    <t>環境マネジメントシステムの導入等、自主的な行動計画の策定と管理体制の整備、従業員への教育、環境情報の公開・提供</t>
  </si>
  <si>
    <t>環境マネジメントシステムの導入等、自主的な行動計画の策定と管理体制の整備、従業員への教育、環境情報の公開・提供</t>
    <phoneticPr fontId="2"/>
  </si>
  <si>
    <t>原材料の変更による特定物質排出量の抑制</t>
  </si>
  <si>
    <t>生産設備の省エネルギー機能の発揮のための当該生産設備の定期的な点検整備</t>
  </si>
  <si>
    <t>空気調和設備等のエネルギー効率の良い運転手法の採用及び点検及び保守管理</t>
  </si>
  <si>
    <t>空気調和設備等のエネルギー効率の良い運転手法の採用及び点検及び保守管理</t>
    <phoneticPr fontId="2"/>
  </si>
  <si>
    <t>(1)　空気調和設備の燃焼設備における最適燃焼制御のための空気比等の点検及び保守管理</t>
  </si>
  <si>
    <t>(1)　空気調和設備の燃焼設備における最適燃焼制御のための空気比等の点検及び保守管理</t>
    <phoneticPr fontId="2"/>
  </si>
  <si>
    <t>受変電設備・配電設備における点検及び保守管理（不要な変圧器等の停止及び台数制御など総合的な効率の向上や進相コンデンサの管理等）</t>
  </si>
  <si>
    <t>受変電設備・配電設備における点検及び保守管理（不要な変圧器等の停止及び台数制御など総合的な効率の向上や進相コンデンサの管理等）</t>
    <phoneticPr fontId="2"/>
  </si>
  <si>
    <t>照明設備の照度、点灯時間等の点検及び保守管理</t>
  </si>
  <si>
    <t>照明設備の照度、点灯時間等の点検及び保守管理</t>
    <phoneticPr fontId="2"/>
  </si>
  <si>
    <t>発電設備及びコージェネレーション設備等における高効率運転のための点検及び保守管理</t>
  </si>
  <si>
    <t>発電設備及びコージェネレーション設備等における高効率運転のための点検及び保守管理</t>
    <phoneticPr fontId="2"/>
  </si>
  <si>
    <t>エネルギー効率の良い事務用機器、業務用機器等の使用、点検及び保守管理</t>
  </si>
  <si>
    <t>エネルギー効率の良い事務用機器、業務用機器等の使用、点検及び保守管理</t>
    <phoneticPr fontId="2"/>
  </si>
  <si>
    <t>工場エネルギー管理システム（ＦＥＭＳ）、ビルエネルギー管理システム（ＢＥＭＳ）の導入等によるエネルギーの総合的な管理と効率的な利用</t>
  </si>
  <si>
    <t>工場エネルギー管理システム（ＦＥＭＳ）、ビルエネルギー管理システム（ＢＥＭＳ）の導入等によるエネルギーの総合的な管理と効率的な利用</t>
    <phoneticPr fontId="2"/>
  </si>
  <si>
    <t>小集団活動等を通じた省エネルギー活動</t>
    <phoneticPr fontId="2"/>
  </si>
  <si>
    <t>生産設備における省エネルギー型設備等の採用</t>
  </si>
  <si>
    <t>生産設備における省エネルギー型設備等の採用</t>
    <phoneticPr fontId="2"/>
  </si>
  <si>
    <t>(7)　高性能電気加熱設備や電気使用設備における高効率モータ及びインバーター制御装置等の採用</t>
  </si>
  <si>
    <t>(7)　高性能電気加熱設備や電気使用設備における高効率モータ及びインバーター制御装置等の採用</t>
    <phoneticPr fontId="2"/>
  </si>
  <si>
    <t>廃熱を有効利用する設備の採用（リジェネレイティブ・バーナーや、バイナリー発電等の採用）</t>
  </si>
  <si>
    <t>廃熱を有効利用する設備の採用（リジェネレイティブ・バーナーや、バイナリー発電等の採用）</t>
    <phoneticPr fontId="2"/>
  </si>
  <si>
    <t>空気調和設備等における省エネルギー型設備等の採用</t>
  </si>
  <si>
    <t>空気調和設備等における省エネルギー型設備等の採用</t>
    <phoneticPr fontId="2"/>
  </si>
  <si>
    <t>地域冷暖房システム又は地域熱供給システムの利用</t>
    <phoneticPr fontId="2"/>
  </si>
  <si>
    <t>高効率給湯機器の採用</t>
    <phoneticPr fontId="2"/>
  </si>
  <si>
    <t>需要と将来動向にあった適正な受変電設備・配電設備の採用（高効率変圧器や進相コンデンサ等の採用）</t>
  </si>
  <si>
    <t>LED(発光ダイオード)照明等高効率照明機器や人感センサー等の照明制御装置の採用</t>
  </si>
  <si>
    <t>LED(発光ダイオード)照明等高効率照明機器や人感センサー等の照明制御装置の採用</t>
    <phoneticPr fontId="2"/>
  </si>
  <si>
    <t>需要と将来動向にあった適正な種類・規模の発電設備及びコージェネレーションシステム、蓄熱システム、燃料電池等の採用</t>
  </si>
  <si>
    <t>需要と将来動向にあった適正な種類・規模の発電設備及びコージェネレーションシステム、蓄熱システム、燃料電池等の採用</t>
    <phoneticPr fontId="2"/>
  </si>
  <si>
    <t>建築物等の断熱性能を高める省エネ改修及びＺＥＢ（ネットゼロ・エネルギー・ビル）化</t>
  </si>
  <si>
    <t>建築物等の断熱性能を高める省エネ改修及びＺＥＢ（ネットゼロ・エネルギー・ビル）化</t>
    <phoneticPr fontId="2"/>
  </si>
  <si>
    <t>木製品の有効活用、建築物の木質化</t>
    <phoneticPr fontId="2"/>
  </si>
  <si>
    <t>太陽光発電、風力発電、バイオマスボイラーその他の再生可能エネルギー生産設備の設置等による利用</t>
  </si>
  <si>
    <t>太陽光発電、風力発電、バイオマスボイラーその他の再生可能エネルギー生産設備の設置等による利用</t>
    <phoneticPr fontId="2"/>
  </si>
  <si>
    <t>太陽光、風力、木質バイオマスなどを利用した再生可能エネルギーを他者から受給して利用</t>
  </si>
  <si>
    <t>太陽光、風力、木質バイオマスなどを利用した再生可能エネルギーを他者から受給して利用</t>
    <phoneticPr fontId="2"/>
  </si>
  <si>
    <t>工程から発生する副生ガス、廃棄物の焼却排熱、下水の熱その他の未利用エネルギーの利用</t>
  </si>
  <si>
    <t>工程から発生する副生ガス、廃棄物の焼却排熱、下水の熱その他の未利用エネルギーの利用</t>
    <phoneticPr fontId="2"/>
  </si>
  <si>
    <t>事業所における樹木等による緑化</t>
  </si>
  <si>
    <t>事業所における樹木等による緑化</t>
    <phoneticPr fontId="2"/>
  </si>
  <si>
    <t>兵庫県内における樹木等による緑化、森林保全等の取組</t>
  </si>
  <si>
    <t>兵庫県内における樹木等による緑化、森林保全等の取組</t>
    <phoneticPr fontId="2"/>
  </si>
  <si>
    <t>「豊かな森づくり活動」や「豊かな海づくり活動」など低炭素活動プロジェクトを実施する「ひょうごグリーンエネルギー・ブルーカーボン基金」（事務局：公益財団法人ひょうご環境創造協会）への寄附</t>
  </si>
  <si>
    <t>「豊かな森づくり活動」や「豊かな海づくり活動」など低炭素活動プロジェクトを実施する「ひょうごグリーンエネルギー・ブルーカーボン基金」（事務局：公益財団法人ひょうご環境創造協会）への寄附</t>
    <phoneticPr fontId="2"/>
  </si>
  <si>
    <t>脱炭素社会の実現に向けた取組</t>
    <rPh sb="0" eb="1">
      <t>ダツ</t>
    </rPh>
    <rPh sb="1" eb="3">
      <t>タンソ</t>
    </rPh>
    <rPh sb="3" eb="5">
      <t>シャカイ</t>
    </rPh>
    <rPh sb="6" eb="8">
      <t>ジツゲン</t>
    </rPh>
    <rPh sb="9" eb="10">
      <t>ム</t>
    </rPh>
    <rPh sb="12" eb="13">
      <t>ト</t>
    </rPh>
    <rPh sb="13" eb="14">
      <t>ク</t>
    </rPh>
    <phoneticPr fontId="2"/>
  </si>
  <si>
    <t>ハイドロフルオロカーボン等使用機器からの冷媒等の回収</t>
  </si>
  <si>
    <t>ハイドロフルオロカーボン等の代替物質使用機器の使用優先</t>
  </si>
  <si>
    <t>CCS技術の開発・活用（生産活動から排出されるCO2を分離・回収して貯留）</t>
  </si>
  <si>
    <t>_2013</t>
    <phoneticPr fontId="2"/>
  </si>
  <si>
    <t>_2014</t>
  </si>
  <si>
    <t>_2015</t>
  </si>
  <si>
    <t>_2016</t>
  </si>
  <si>
    <t>_2017</t>
  </si>
  <si>
    <t>_2018</t>
  </si>
  <si>
    <t>_2019</t>
  </si>
  <si>
    <t>北海道電力(株)</t>
  </si>
  <si>
    <t>東北電力(株)</t>
  </si>
  <si>
    <t>東京電力(株)</t>
  </si>
  <si>
    <t>中部電力(株)</t>
  </si>
  <si>
    <t>北陸電力(株)</t>
  </si>
  <si>
    <t>関西電力(株)</t>
  </si>
  <si>
    <t>中国電力(株)</t>
  </si>
  <si>
    <t>四国電力(株)</t>
  </si>
  <si>
    <t>九州電力(株)</t>
  </si>
  <si>
    <t>沖縄電力(株)</t>
  </si>
  <si>
    <t>アーバンエナジー（株）</t>
  </si>
  <si>
    <t>アス トモスエネルギー（株）</t>
  </si>
  <si>
    <t>イーレックス（株）</t>
  </si>
  <si>
    <t>（一財）中之条電力</t>
  </si>
  <si>
    <t>（一社）電力託送代行機構</t>
  </si>
  <si>
    <t>出光グリーンパワー（株）</t>
  </si>
  <si>
    <t>伊藤忠エネクス（株）</t>
  </si>
  <si>
    <t>ＳＢパワー（株）</t>
  </si>
  <si>
    <t>エネサーブ（株）</t>
  </si>
  <si>
    <t>荏原環境プラント（株）</t>
  </si>
  <si>
    <t>王子製紙（株）</t>
  </si>
  <si>
    <t>オリックス（株）</t>
  </si>
  <si>
    <t>（株）イーセル</t>
  </si>
  <si>
    <t>（株）岩手ウッドパワー</t>
  </si>
  <si>
    <t>（株）うなかみの大地</t>
  </si>
  <si>
    <t>(株)ＳＥウイングズ</t>
  </si>
  <si>
    <t>（株）エヌパワー</t>
  </si>
  <si>
    <t>（株）エネット</t>
  </si>
  <si>
    <t>（株）Ｆ－Ｐｏｗｅｒ</t>
  </si>
  <si>
    <t>（株）関電エネルギーソリューション</t>
  </si>
  <si>
    <t>（株）クールトラスト</t>
  </si>
  <si>
    <t>（株）グローバルエンジニアリング</t>
  </si>
  <si>
    <t>（株）ケーキュービック</t>
  </si>
  <si>
    <t>（株）洸陽電機</t>
  </si>
  <si>
    <t>(株)サイサン</t>
  </si>
  <si>
    <t>(株)サニックス</t>
  </si>
  <si>
    <t>（株）ＣＮＯパワーソリューションズ</t>
  </si>
  <si>
    <t>（株）Ｇ－Ｐｏｗｅｒ</t>
  </si>
  <si>
    <t>(株)新出光</t>
  </si>
  <si>
    <t>(株)とんでん</t>
  </si>
  <si>
    <t>(株)ナンワエナジー</t>
  </si>
  <si>
    <t>（株）日本セレモニー</t>
  </si>
  <si>
    <t>（株）Ｖ－Ｐｏｗｅｒ</t>
  </si>
  <si>
    <t>（株）フォレストパワー</t>
  </si>
  <si>
    <t>（株）ベイサイドエナジー</t>
  </si>
  <si>
    <t>京葉瓦斯(株)</t>
  </si>
  <si>
    <t>サミットエナジー（株）</t>
  </si>
  <si>
    <t>ＪＥＮホールディングス（株）</t>
  </si>
  <si>
    <t>ＪＸ日鉱日石エネルギー（株）</t>
  </si>
  <si>
    <t>ＪＬエナジー(株)</t>
  </si>
  <si>
    <t>志賀高原リゾート開発（株）</t>
  </si>
  <si>
    <t>シナネン（株）</t>
  </si>
  <si>
    <t>昭和シェル石油（株）</t>
  </si>
  <si>
    <t>新日鉄住金エンジニアリング（株）</t>
  </si>
  <si>
    <t>鈴与商事(株)</t>
  </si>
  <si>
    <t>泉北天然ガス発電（株）</t>
  </si>
  <si>
    <t>総合エネルギー(株)</t>
  </si>
  <si>
    <t>大東エナジー(株)</t>
  </si>
  <si>
    <t>ダイヤモンドパワー（株）</t>
  </si>
  <si>
    <t>大和ハウス工業(株)</t>
  </si>
  <si>
    <t>中央電力エナジー(株)</t>
  </si>
  <si>
    <t>テス・エンジニアリング（株）</t>
  </si>
  <si>
    <t>テプコカスタマーサービス(株)</t>
  </si>
  <si>
    <t>東京エコサービス（株）</t>
  </si>
  <si>
    <t>にちほクラウド電力(株)</t>
  </si>
  <si>
    <t>日産トレーデイング(株)</t>
  </si>
  <si>
    <t>日本アルファ電力（株）</t>
  </si>
  <si>
    <t>日本テクノ（株）</t>
  </si>
  <si>
    <t>日本ロジテック協同組合</t>
  </si>
  <si>
    <t>パナソニック（株）</t>
  </si>
  <si>
    <t>富士フイルム（株）</t>
  </si>
  <si>
    <t>プレミアムグリーンパワー（株）</t>
  </si>
  <si>
    <t>本田技研工業(株)</t>
  </si>
  <si>
    <t>丸紅（株）</t>
  </si>
  <si>
    <t>ミサワホーム(株)</t>
  </si>
  <si>
    <t>三井物産(株)</t>
  </si>
  <si>
    <t>ミツウロコグリーンエネルギー（株）</t>
  </si>
  <si>
    <t>リエスパワー（株）</t>
  </si>
  <si>
    <t>ワタミファーム＆エナジー(株)</t>
  </si>
  <si>
    <t>アーバンエナジー(株)</t>
  </si>
  <si>
    <t>愛知電力(株)</t>
  </si>
  <si>
    <t>アストモスエネルギー(株)</t>
  </si>
  <si>
    <t>アンフィニ(株)</t>
  </si>
  <si>
    <t>イーレックス(株)</t>
  </si>
  <si>
    <t>池見石油(株)</t>
  </si>
  <si>
    <t>いこま電力(株)</t>
  </si>
  <si>
    <t>（一財）泉佐野電力</t>
  </si>
  <si>
    <t>出光グリーンパワー(株)</t>
  </si>
  <si>
    <t>伊藤忠エネクス(株)</t>
  </si>
  <si>
    <t>伊藤忠商事(株)</t>
  </si>
  <si>
    <t>ＨＴＢエナジー(株)</t>
  </si>
  <si>
    <t>エコエンジニアリング(株)</t>
  </si>
  <si>
    <t>ＳＢパワー(株)</t>
  </si>
  <si>
    <t>エネサーブ(株)</t>
  </si>
  <si>
    <t>エネックス(株)</t>
  </si>
  <si>
    <t>荏原環境プラント(株)</t>
  </si>
  <si>
    <t>ＭＢエナジー(株)</t>
  </si>
  <si>
    <t>王子・伊藤忠エネクス電力販売(株)</t>
  </si>
  <si>
    <t>王子製紙(株)</t>
  </si>
  <si>
    <t>大阪ガス(株)</t>
  </si>
  <si>
    <t>オリックス(株)</t>
  </si>
  <si>
    <t>(株)アイ・グリッド・ソリューションズ</t>
  </si>
  <si>
    <t>(株)アシストワンエナジー</t>
  </si>
  <si>
    <t>(株)アップルツリー</t>
  </si>
  <si>
    <t>(株)アドバンテック</t>
  </si>
  <si>
    <t>(株)イーエムアイ</t>
  </si>
  <si>
    <t>(株)イーセル</t>
  </si>
  <si>
    <t>(株)いちたかガスワン</t>
  </si>
  <si>
    <t>(株)岩手ウッドパワー</t>
  </si>
  <si>
    <t>(株)ウエスト電力</t>
  </si>
  <si>
    <t>(株)Ｓ－ＣＯＲＥ</t>
  </si>
  <si>
    <t>(株)エックスパワー（旧：ＪＬエナジー(株)）</t>
  </si>
  <si>
    <t>(株)エナジードリーム</t>
  </si>
  <si>
    <t>(株)エナリスパワーマーケティング（旧：（一社）電力託送代行機構）</t>
  </si>
  <si>
    <t>(株)エネット</t>
  </si>
  <si>
    <t>(株)Ｆ－Ｐｏｗｅｒ</t>
  </si>
  <si>
    <t>(株)関電エネルギーソリューション</t>
  </si>
  <si>
    <t>(株)クールトラスト</t>
  </si>
  <si>
    <t>(株)グローバルエンジニアリング</t>
  </si>
  <si>
    <t>(株)洸陽電機</t>
  </si>
  <si>
    <t>(株)コンシェルジュ</t>
  </si>
  <si>
    <t>(株)ＣＮＯパワーソリューションズ</t>
  </si>
  <si>
    <t>(株)Ｇ－Ｐｏｗｅｒ</t>
  </si>
  <si>
    <t>(株)ＪＮＣパワー</t>
  </si>
  <si>
    <t>(株)生活クラブエナジー</t>
  </si>
  <si>
    <t>(株)タクマエナジー</t>
  </si>
  <si>
    <t>(株)地球クラブ</t>
  </si>
  <si>
    <t>(株)津軽あっぷるパワー</t>
  </si>
  <si>
    <t>(株)東芝</t>
  </si>
  <si>
    <t>(株)トヨタタービンアンドシステム</t>
  </si>
  <si>
    <t>(株)中之条パワー（旧：（一財）中之条電力）</t>
  </si>
  <si>
    <t>(株)日本セレモニー</t>
  </si>
  <si>
    <t>(株)ネオインターナショナル</t>
  </si>
  <si>
    <t>(株)バランスハーツ</t>
  </si>
  <si>
    <t>(株)パルシステム電力（旧：(株)うなかみの大地）</t>
  </si>
  <si>
    <t>(株)Ｖ－Ｐｏｗｅｒ</t>
  </si>
  <si>
    <t>(株)フォレストパワー</t>
  </si>
  <si>
    <t>(株)ベイサイドエナジー</t>
  </si>
  <si>
    <t>(株)みらい電力（旧：(株)エヌパワー）</t>
  </si>
  <si>
    <t>(株)森の電力（旧：(株)ケーキュービック）</t>
  </si>
  <si>
    <t>(株)リミックスポイント</t>
  </si>
  <si>
    <t>(株)リレボ</t>
  </si>
  <si>
    <t>(株)Ｌｏｏｏｐ</t>
  </si>
  <si>
    <t>川重商事(株)</t>
  </si>
  <si>
    <t>近畿電力(株)</t>
  </si>
  <si>
    <t>合同会社北上新電力</t>
  </si>
  <si>
    <t>御所野縄文電力(株)</t>
  </si>
  <si>
    <t>サミットエナジー(株)</t>
  </si>
  <si>
    <t>ＪＸエネルギー(株)（旧：ＪＸ日鉱日石エネルギー(株)）</t>
  </si>
  <si>
    <t>志賀高原リゾート開発(株)</t>
  </si>
  <si>
    <t>滋賀電力(株)</t>
  </si>
  <si>
    <t>シナネン(株)</t>
  </si>
  <si>
    <t>芝浦電力(株)</t>
  </si>
  <si>
    <t>湘南電力(株)</t>
  </si>
  <si>
    <t>昭和シェル石油(株)</t>
  </si>
  <si>
    <t>新電力おおいた(株)</t>
  </si>
  <si>
    <t>新日鉄住金エンジニアリング(株)</t>
  </si>
  <si>
    <t>須賀川瓦斯(株)</t>
  </si>
  <si>
    <t>生活協同組合コープこうべ</t>
  </si>
  <si>
    <t>西部瓦斯(株)</t>
  </si>
  <si>
    <t>泉北天然ガス発電(株)</t>
  </si>
  <si>
    <t>大一ガス(株)</t>
  </si>
  <si>
    <t>ダイヤモンドパワー(株)</t>
  </si>
  <si>
    <t>太陽ガス(株)</t>
  </si>
  <si>
    <t>大和エネルギー(株)</t>
  </si>
  <si>
    <t>テス・エンジニアリング(株)</t>
  </si>
  <si>
    <t>東京エコサービス(株)</t>
  </si>
  <si>
    <t>東京急行電鉄(株)</t>
  </si>
  <si>
    <t>東燃ゼネラル石油(株)</t>
  </si>
  <si>
    <t>凸版印刷(株)</t>
  </si>
  <si>
    <t>長崎地域電力(株)</t>
  </si>
  <si>
    <t>日産トレーディング(株)</t>
  </si>
  <si>
    <t>日本アルファ電力(株)</t>
  </si>
  <si>
    <t>日本テクノ(株)</t>
  </si>
  <si>
    <t>ネクストエナジー・アンド・リソース(株)</t>
  </si>
  <si>
    <t>パシフィックパワー(株)</t>
  </si>
  <si>
    <t>パナソニック(株)</t>
  </si>
  <si>
    <t>はりま電力(株)</t>
  </si>
  <si>
    <t>日立造船(株)</t>
  </si>
  <si>
    <t>プレミアムグリーンパワー(株)</t>
  </si>
  <si>
    <t>北海道瓦斯(株)</t>
  </si>
  <si>
    <t>丸紅(株)</t>
  </si>
  <si>
    <t>ミツウロコグリーンエネルギー(株)</t>
  </si>
  <si>
    <t>水戸電力(株)</t>
  </si>
  <si>
    <t>宮崎パワーライン(株)</t>
  </si>
  <si>
    <t>みやまスマートエネルギー(株)</t>
  </si>
  <si>
    <t>みんな電力(株)</t>
  </si>
  <si>
    <t>リエスパワー(株)</t>
  </si>
  <si>
    <t>リコージャパン(株)</t>
  </si>
  <si>
    <t>緑新電力(株)</t>
  </si>
  <si>
    <t>和歌山電力(株)</t>
  </si>
  <si>
    <t>0.516</t>
    <phoneticPr fontId="2"/>
  </si>
  <si>
    <t>0.523</t>
    <phoneticPr fontId="2"/>
  </si>
  <si>
    <t>0.496</t>
    <phoneticPr fontId="2"/>
  </si>
  <si>
    <t>0.493</t>
    <phoneticPr fontId="2"/>
  </si>
  <si>
    <t>0.334</t>
    <phoneticPr fontId="2"/>
  </si>
  <si>
    <t>0.318</t>
    <phoneticPr fontId="2"/>
  </si>
  <si>
    <t>0.418</t>
    <phoneticPr fontId="2"/>
  </si>
  <si>
    <t>_2020</t>
    <phoneticPr fontId="2"/>
  </si>
  <si>
    <t>_2020</t>
  </si>
  <si>
    <t>代替値</t>
  </si>
  <si>
    <t>イーレックス・スパーク・マーケティング(株)</t>
  </si>
  <si>
    <t>イーレックス・スパーク・エリアマーケティング(株)</t>
  </si>
  <si>
    <t>(株)エネットメニューA</t>
  </si>
  <si>
    <t>(株)エネットメニューB</t>
  </si>
  <si>
    <t>ネクストパワーやまと(株)</t>
  </si>
  <si>
    <t>静岡ガス＆パワー(株)</t>
  </si>
  <si>
    <t>荏原環境プラント(株)メニューA</t>
  </si>
  <si>
    <t>荏原環境プラント(株)メニューB</t>
  </si>
  <si>
    <t>中央セントラルガス(株)</t>
  </si>
  <si>
    <t>(一財)泉佐野電力</t>
  </si>
  <si>
    <t>(株)グリーンサークル</t>
  </si>
  <si>
    <t>新エネルギー開発(株)</t>
  </si>
  <si>
    <t>大阪瓦斯(株)</t>
  </si>
  <si>
    <t>エフビットコミュニケーションズ(株)</t>
  </si>
  <si>
    <t>ＪＸエネルギー(株)</t>
  </si>
  <si>
    <t>真庭バイオエネルギー(株)</t>
  </si>
  <si>
    <t>(株)エネサンス関東</t>
  </si>
  <si>
    <t>(株)エネルギア・ソリューション・アンド・サービス</t>
  </si>
  <si>
    <t>東京ガス(株)</t>
  </si>
  <si>
    <t>青梅ガス(株)</t>
  </si>
  <si>
    <t>(株)イーネットワークシステムズ</t>
  </si>
  <si>
    <t>伊藤忠エネクスホームライフ関東(株)</t>
  </si>
  <si>
    <t>(株)東急パワーサプライ</t>
  </si>
  <si>
    <t>(株)エコスタイル</t>
  </si>
  <si>
    <t>入間ガス(株)</t>
  </si>
  <si>
    <t>ＫＤＤＩ(株)</t>
  </si>
  <si>
    <t>イワタニ関東(株)</t>
  </si>
  <si>
    <t>イワタニ首都圏(株)</t>
  </si>
  <si>
    <t>サーラｅエナジー(株)</t>
  </si>
  <si>
    <t>(株)エコア</t>
  </si>
  <si>
    <t>東邦ガス(株)</t>
  </si>
  <si>
    <t>(株)シナジアパワー</t>
  </si>
  <si>
    <t>大阪いずみ市民生活協同組合</t>
  </si>
  <si>
    <t>(株)中海テレビ放送</t>
  </si>
  <si>
    <t>(株)ジェイコム足立</t>
  </si>
  <si>
    <t>(株)ジェイコムイースト</t>
  </si>
  <si>
    <t>(株)ジェイコム市川</t>
  </si>
  <si>
    <t>(株)ジェイコムウエスト</t>
  </si>
  <si>
    <t>(株)ジェイコム大田</t>
  </si>
  <si>
    <t>(株)ジェイコム川口戸田</t>
  </si>
  <si>
    <t>(株)ジェイコム北関東</t>
  </si>
  <si>
    <t>(株)ジェイコムさいたま</t>
  </si>
  <si>
    <t>(株)ジェイコム札幌</t>
  </si>
  <si>
    <t>(株)ジェイコム湘南</t>
  </si>
  <si>
    <t>(株)ジェイコム多摩</t>
  </si>
  <si>
    <t>(株)ジェイコム千葉</t>
  </si>
  <si>
    <t>(株)ジェイコム千葉セントラル</t>
  </si>
  <si>
    <t>(株)ジェイコム東葛葛飾</t>
  </si>
  <si>
    <t>(株)ジェイコム東京</t>
  </si>
  <si>
    <t>(株)ジェイコム東京北</t>
  </si>
  <si>
    <t>(株)ジェイコム中野</t>
  </si>
  <si>
    <t>(株)ジェイコム八王子</t>
  </si>
  <si>
    <t>(株)ジェイコム日野</t>
  </si>
  <si>
    <t>(株)ジェイコム船橋習志野</t>
  </si>
  <si>
    <t>(株)ジェイコム港新宿</t>
  </si>
  <si>
    <t>(株)ジェイコム南横浜</t>
  </si>
  <si>
    <t>(株)ジェイコム武蔵野三鷹</t>
  </si>
  <si>
    <t>土浦ケーブルテレビ(株)</t>
  </si>
  <si>
    <t>鹿児島電力(株)</t>
  </si>
  <si>
    <t>パワーシェアリング(株)</t>
  </si>
  <si>
    <t>パーパススマートパワー(株)</t>
  </si>
  <si>
    <t>(株)スマートテック</t>
  </si>
  <si>
    <t>丸紅新電力(株)</t>
  </si>
  <si>
    <t>(株)エックスパワー</t>
  </si>
  <si>
    <t>奈良電力(株)</t>
  </si>
  <si>
    <t>大東ガス(株)</t>
  </si>
  <si>
    <t>ＭＣリテールエナジー(株)</t>
  </si>
  <si>
    <t>(株)北九州パワー</t>
  </si>
  <si>
    <t>武州瓦斯(株)</t>
  </si>
  <si>
    <t>(株)みらい電力</t>
  </si>
  <si>
    <t>大垣ガス(株)</t>
  </si>
  <si>
    <t>(株)藤田商店</t>
  </si>
  <si>
    <t>(株)ケーブルネット下関</t>
  </si>
  <si>
    <t>(株)ジェイコム九州</t>
  </si>
  <si>
    <t>九州エナジー(株)</t>
  </si>
  <si>
    <t>(株)エナリス・パワー・マーケティング</t>
  </si>
  <si>
    <t>エフィシエント(株)</t>
  </si>
  <si>
    <t>(株)シーエナジー</t>
  </si>
  <si>
    <t>角栄ガス(株)</t>
  </si>
  <si>
    <t>伊勢崎ガス(株)</t>
  </si>
  <si>
    <t>キヤノンマーケティングジャパン(株)</t>
  </si>
  <si>
    <t>(株)とっとり市民電力</t>
  </si>
  <si>
    <t>佐野瓦斯(株)</t>
  </si>
  <si>
    <t>桐生瓦斯(株)</t>
  </si>
  <si>
    <t>森の電力(株)</t>
  </si>
  <si>
    <t>(株)早稲田環境研究所</t>
  </si>
  <si>
    <t>(株)サン・ビーム</t>
  </si>
  <si>
    <t>(株)フソウ・エナジー</t>
  </si>
  <si>
    <t>(株)日本エコシステム</t>
  </si>
  <si>
    <t>(株)パルシステム電力</t>
  </si>
  <si>
    <t>ＮＦパワーサービス(株)</t>
  </si>
  <si>
    <t>ひおき地域エネルギー(株)</t>
  </si>
  <si>
    <t>(株)トドック電力</t>
  </si>
  <si>
    <t>九電みらいエナジー(株)</t>
  </si>
  <si>
    <t>(株)ミツウロコ</t>
  </si>
  <si>
    <t>日高都市ガス(株)</t>
  </si>
  <si>
    <t>ローカルエナジー(株)</t>
  </si>
  <si>
    <t>(株)ＳＢＮ</t>
  </si>
  <si>
    <t>佐伯森林資源(株)</t>
  </si>
  <si>
    <t>ＮＥＣファシリティーズ(株)</t>
  </si>
  <si>
    <t>日田グリーン電力(株)</t>
  </si>
  <si>
    <t>(株)花巻銀河パワー</t>
  </si>
  <si>
    <t>埼玉ガス(株)</t>
  </si>
  <si>
    <t>(株)Ｕ－ＮＥＸＴ</t>
  </si>
  <si>
    <t>(株)パネイル</t>
  </si>
  <si>
    <t>里山パワーワークス(株)</t>
  </si>
  <si>
    <t>(株)中之条パワー</t>
  </si>
  <si>
    <t>(株)ＴＯＳＭＯ</t>
  </si>
  <si>
    <t>ＪＡＧ国際エナジー(株)</t>
  </si>
  <si>
    <t>(株)長谷工アネシス</t>
  </si>
  <si>
    <t>伊藤忠エネクスホームライフ西日本(株)</t>
  </si>
  <si>
    <t>(株)エネコープ</t>
  </si>
  <si>
    <t>(株)浜松新電力</t>
  </si>
  <si>
    <t>アストマックス・トレーディング(株)</t>
  </si>
  <si>
    <t>(株)やまがた新電力</t>
  </si>
  <si>
    <t>(一社)東松島みらいとし機構</t>
  </si>
  <si>
    <t>(株)グリーンパワー大東</t>
  </si>
  <si>
    <t>(株)Ｋｅｎｅｓエネルギーサービス</t>
  </si>
  <si>
    <t>御所野縄文パワー(株)</t>
  </si>
  <si>
    <t>宮古新電力(株)</t>
  </si>
  <si>
    <t>伊藤忠エネクスホームライフ関西(株)</t>
  </si>
  <si>
    <t>(株)ＮＴＴファシリティーズ</t>
  </si>
  <si>
    <t>(株)池見石油店</t>
  </si>
  <si>
    <t>スズカ電工(株)</t>
  </si>
  <si>
    <t>(株)エーコープサービス</t>
  </si>
  <si>
    <t>サンリン(株)</t>
  </si>
  <si>
    <t>(株)宮崎ガスリビング</t>
  </si>
  <si>
    <t>山陰エレキ・アライアンス(株)</t>
  </si>
  <si>
    <t>ミライフ東日本(株)</t>
  </si>
  <si>
    <t>ツネイシＣバリューズ(株)</t>
  </si>
  <si>
    <t>東京電力エナジーパートナー(株)</t>
  </si>
  <si>
    <t>北日本石油(株)</t>
  </si>
  <si>
    <t>千葉電力(株)</t>
  </si>
  <si>
    <t>(株)坊っちゃん電力</t>
  </si>
  <si>
    <t>(株)エナジー北海道</t>
  </si>
  <si>
    <t>足利ガス(株)</t>
  </si>
  <si>
    <t>(株)Ｍｉｓｕｍｉ</t>
  </si>
  <si>
    <t>(株)エルピオ</t>
  </si>
  <si>
    <t>(株)アメニティ電力</t>
  </si>
  <si>
    <t>新電力フロンティア(株)</t>
  </si>
  <si>
    <t>ふくのしま電力(株)</t>
  </si>
  <si>
    <t>岡田建設(株)</t>
  </si>
  <si>
    <t>富山電力(株)</t>
  </si>
  <si>
    <t>(一社)グリーン・市民電力</t>
  </si>
  <si>
    <t>(公財)東京都環境公社</t>
  </si>
  <si>
    <t>(株)ファミリーネット・ジャパン</t>
  </si>
  <si>
    <t>マンション高圧化ステーションズ(株)</t>
  </si>
  <si>
    <t>フラワー電力(株)</t>
  </si>
  <si>
    <t>積水化学工業(株)</t>
  </si>
  <si>
    <t>(株)ユーミーエナジー</t>
  </si>
  <si>
    <t>全農エネルギー(株)</t>
  </si>
  <si>
    <t>(株)ハルエネ</t>
  </si>
  <si>
    <t>(株)リケン工業</t>
  </si>
  <si>
    <t>(株)おおた電力</t>
  </si>
  <si>
    <t>伊藤忠プランテック(株)</t>
  </si>
  <si>
    <t>(株)オカモト</t>
  </si>
  <si>
    <t>キタコー(株)</t>
  </si>
  <si>
    <t>生活協同組合コープしが</t>
  </si>
  <si>
    <t>東海電力(株)</t>
  </si>
  <si>
    <t>西日本電力(株)</t>
  </si>
  <si>
    <t>福岡電力(株)</t>
  </si>
  <si>
    <t>香川電力(株)</t>
  </si>
  <si>
    <t>札幌電力(株)</t>
  </si>
  <si>
    <t>東日本電力(株)</t>
  </si>
  <si>
    <t>広島電力(株)</t>
  </si>
  <si>
    <t>宮城電力(株)</t>
  </si>
  <si>
    <t>(株)沖縄ガスニューパワー</t>
  </si>
  <si>
    <t>(株)ナカシマ</t>
  </si>
  <si>
    <t>(株)エージーピー</t>
  </si>
  <si>
    <t>(株)いちき串木野電力</t>
  </si>
  <si>
    <t>ＦＴエナジー(株)</t>
  </si>
  <si>
    <t>南部だんだんエナジー(株)</t>
  </si>
  <si>
    <t>(株)エフエネ</t>
  </si>
  <si>
    <t>こなんウルトラパワー(株)</t>
  </si>
  <si>
    <t>(株)ＣＨＩＢＡむつざわエナジー</t>
  </si>
  <si>
    <t>(株)関西空調</t>
  </si>
  <si>
    <t>奥出雲電力(株)</t>
  </si>
  <si>
    <t>清水建設(株)</t>
  </si>
  <si>
    <t>中央電力(株)</t>
  </si>
  <si>
    <t>(株)成田香取エネルギー</t>
  </si>
  <si>
    <t>東罐商事(株)</t>
  </si>
  <si>
    <t>(株)ＣＷＳ</t>
  </si>
  <si>
    <t>ふくしま新電力(株)</t>
  </si>
  <si>
    <t>(株)エネクスライフサービス</t>
  </si>
  <si>
    <t>ネイチャーエナジー小国(株)</t>
  </si>
  <si>
    <t>リエスパワーネクスト(株)</t>
  </si>
  <si>
    <t>関西エネルギーパワー(株)</t>
  </si>
  <si>
    <t>(株)グリムスパワー</t>
  </si>
  <si>
    <t>自然電力(株)</t>
  </si>
  <si>
    <t>(株)エネット　メニューA</t>
  </si>
  <si>
    <t>(株)エネット　メニューB</t>
  </si>
  <si>
    <t>(株)エネット　メニューC</t>
  </si>
  <si>
    <t>(株)ケイ・オプティコム</t>
  </si>
  <si>
    <t>ミツウロコグリーンエネルギー(株)　メニューA</t>
  </si>
  <si>
    <t>ミツウロコグリーンエネルギー(株)　メニューB</t>
  </si>
  <si>
    <t>株)Ｌｏｏｏｐ　メニューA</t>
  </si>
  <si>
    <t>株)Ｌｏｏｏｐ　メニューB</t>
  </si>
  <si>
    <t>荏原環境プラント(株)　メニューA</t>
  </si>
  <si>
    <t>荏原環境プラント(株)　メニューB</t>
  </si>
  <si>
    <t>荏原環境プラント(株)　メニューC</t>
  </si>
  <si>
    <t>荏原環境プラント(株)　メニューD</t>
  </si>
  <si>
    <t>荏原環境プラント(株)　メニューE</t>
  </si>
  <si>
    <t>荏原環境プラント(株)　メニューF</t>
  </si>
  <si>
    <t>荏原環境プラント(株)　メニューG</t>
  </si>
  <si>
    <t>荏原環境プラント(株)　メニューH</t>
  </si>
  <si>
    <t>荏原環境プラント(株)　メニューI</t>
  </si>
  <si>
    <t>伊藤忠エネクス(株)　メニューA</t>
  </si>
  <si>
    <t>(株)Ｖ－ｐｏｗｅｒ</t>
  </si>
  <si>
    <t>(株)エネアーク関東(旧：伊藤忠エネクスホームライフ関東(株))</t>
  </si>
  <si>
    <t>シナネン(株)　メニューA</t>
  </si>
  <si>
    <t>シナネン(株)　(参考値)事業者全体</t>
  </si>
  <si>
    <t>アーバンエナジー　メニューA</t>
  </si>
  <si>
    <t>アーバンエナジー　メニューＢ</t>
  </si>
  <si>
    <t>(株)エヌパワー南九州</t>
  </si>
  <si>
    <t>(株)ミツウロコヴェッセル(旧：(株)ミツウロコ)</t>
  </si>
  <si>
    <t>(株)地域電力(旧：(株)ＳＢＮ)</t>
  </si>
  <si>
    <t>なでしこ電力(株)(旧：佐伯森林資源(株))</t>
  </si>
  <si>
    <t>(株)ＵＳＥＮ ＮＥＴＷＯＲＫＳ(旧：(株)Ｕ－ＮＥＸＴ)</t>
  </si>
  <si>
    <t>(株)ＴＴＳパワー</t>
  </si>
  <si>
    <t>ゼロワットパワー(株)</t>
  </si>
  <si>
    <t>(株)エネアーク関西(旧：伊藤忠エネクスホームライフ関西(株))</t>
  </si>
  <si>
    <t>昭和商事(株)</t>
  </si>
  <si>
    <t>山陰酸素工業(株)</t>
  </si>
  <si>
    <t>武陽ガス(株)</t>
  </si>
  <si>
    <t>米子瓦斯(株)</t>
  </si>
  <si>
    <t>浜田ガス(株)</t>
  </si>
  <si>
    <t>出雲ガス(株)</t>
  </si>
  <si>
    <t>MKステーションズ(株)(旧：マンション高圧化ステーションズ(株))</t>
  </si>
  <si>
    <t>(株)ＪＴＢコミュニケーションデザイン</t>
  </si>
  <si>
    <t>三愛石油(株)</t>
  </si>
  <si>
    <t>(株)ビビット</t>
  </si>
  <si>
    <t>熊本電力(株)</t>
  </si>
  <si>
    <t>せとうち電力(株)</t>
  </si>
  <si>
    <t>諏訪瓦斯(株)</t>
  </si>
  <si>
    <t>(株)アイキューフォーメーション</t>
  </si>
  <si>
    <t>四つ葉電力(株)</t>
  </si>
  <si>
    <t>西武ガス(株)</t>
  </si>
  <si>
    <t>松本ガス(株)</t>
  </si>
  <si>
    <t>(株)エフエネ(旧：(株)エフティエナジー)</t>
  </si>
  <si>
    <t>グローバルソリューションサービス(株)</t>
  </si>
  <si>
    <t>ズームエナジージャパン合同会社</t>
  </si>
  <si>
    <t>京都生活協同組合</t>
  </si>
  <si>
    <t>日本ファシリティ・ソリューション(株)</t>
  </si>
  <si>
    <t>(株)登米電力</t>
  </si>
  <si>
    <t>自然電力(株)　メニューA</t>
  </si>
  <si>
    <t>本庄ガス(株)</t>
  </si>
  <si>
    <t>(株)フィット</t>
  </si>
  <si>
    <t>青森県民エナジー(株)(旧：未来エナジーホールディングス(株))</t>
  </si>
  <si>
    <t>国際航業(株)</t>
  </si>
  <si>
    <t>ローカルでんき(株)</t>
  </si>
  <si>
    <t>(株)明治産業</t>
  </si>
  <si>
    <t>福島電力(株)</t>
  </si>
  <si>
    <t>岡山電力(株)</t>
  </si>
  <si>
    <t>ミライフ(株)</t>
  </si>
  <si>
    <t>(株)翠光トップライン</t>
  </si>
  <si>
    <t>楽天(株)</t>
  </si>
  <si>
    <t>うすきエネルギー(株)</t>
  </si>
  <si>
    <t>富士見森のエネルギー(株)</t>
  </si>
  <si>
    <t>岐阜電力(株)</t>
  </si>
  <si>
    <t>格安電力(株)</t>
  </si>
  <si>
    <t>テクノエフアンドシー(株)</t>
  </si>
  <si>
    <t>(株)エスケーエナジー</t>
  </si>
  <si>
    <t>名南共同エネルギー(株)</t>
  </si>
  <si>
    <t>Ａｐａｍａｎ　Ｅｎｅｒｇｙ(株)</t>
  </si>
  <si>
    <t>ファミリーエナジー合同会社</t>
  </si>
  <si>
    <t>ＡＧ　Ｅｎｅｒｇｙ(株)</t>
  </si>
  <si>
    <t>アンビット・エナジー・ジャパン合同会社</t>
  </si>
  <si>
    <t>(株)ＴＯＫＹＯ油電力</t>
  </si>
  <si>
    <t>大分ケーブルテレコム(株)</t>
  </si>
  <si>
    <t>Ｊｕｓｔ　Ｅｎｅｒｇｙ　Ｊａｐａｎ合同会社</t>
  </si>
  <si>
    <t>生活協同組合コープみらい</t>
  </si>
  <si>
    <t>寝屋川電力(株)</t>
  </si>
  <si>
    <t>(株)広島一電力</t>
  </si>
  <si>
    <t>大阪府民電力(株)</t>
  </si>
  <si>
    <t>石川電力(株)</t>
  </si>
  <si>
    <t>(株)Ｏｐｔｉｍｉｚｅｄ　Ｅｎｅｒｇｙ</t>
  </si>
  <si>
    <t>せと電力(株)</t>
  </si>
  <si>
    <t>(株)ネクシィーズ・ゼロ</t>
  </si>
  <si>
    <t>地元電力(株)</t>
  </si>
  <si>
    <t>横浜ウォーター(株)</t>
  </si>
  <si>
    <t>スマートエナジー磐田(株)</t>
  </si>
  <si>
    <t>そうまＩグリッド合同会社</t>
  </si>
  <si>
    <t>新潟県民電力(株)</t>
  </si>
  <si>
    <t>Ｍｙシティ電力(株)</t>
  </si>
  <si>
    <t>(株)トーセキ</t>
  </si>
  <si>
    <t>あくびコミュニケーションズ(株)</t>
  </si>
  <si>
    <t>いこま市民パワー(株)</t>
  </si>
  <si>
    <t>(株)コープでんき東北</t>
  </si>
  <si>
    <t>長野都市ガス(株)</t>
  </si>
  <si>
    <t>上田ガス(株)</t>
  </si>
  <si>
    <t>(株)エネカット</t>
  </si>
  <si>
    <t>Ｃｏｃｏテラスたがわ(株)</t>
  </si>
  <si>
    <t>(株)まち未来製作所</t>
  </si>
  <si>
    <t>(株)Ｆ－Ｐｏｗｅｒ　メニューA</t>
  </si>
  <si>
    <t>イーレックス(株)　メニューA</t>
  </si>
  <si>
    <t>(株)Ｓｈａｒｅｄ　Ｅｎｅｒｇｙ(旧：(株)パワーアットクラウド)</t>
  </si>
  <si>
    <t>プレミアムグリーンパワー(株)　メニューA</t>
  </si>
  <si>
    <t>(一財)泉佐野電力　　</t>
  </si>
  <si>
    <t>エフビットコミュニケーションズ(株)　</t>
  </si>
  <si>
    <t>ＪＸＴＧエネルギー(株)(旧：ＪＸエネルギー(株))</t>
  </si>
  <si>
    <t>シン・エナジー(株)(旧：(株)洸陽電機)</t>
  </si>
  <si>
    <t>サミットエナジー(株)　(参考値)事業者全体</t>
  </si>
  <si>
    <t>テプコカスタマーサービス(株)　メニューB（残差）</t>
  </si>
  <si>
    <t>テプコカスタマーサービス(株)　(参考値)事業者全体</t>
  </si>
  <si>
    <t>(株)とんでんホールディングス(旧：(株)とんでん)</t>
  </si>
  <si>
    <t>アーバンエナジー(株)　メニューA</t>
  </si>
  <si>
    <t>アーバンエナジー(株)　メニューB</t>
  </si>
  <si>
    <t>アーバンエナジー(株)　メニューC</t>
  </si>
  <si>
    <t>アーバンエナジー(株)　メニューD</t>
  </si>
  <si>
    <t>アーバンエナジー(株)　メニューE</t>
  </si>
  <si>
    <t>アーバンエナジー(株)　　(参考値)事業者全体</t>
  </si>
  <si>
    <t>(株)トヨタエナジーソリューションズ(旧：(株)トヨタタービンアンドシステム)</t>
  </si>
  <si>
    <t>歌舞伎エナジー(株)(旧：(株)エヌパワー南九州)</t>
  </si>
  <si>
    <t>(株)Ｊ－ＰＯＷＥＲサプライアンドトレーディング(旧：(株)ベイサイドエナジー)</t>
  </si>
  <si>
    <t>ひおき地域エネルギー(株)　メニューA</t>
  </si>
  <si>
    <t>ひおき地域エネルギー(株)　(参考値)事業者全体</t>
  </si>
  <si>
    <t>(株)地域電力</t>
  </si>
  <si>
    <t>(株)パワー・オプティマイザー(旧：緑新電力(株))</t>
  </si>
  <si>
    <t>(株)ＵＳＥＮ　ＮＥＴＷＯＲＫＳ(旧：(株)Ｕ－ＮＥＸＴ)</t>
  </si>
  <si>
    <t>Ｎｅｘｔ　Ｐｏｗｅｒ(株)(旧：(株)長谷工アネシス)</t>
  </si>
  <si>
    <t>東芝エネルギーシステムズ(株)(旧：(株)東芝)</t>
  </si>
  <si>
    <t>ゼロワットパワー(株)　メニューA</t>
  </si>
  <si>
    <t>ゼロワットパワー(株)　(参考値)事業者全体</t>
  </si>
  <si>
    <t>(株)NTTファシリティーズ　メニューA</t>
  </si>
  <si>
    <t>(株)NTTファシリティーズ　メニューB</t>
  </si>
  <si>
    <t>(株)NTTファシリティーズ　(参考値)事業者全体</t>
  </si>
  <si>
    <t>(株)日本セレモニー　メニューA</t>
  </si>
  <si>
    <t>(株)日本セレモニー　(参考値)事業者全体</t>
  </si>
  <si>
    <t>芝浦電力(株)　メニューA</t>
  </si>
  <si>
    <t>(株)リエゾンエナジー(旧：昭和商事(株))</t>
  </si>
  <si>
    <t>(株)ウッドエナジー</t>
  </si>
  <si>
    <t>東北電力(株)　メニューA</t>
  </si>
  <si>
    <t>東北電力(株)　(参考値)事業者全体</t>
  </si>
  <si>
    <t>やめエネルギー(株)(旧：(株)アズマ)</t>
  </si>
  <si>
    <t>(株)アースインフィニティ(旧：(株)ネオインターナショナル)</t>
  </si>
  <si>
    <t>公益財団法人東京都環境公社</t>
  </si>
  <si>
    <t>ＭＫステーションズ(株)(旧：マンション高圧化ステーションズ(株))</t>
  </si>
  <si>
    <t>熊本電力(株)　</t>
  </si>
  <si>
    <t>香川電力(株)　</t>
  </si>
  <si>
    <t>札幌電力(株)　</t>
  </si>
  <si>
    <t>(株)ＰｉｎＴ(旧：せとうち電力(株))</t>
  </si>
  <si>
    <t>(株)エージーピー　</t>
  </si>
  <si>
    <t>(株)日本省電(旧：グリーンテック(株))</t>
  </si>
  <si>
    <t>(株)関西空調　</t>
  </si>
  <si>
    <t>三光(株)</t>
  </si>
  <si>
    <t>自然電力(株)　メニューB</t>
  </si>
  <si>
    <t>自然電力(株)　メニューC</t>
  </si>
  <si>
    <t>自然電力(株)　(参考値)事業者全体</t>
  </si>
  <si>
    <t>(株)オノプロックス</t>
  </si>
  <si>
    <t>青森県民エナジー(株)</t>
  </si>
  <si>
    <t>楽天モバイル(株)(旧：楽天(株))</t>
  </si>
  <si>
    <t>(株)トーヨーエネルギーファーム(旧：(株)Ｔｏｙｏ　Ｅｌｅｃｔｒｉｃ　Ｐｏｗｅｒ)</t>
  </si>
  <si>
    <t>森のエネルギー(株)(旧：富士見森のエネルギー(株))</t>
  </si>
  <si>
    <t>Ａｐａｍａｎ　Ｅｎｅｒｇｙ(株)(旧：(株)ＡＳエナジー)</t>
  </si>
  <si>
    <t>Ｊｕｓｔ　Ｅｎｅｒｇｙ　Ｊａｐａｎ合同会社(旧：オールエナジー合同会社)</t>
  </si>
  <si>
    <t>福井電力(株)</t>
  </si>
  <si>
    <t>エネラボ(株)(旧：せと電力(株))</t>
  </si>
  <si>
    <t>エネトレード(株)</t>
  </si>
  <si>
    <t>(株)さくら新電力</t>
  </si>
  <si>
    <t>(株)グローアップ</t>
  </si>
  <si>
    <t>おもてなし山形(株)</t>
  </si>
  <si>
    <t>日本瓦斯(株)(旧：(株)エネカット)</t>
  </si>
  <si>
    <t>(株)内藤工業所</t>
  </si>
  <si>
    <t>(株)シグナストラスト</t>
  </si>
  <si>
    <t>ゲーテハウス(株)</t>
  </si>
  <si>
    <t>おまかせ電力(株)(旧：(株)コデンエナジーバンク)</t>
  </si>
  <si>
    <t>岩手電力(株)</t>
  </si>
  <si>
    <t>ＪＰエネルギー(株)</t>
  </si>
  <si>
    <t>兵庫電力(株)</t>
  </si>
  <si>
    <t>大和ライフエナジア(株)</t>
  </si>
  <si>
    <t>京都新電力(株)</t>
  </si>
  <si>
    <t>東北電力エナジートレーディング(株)</t>
  </si>
  <si>
    <t>(株)横浜環境デザイン</t>
  </si>
  <si>
    <t>ＴＲＥＮＤＥ(株)</t>
  </si>
  <si>
    <t>(株)どさんこパワー</t>
  </si>
  <si>
    <t>(株)地方創生テクノロジーラボ</t>
  </si>
  <si>
    <t>みなとみらい電力(株)</t>
  </si>
  <si>
    <t>日本電灯電力販売(株)</t>
  </si>
  <si>
    <t>(株)ＬＩＸＩＬ　ＴＥＰＣＯ　スマートパートナーズ</t>
  </si>
  <si>
    <t>三菱瓦斯化学(株)</t>
  </si>
  <si>
    <t>(株)ユビニティー</t>
  </si>
  <si>
    <t>(株)宮交シティ</t>
  </si>
  <si>
    <t>(株)アルファライズ</t>
  </si>
  <si>
    <t>おおすみ半島スマートエネルギー(株)</t>
  </si>
  <si>
    <t>おきなわコープエナジー(株)</t>
  </si>
  <si>
    <t>久慈地域エネルギー(株)</t>
  </si>
  <si>
    <t>弘前ガス(株)</t>
  </si>
  <si>
    <t>(株)フォーバルテレコム　</t>
  </si>
  <si>
    <t>信州電力(株)</t>
  </si>
  <si>
    <t>(株)ひまわりでんき(旧：山口電力(株))</t>
  </si>
  <si>
    <t>くるめエネルギー(株)</t>
  </si>
  <si>
    <t>(株)はまエネ</t>
  </si>
  <si>
    <t>(株)ホープ</t>
  </si>
  <si>
    <t>松阪新電力(株)</t>
  </si>
  <si>
    <t>ヒューリックプロパティソリューション(株)</t>
  </si>
  <si>
    <t>宮崎電力(株)(旧：(株)盛和)</t>
  </si>
  <si>
    <t>みの市民エネルギー(株)</t>
  </si>
  <si>
    <t>三友エンテック(株)</t>
  </si>
  <si>
    <t>府中・調布まちなかエナジー(株)</t>
  </si>
  <si>
    <t>伊勢志摩電力(株)</t>
  </si>
  <si>
    <t>(一社)塩尻市森林公社</t>
  </si>
  <si>
    <t>九州スポーツ電力(株)</t>
  </si>
  <si>
    <t>(株)ＣＤエナジーダイレクト</t>
  </si>
  <si>
    <t>ジニーエナジー合同会社(旧：スマイルエナジー合同会社)</t>
  </si>
  <si>
    <t>(株)ぶんごおおのエナジー</t>
  </si>
  <si>
    <t>ヴィジョナリーパワー(株)</t>
  </si>
  <si>
    <t>有明エナジー(株)</t>
  </si>
  <si>
    <t>Ｅｔｈｏｓ合同会社</t>
  </si>
  <si>
    <t>厚木瓦斯(株)</t>
  </si>
  <si>
    <t>(株)エネ・ビジョン</t>
  </si>
  <si>
    <t>イワタニ三重(株)</t>
  </si>
  <si>
    <t>(株)マルヰ</t>
  </si>
  <si>
    <t>大多喜ガス(株)</t>
  </si>
  <si>
    <t>郡上エネルギー(株)</t>
  </si>
  <si>
    <t>鈴与電力(株)</t>
  </si>
  <si>
    <t>コープ電力(株)</t>
  </si>
  <si>
    <t>生活協同組合コープぐんま</t>
  </si>
  <si>
    <t>とちぎコープ生活協同組合</t>
  </si>
  <si>
    <t>いばらきコープ生活協同組合</t>
  </si>
  <si>
    <t>亀岡ふるさとエナジー(株)</t>
  </si>
  <si>
    <t>(株)織戸組</t>
  </si>
  <si>
    <t>ふかやｅパワー(株)</t>
  </si>
  <si>
    <t>(株)Ｌｉｎｋ　Ｌｉｆｅ</t>
  </si>
  <si>
    <t>日本エネルギー総合システム(株)</t>
  </si>
  <si>
    <t>イワタニ東海(株)</t>
  </si>
  <si>
    <t>(株)ところざわ未来電力</t>
  </si>
  <si>
    <t>朝日ガスエナジー(株)</t>
  </si>
  <si>
    <t>(株)エネファント</t>
  </si>
  <si>
    <t>みよしエナジー(株)</t>
  </si>
  <si>
    <t>東日本ガス(株)</t>
  </si>
  <si>
    <t>東彩ガス(株)</t>
  </si>
  <si>
    <t>(株)ｋａｒｃｈ</t>
  </si>
  <si>
    <t>(株)かみでん里山公社</t>
  </si>
  <si>
    <t>北日本ガス(株)</t>
  </si>
  <si>
    <t>イワタニ長野(株)</t>
  </si>
  <si>
    <t>(株)クボタ</t>
  </si>
  <si>
    <t>(株)Ｆ－Ｐｏｗｅｒ　(参考値)事業者全体</t>
  </si>
  <si>
    <t>イーレックス(株)　(参考値)事業者全体</t>
  </si>
  <si>
    <t>(株)エネット　(参考値)事業者全体</t>
  </si>
  <si>
    <t>(株)オプテージ（旧：(株)ケイ・オプティコム）</t>
  </si>
  <si>
    <t>(株)Ｓｈａｒｅｄ　Ｅｎｅｒｇｙ（旧：(株)パワーアットクラウド）</t>
  </si>
  <si>
    <t>シン・エナジー(株)（旧：(株)洸陽電機）</t>
  </si>
  <si>
    <t>(株)エネアーク関東（旧：伊藤忠エネクスホームライフ関東(株)）</t>
  </si>
  <si>
    <t>(株)とんでんホールディングス</t>
  </si>
  <si>
    <t>日鉄エンジニアリング(株)（旧：新日鉄住金エンジニアリング(株)）</t>
  </si>
  <si>
    <t>(株)ジェイコム埼玉・東日本（旧：(株)ジェイコムさいたま）</t>
  </si>
  <si>
    <t>(株)ジェイコム湘南・神奈川（旧：(株)ジェイコム湘南）</t>
  </si>
  <si>
    <t>(株)トヨタエナジーソリューションズ（旧：(株)トヨタタービンアンドシステム）</t>
  </si>
  <si>
    <t>歌舞伎エナジー(株)（旧：(株)エヌパワー南九州）</t>
  </si>
  <si>
    <t>(株)Ｊ－ＰＯＷＥＲサプライアンドトレーディング（旧：(株)ベイサイドエナジー）</t>
  </si>
  <si>
    <t>ひおき地域エネルギー(株)　メニューB</t>
  </si>
  <si>
    <t>(株)ミツウロコヴェッセル</t>
  </si>
  <si>
    <t>なでしこ電力(株)</t>
  </si>
  <si>
    <t>(株)パワー・オプティマイザー</t>
  </si>
  <si>
    <t>(株)ＵＳＥＮ　ＮＥＴＷＯＲＫＳ</t>
  </si>
  <si>
    <t>Ｎｅｘｔ　Ｐｏｗｅｒ(株)（旧：(株)長谷工アネシス）</t>
  </si>
  <si>
    <t>東芝エネルギーシステムズ(株)</t>
  </si>
  <si>
    <t>(株)エネアーク関西（旧：伊藤忠エネクスホームライフ関西(株)）</t>
  </si>
  <si>
    <t>(株)おトクでんき（旧：いこま電力(株)）</t>
  </si>
  <si>
    <t>(株)リエゾンエナジー（旧：昭和商事(株)）</t>
  </si>
  <si>
    <t>やめエネルギー(株)（旧：(株)アズマ）</t>
  </si>
  <si>
    <t>(株)アースインフィニティ</t>
  </si>
  <si>
    <t>ＭＫステーションズ(株)</t>
  </si>
  <si>
    <t>(株)ＰｉｎＴ（旧：せとうち電力(株)）</t>
  </si>
  <si>
    <t>(株)日本省電（旧：グリーンテック(株)）</t>
  </si>
  <si>
    <t>楽天モバイル(株)（旧：楽天(株)）</t>
  </si>
  <si>
    <t>(株)トーヨーエネルギーファーム（旧：(株)Ｔｏｙｏ Ｅｌｅｃｔｒｉｃ Ｐｏｗｅｒ）</t>
  </si>
  <si>
    <t>森のエネルギー(株)（旧：富士見森のエネルギー(株)）</t>
  </si>
  <si>
    <t>富士山電力(株)（旧：大阪府民電力(株)）</t>
  </si>
  <si>
    <t>エネラボ(株)（旧：せと電力(株)）</t>
  </si>
  <si>
    <t>日本瓦斯(株)（旧：(株)エネカット）</t>
  </si>
  <si>
    <t>おまかせ電力(株)（旧：(株)コデンエナジーバンク）</t>
  </si>
  <si>
    <t>(株)フォーバルテレコム</t>
  </si>
  <si>
    <t>(株)ひまわりでんき（旧：山口電力(株)）</t>
  </si>
  <si>
    <t>宮崎電力(株)（旧：(株)盛和）</t>
  </si>
  <si>
    <t>ジニーエナジー合同会社（旧：スマイルエナジー合同会社）</t>
  </si>
  <si>
    <t>他人への販売・供給量（kWh）</t>
    <rPh sb="0" eb="2">
      <t>タニン</t>
    </rPh>
    <rPh sb="4" eb="6">
      <t>ハンバイ</t>
    </rPh>
    <rPh sb="7" eb="9">
      <t>キョウキュウ</t>
    </rPh>
    <rPh sb="9" eb="10">
      <t>リョウ</t>
    </rPh>
    <phoneticPr fontId="78"/>
  </si>
  <si>
    <t>環境価値の創出・移転のないもの</t>
    <rPh sb="0" eb="2">
      <t>カンキョウ</t>
    </rPh>
    <rPh sb="2" eb="4">
      <t>カチ</t>
    </rPh>
    <rPh sb="5" eb="7">
      <t>ソウシュツ</t>
    </rPh>
    <rPh sb="8" eb="10">
      <t>イテン</t>
    </rPh>
    <phoneticPr fontId="2"/>
  </si>
  <si>
    <t>自家消費量（kWh）</t>
    <rPh sb="0" eb="2">
      <t>ジカ</t>
    </rPh>
    <rPh sb="2" eb="5">
      <t>ショウヒリョウ</t>
    </rPh>
    <phoneticPr fontId="2"/>
  </si>
  <si>
    <t>FIT電気</t>
    <rPh sb="3" eb="5">
      <t>デンキ</t>
    </rPh>
    <phoneticPr fontId="2"/>
  </si>
  <si>
    <t>自家消費量（MJ）</t>
    <rPh sb="0" eb="2">
      <t>ジカ</t>
    </rPh>
    <rPh sb="2" eb="5">
      <t>ショウヒリョウ</t>
    </rPh>
    <phoneticPr fontId="2"/>
  </si>
  <si>
    <t>環境価値の創出・移転のないもの</t>
    <rPh sb="0" eb="2">
      <t>カンキョウ</t>
    </rPh>
    <rPh sb="2" eb="4">
      <t>カチ</t>
    </rPh>
    <phoneticPr fontId="2"/>
  </si>
  <si>
    <t>環境価値を創出・移転したもの</t>
    <rPh sb="0" eb="2">
      <t>カンキョウ</t>
    </rPh>
    <rPh sb="2" eb="4">
      <t>カチ</t>
    </rPh>
    <phoneticPr fontId="2"/>
  </si>
  <si>
    <t>環境価値を創出・移転したもの</t>
    <rPh sb="0" eb="2">
      <t>カンキョウ</t>
    </rPh>
    <rPh sb="2" eb="4">
      <t>カチ</t>
    </rPh>
    <rPh sb="5" eb="7">
      <t>ソウシュツ</t>
    </rPh>
    <rPh sb="8" eb="10">
      <t>イテン</t>
    </rPh>
    <phoneticPr fontId="2"/>
  </si>
  <si>
    <t>参画状況</t>
    <rPh sb="0" eb="2">
      <t>サンカク</t>
    </rPh>
    <rPh sb="2" eb="4">
      <t>ジョウキョウ</t>
    </rPh>
    <phoneticPr fontId="2"/>
  </si>
  <si>
    <t>導入目標</t>
    <rPh sb="0" eb="2">
      <t>ドウニュウ</t>
    </rPh>
    <rPh sb="2" eb="4">
      <t>モクヒョウ</t>
    </rPh>
    <phoneticPr fontId="2"/>
  </si>
  <si>
    <t>RE100</t>
    <phoneticPr fontId="2"/>
  </si>
  <si>
    <t>再エネ宣言ReAction</t>
    <rPh sb="0" eb="1">
      <t>サイ</t>
    </rPh>
    <rPh sb="3" eb="5">
      <t>センゲン</t>
    </rPh>
    <phoneticPr fontId="2"/>
  </si>
  <si>
    <t>その他（記入してください）</t>
    <rPh sb="2" eb="3">
      <t>ホカ</t>
    </rPh>
    <rPh sb="4" eb="6">
      <t>キニュウ</t>
    </rPh>
    <phoneticPr fontId="2"/>
  </si>
  <si>
    <t>参画済</t>
    <rPh sb="0" eb="2">
      <t>サンカク</t>
    </rPh>
    <rPh sb="2" eb="3">
      <t>ズ</t>
    </rPh>
    <phoneticPr fontId="2"/>
  </si>
  <si>
    <t>参画予定</t>
    <rPh sb="0" eb="2">
      <t>サンカク</t>
    </rPh>
    <rPh sb="2" eb="4">
      <t>ヨテイ</t>
    </rPh>
    <phoneticPr fontId="2"/>
  </si>
  <si>
    <t>効率等</t>
    <rPh sb="0" eb="2">
      <t>コウリツ</t>
    </rPh>
    <rPh sb="2" eb="3">
      <t>トウ</t>
    </rPh>
    <phoneticPr fontId="2"/>
  </si>
  <si>
    <t>特定物質排出抑制措置一覧（改正後）</t>
    <rPh sb="0" eb="2">
      <t>トクテイ</t>
    </rPh>
    <rPh sb="2" eb="4">
      <t>ブッシツ</t>
    </rPh>
    <rPh sb="4" eb="6">
      <t>ハイシュツ</t>
    </rPh>
    <rPh sb="6" eb="8">
      <t>ヨクセイ</t>
    </rPh>
    <rPh sb="8" eb="10">
      <t>ソチ</t>
    </rPh>
    <rPh sb="10" eb="12">
      <t>イチラン</t>
    </rPh>
    <rPh sb="13" eb="16">
      <t>カイセイゴ</t>
    </rPh>
    <phoneticPr fontId="2"/>
  </si>
  <si>
    <t>(株)エネット　メニューD</t>
  </si>
  <si>
    <t>(株)エネット　メニューE</t>
  </si>
  <si>
    <t>(株)エネット　メニューF</t>
  </si>
  <si>
    <t>(株)エネット　メニューG</t>
  </si>
  <si>
    <t>(株)エネット　メニューH</t>
  </si>
  <si>
    <t>エネサーブ(株)メニューA</t>
  </si>
  <si>
    <t>ダイヤモンドパワー(株)メニューA</t>
  </si>
  <si>
    <t>出光グリーンパワー(株)メニューA</t>
  </si>
  <si>
    <t>出光グリーンパワー(株)メニューB</t>
  </si>
  <si>
    <t>総合エネルギー(株)メニューA</t>
  </si>
  <si>
    <t>エフビットコミュニケーションズ(株)メニューA</t>
  </si>
  <si>
    <t>エフビットコミュニケーションズ(株)メニューB</t>
  </si>
  <si>
    <t>サーラｅエナジー(株)メニューA</t>
  </si>
  <si>
    <t>川重商事(株)　メニューA</t>
  </si>
  <si>
    <t>大阪いずみ市民生活協同組合　メニューA</t>
  </si>
  <si>
    <t>大阪いずみ市民生活協同組合（参考値）事業者全体</t>
  </si>
  <si>
    <t>アーバンエナジー(株)　(参考値)事業者全体</t>
  </si>
  <si>
    <t>(株)スマートテック　メニューA</t>
  </si>
  <si>
    <t>(株)スマートテック(参考値)事業者全体</t>
  </si>
  <si>
    <t>(株)みらい電力　メニューA</t>
  </si>
  <si>
    <t>(株)みらい電力　(参考値)事業者全体</t>
  </si>
  <si>
    <t>ＮＦパワーサービス(株)　メニューA</t>
  </si>
  <si>
    <t>ＮＦパワーサービス(株)　(参考値)事業者全体</t>
  </si>
  <si>
    <t>(株)フォレストパワー　メニューA</t>
  </si>
  <si>
    <t>(株)フォレストパワー　(参考値)事業者全体</t>
  </si>
  <si>
    <t>日田グリーン電力(株)　メニューA</t>
  </si>
  <si>
    <t>日田グリーン電力(株)　(参考値)事業者全体</t>
  </si>
  <si>
    <t>ゼロワットパワー(株)　メニューB</t>
  </si>
  <si>
    <t>北海道電力(株)　メニューA</t>
  </si>
  <si>
    <t>北海道電力(株)　(参考値)事業者全体</t>
  </si>
  <si>
    <t>東北電力(株)　メニューB</t>
  </si>
  <si>
    <t>中国電力(株)　メニューA</t>
  </si>
  <si>
    <t>中国電力(株)　(参考値)事業者全体</t>
  </si>
  <si>
    <t>積水化学工業(株)　メニューA</t>
  </si>
  <si>
    <t>積水化学工業(株)　(参考値)事業者全体</t>
  </si>
  <si>
    <t>生活協同組合コープしが　メニューA</t>
  </si>
  <si>
    <t>生活協同組合コープしが　(参考値)事業者全体</t>
  </si>
  <si>
    <t>香川電力(株)　メニューA</t>
  </si>
  <si>
    <t>香川電力(株)　(参考値)事業者全体</t>
  </si>
  <si>
    <t>京都生活協同組合　メニューA</t>
  </si>
  <si>
    <t>京都生活協同組合　(参考値)事業者全体</t>
  </si>
  <si>
    <t>自然電力(株)　メニューD</t>
  </si>
  <si>
    <t>自然電力(株)　メニューE</t>
  </si>
  <si>
    <t>(株)MKエネルギー</t>
  </si>
  <si>
    <t>ニシムラ(株)</t>
  </si>
  <si>
    <t>(株)NEXT ONE</t>
  </si>
  <si>
    <t>ISエナジー(株)</t>
  </si>
  <si>
    <t>日本エネルギー総合システム(株)　メニューA</t>
  </si>
  <si>
    <t>(株)ところざわ未来電力　メニューA</t>
  </si>
  <si>
    <t>(株)エネファント　メニューA</t>
  </si>
  <si>
    <t>(株)エネファント　メニューB</t>
  </si>
  <si>
    <t>レックスイノベーション(株)</t>
  </si>
  <si>
    <t>(株)三郷ひまわりエナジー</t>
  </si>
  <si>
    <t>(株)球磨村森電力</t>
  </si>
  <si>
    <t>飯田まちづくり電力(株)</t>
  </si>
  <si>
    <t>シェルジャパン(株)</t>
  </si>
  <si>
    <t>石油資源開発(株)</t>
  </si>
  <si>
    <t>越後天然ガス(株)</t>
  </si>
  <si>
    <t>(株)大仙こまちパワー</t>
  </si>
  <si>
    <t>坂戸ガス(株)</t>
  </si>
  <si>
    <t>１号発電所(株)</t>
  </si>
  <si>
    <t>(株)テレ・マーカー</t>
  </si>
  <si>
    <t>ＭＧＣエネルギー(株)</t>
  </si>
  <si>
    <t>新日本瓦斯(株)</t>
  </si>
  <si>
    <t>福島フェニックス電力(株)</t>
  </si>
  <si>
    <t>(株)美作国電力</t>
  </si>
  <si>
    <t>エア・ウォーター(株)</t>
  </si>
  <si>
    <t>おいでんエネルギー(株)</t>
  </si>
  <si>
    <t>加賀市総合サービス(株)</t>
  </si>
  <si>
    <t>丸紅伊那みらいでんき(株)</t>
  </si>
  <si>
    <t>富士山エナジー(株)</t>
  </si>
  <si>
    <t>(株)OKUTA</t>
  </si>
  <si>
    <t>(株)エナネス</t>
  </si>
  <si>
    <t>WSエナジー(株)</t>
  </si>
  <si>
    <t>TERA Energy(株)</t>
  </si>
  <si>
    <t>(株)ルーア</t>
  </si>
  <si>
    <t>MCPD合同会社</t>
  </si>
  <si>
    <t>グリーンシティこばやし(株)</t>
  </si>
  <si>
    <t>(株)吉田石油店</t>
  </si>
  <si>
    <t>スマートエナジー熊本(株)</t>
  </si>
  <si>
    <t>福山未来エナジー(株)</t>
  </si>
  <si>
    <t>(株)ダイレクトパワー</t>
  </si>
  <si>
    <t>(株)SankoIB(旧：(株)サンコーテレコム)</t>
  </si>
  <si>
    <t>五島市民電力(株)</t>
  </si>
  <si>
    <t>電力保全サービス(株)</t>
  </si>
  <si>
    <t>リストプロパティーズ(株)</t>
  </si>
  <si>
    <t>(株)インフォシステム</t>
  </si>
  <si>
    <t>(株)ナサホーム</t>
  </si>
  <si>
    <t>(株)センカク</t>
  </si>
  <si>
    <t>新電力いばらき(株)</t>
  </si>
  <si>
    <t>緑屋電気(株)</t>
  </si>
  <si>
    <t>(株)ミナサポ</t>
  </si>
  <si>
    <t>RE100電力(株)(旧：RE電力(株))</t>
  </si>
  <si>
    <t>(一社)フライングエステート</t>
  </si>
  <si>
    <t>(株)イーネットワーク</t>
  </si>
  <si>
    <t>スマートエコエナジー(株)</t>
  </si>
  <si>
    <t>ジャパンベストレスキューシステム(株)</t>
  </si>
  <si>
    <t>アイ・エス・ガステム(株)</t>
  </si>
  <si>
    <t>堀川産業(株)</t>
  </si>
  <si>
    <t>フィンテックラボ協同組合</t>
  </si>
  <si>
    <t>新電力新潟(株)</t>
  </si>
  <si>
    <t>(株)横須賀アーバンウッドパワー</t>
  </si>
  <si>
    <t>気仙沼グリーンエナジー(株)</t>
  </si>
  <si>
    <t>(株)ユーラスグリーンエナジー</t>
  </si>
  <si>
    <t>生活協同組合コープながの</t>
  </si>
  <si>
    <t>京セラ関電エナジー合同会社</t>
  </si>
  <si>
    <t>酒田天然瓦斯(株)</t>
  </si>
  <si>
    <t>(株)三河の山里コミュニティパワー</t>
  </si>
  <si>
    <t>新潟スワンエナジー(株)</t>
  </si>
  <si>
    <t>グリーンピープルズパワー(株)</t>
  </si>
  <si>
    <t>(株)デンケン</t>
  </si>
  <si>
    <t>(株)東名</t>
  </si>
  <si>
    <t>北海道電力コクリエーション(株)</t>
  </si>
  <si>
    <t>(株)唐津パワーホールディングス</t>
  </si>
  <si>
    <t>たんたんエナジー(株)</t>
  </si>
  <si>
    <t>TEPCOライフサービス(株)</t>
  </si>
  <si>
    <t>自家消費量(a）
（kWh）</t>
    <rPh sb="0" eb="2">
      <t>ジカ</t>
    </rPh>
    <rPh sb="2" eb="4">
      <t>ショウヒ</t>
    </rPh>
    <rPh sb="4" eb="5">
      <t>リョウ</t>
    </rPh>
    <phoneticPr fontId="2"/>
  </si>
  <si>
    <t>売電量(b)
（kWh）</t>
    <rPh sb="0" eb="2">
      <t>バイデン</t>
    </rPh>
    <rPh sb="2" eb="3">
      <t>リョウ</t>
    </rPh>
    <phoneticPr fontId="2"/>
  </si>
  <si>
    <t>発電効率(C)（％）</t>
    <rPh sb="0" eb="2">
      <t>ハツデン</t>
    </rPh>
    <rPh sb="2" eb="4">
      <t>コウリツ</t>
    </rPh>
    <phoneticPr fontId="2"/>
  </si>
  <si>
    <r>
      <t>熱利用率(d)（%）※</t>
    </r>
    <r>
      <rPr>
        <sz val="10"/>
        <rFont val="ＭＳ Ｐゴシック"/>
        <family val="3"/>
        <charset val="128"/>
      </rPr>
      <t>コージェネレーションの場合</t>
    </r>
    <rPh sb="0" eb="4">
      <t>ネツリヨウリツ</t>
    </rPh>
    <rPh sb="22" eb="24">
      <t>バアイ</t>
    </rPh>
    <phoneticPr fontId="2"/>
  </si>
  <si>
    <t>総合効率(c+d)（％）</t>
    <rPh sb="0" eb="2">
      <t>ソウゴウ</t>
    </rPh>
    <rPh sb="2" eb="4">
      <t>コウリツ</t>
    </rPh>
    <phoneticPr fontId="2"/>
  </si>
  <si>
    <t>①27,500,000kg、
②5000kg</t>
    <phoneticPr fontId="2"/>
  </si>
  <si>
    <t>①一般炭
②木質ペレット</t>
    <rPh sb="1" eb="3">
      <t>イッパン</t>
    </rPh>
    <rPh sb="3" eb="4">
      <t>スミ</t>
    </rPh>
    <rPh sb="6" eb="8">
      <t>モクシツ</t>
    </rPh>
    <phoneticPr fontId="2"/>
  </si>
  <si>
    <t>廃棄物の排出抑制・再利用</t>
    <phoneticPr fontId="2"/>
  </si>
  <si>
    <t>気候変動対策に取り組む国際的イニシアティブ等への参画</t>
    <rPh sb="0" eb="2">
      <t>キコウ</t>
    </rPh>
    <rPh sb="2" eb="4">
      <t>ヘンドウ</t>
    </rPh>
    <rPh sb="4" eb="6">
      <t>タイサク</t>
    </rPh>
    <rPh sb="7" eb="8">
      <t>ト</t>
    </rPh>
    <rPh sb="9" eb="10">
      <t>ク</t>
    </rPh>
    <rPh sb="11" eb="14">
      <t>コクサイテキ</t>
    </rPh>
    <rPh sb="21" eb="22">
      <t>トウ</t>
    </rPh>
    <rPh sb="24" eb="26">
      <t>サンカク</t>
    </rPh>
    <phoneticPr fontId="2"/>
  </si>
  <si>
    <t>非効率石炭火力発電の休廃止、又は二酸化炭素排出原単位の低いエネルギーへの早期転換</t>
    <phoneticPr fontId="2"/>
  </si>
  <si>
    <t>非効率石炭火力発電の休廃止、又は二酸化炭素排出原単位の低いエネルギーへの早期転換</t>
  </si>
  <si>
    <t>ハイドロフルオロカーボン等使用機器の漏洩防止のための点検及び保守管理</t>
    <rPh sb="28" eb="29">
      <t>オヨ</t>
    </rPh>
    <rPh sb="30" eb="32">
      <t>ホシュ</t>
    </rPh>
    <rPh sb="32" eb="34">
      <t>カンリ</t>
    </rPh>
    <phoneticPr fontId="2"/>
  </si>
  <si>
    <t>(株)イシオ</t>
  </si>
  <si>
    <t>大阪瓦斯(株)　メニューＡ</t>
  </si>
  <si>
    <t>大阪瓦斯(株)（参考値）事業者全体</t>
  </si>
  <si>
    <t>未参画予定なし</t>
    <rPh sb="0" eb="1">
      <t>ミ</t>
    </rPh>
    <rPh sb="1" eb="3">
      <t>サンカク</t>
    </rPh>
    <rPh sb="3" eb="5">
      <t>ヨテイ</t>
    </rPh>
    <phoneticPr fontId="2"/>
  </si>
  <si>
    <t>可</t>
    <rPh sb="0" eb="1">
      <t>カ</t>
    </rPh>
    <phoneticPr fontId="2"/>
  </si>
  <si>
    <t>不可</t>
    <rPh sb="0" eb="2">
      <t>フカ</t>
    </rPh>
    <phoneticPr fontId="2"/>
  </si>
  <si>
    <t>カーボンニュートラルを表明している場合、県HPでの公表の可否</t>
    <rPh sb="11" eb="13">
      <t>ヒョウメイ</t>
    </rPh>
    <rPh sb="17" eb="19">
      <t>バアイ</t>
    </rPh>
    <rPh sb="20" eb="21">
      <t>ケン</t>
    </rPh>
    <rPh sb="25" eb="27">
      <t>コウヒョウ</t>
    </rPh>
    <rPh sb="28" eb="30">
      <t>カヒ</t>
    </rPh>
    <phoneticPr fontId="2"/>
  </si>
  <si>
    <t>脱炭素経営方針（カーボンニュートラルの目標等）</t>
    <rPh sb="0" eb="1">
      <t>ダツ</t>
    </rPh>
    <rPh sb="1" eb="3">
      <t>タンソ</t>
    </rPh>
    <rPh sb="3" eb="5">
      <t>ケイエイ</t>
    </rPh>
    <rPh sb="5" eb="7">
      <t>ホウシン</t>
    </rPh>
    <rPh sb="19" eb="21">
      <t>モクヒョウ</t>
    </rPh>
    <rPh sb="21" eb="22">
      <t>トウ</t>
    </rPh>
    <phoneticPr fontId="2"/>
  </si>
  <si>
    <t>1　ホームページ</t>
    <phoneticPr fontId="2"/>
  </si>
  <si>
    <t>２　環境報告書</t>
    <rPh sb="2" eb="4">
      <t>カンキョウ</t>
    </rPh>
    <rPh sb="4" eb="7">
      <t>ホウコクショ</t>
    </rPh>
    <phoneticPr fontId="2"/>
  </si>
  <si>
    <t>４　公表無し</t>
    <rPh sb="2" eb="4">
      <t>コウヒョウ</t>
    </rPh>
    <rPh sb="4" eb="5">
      <t>ナ</t>
    </rPh>
    <phoneticPr fontId="2"/>
  </si>
  <si>
    <t>計画等の公表の方法について記載のこと（該当するところに○を記入してください。）</t>
    <rPh sb="0" eb="2">
      <t>ケイカク</t>
    </rPh>
    <rPh sb="2" eb="3">
      <t>トウ</t>
    </rPh>
    <rPh sb="4" eb="6">
      <t>コウヒョウ</t>
    </rPh>
    <rPh sb="7" eb="9">
      <t>ホウホウ</t>
    </rPh>
    <rPh sb="13" eb="15">
      <t>キサイ</t>
    </rPh>
    <rPh sb="19" eb="21">
      <t>ガイトウ</t>
    </rPh>
    <rPh sb="29" eb="31">
      <t>キニュウ</t>
    </rPh>
    <phoneticPr fontId="2"/>
  </si>
  <si>
    <t>３　求めがあれば公表</t>
    <rPh sb="2" eb="3">
      <t>モト</t>
    </rPh>
    <rPh sb="8" eb="10">
      <t>コウヒョウ</t>
    </rPh>
    <phoneticPr fontId="2"/>
  </si>
  <si>
    <t>５　その他（内容）：</t>
    <rPh sb="4" eb="5">
      <t>ホカ</t>
    </rPh>
    <rPh sb="6" eb="8">
      <t>ナイヨウ</t>
    </rPh>
    <phoneticPr fontId="2"/>
  </si>
  <si>
    <t>需要と将来動向にあった適正な受変電設備・配電設備の採用（高効率変圧器や進相コンデンサ等の採用）</t>
    <rPh sb="20" eb="22">
      <t>ハイデン</t>
    </rPh>
    <rPh sb="22" eb="24">
      <t>セツビ</t>
    </rPh>
    <phoneticPr fontId="2"/>
  </si>
  <si>
    <t>(株)おトクでんき</t>
  </si>
  <si>
    <t>(株)エネアーク関西</t>
  </si>
  <si>
    <t>エネラボ(株)</t>
  </si>
  <si>
    <t>(株)オプテージ</t>
  </si>
  <si>
    <t>おまかせ電力(株)</t>
  </si>
  <si>
    <t>エネルギーパワー(株)</t>
  </si>
  <si>
    <t>(株)Ｓｈａｒｅｄ　Ｅｎｅｒｇｙ</t>
  </si>
  <si>
    <t>(株)Ｊ－ＰＯＷＥＲサプライアンドトレーディング</t>
  </si>
  <si>
    <t>ジニーエナジー合同会社</t>
  </si>
  <si>
    <t>(株)ナカシマパワーソリューション</t>
  </si>
  <si>
    <t>日本瓦斯(株)</t>
  </si>
  <si>
    <t>(株)日本省電</t>
  </si>
  <si>
    <t>Ｎｅｘｔ　Ｐｏｗｅｒ(株)</t>
  </si>
  <si>
    <t>(株)ＰｉｎＴ</t>
  </si>
  <si>
    <t>富士山電力(株)</t>
  </si>
  <si>
    <t>フラワーペイメント(株)</t>
  </si>
  <si>
    <t>丸紅新電力(株)　メニューA</t>
  </si>
  <si>
    <t>森のエネルギー(株)</t>
  </si>
  <si>
    <t>やめエネルギー(株)</t>
  </si>
  <si>
    <t>(株)エネアーク関東</t>
  </si>
  <si>
    <t>シン・エナジー(株)</t>
  </si>
  <si>
    <t>(株)トヨタエナジーソリューションズ</t>
  </si>
  <si>
    <t>宮崎電力(株)</t>
  </si>
  <si>
    <t>自家発電量</t>
    <rPh sb="0" eb="2">
      <t>ジカ</t>
    </rPh>
    <rPh sb="2" eb="4">
      <t>ハツデン</t>
    </rPh>
    <rPh sb="4" eb="5">
      <t>リョウ</t>
    </rPh>
    <phoneticPr fontId="2"/>
  </si>
  <si>
    <t>化石燃料で発電し自家消費した量</t>
    <rPh sb="0" eb="2">
      <t>カセキ</t>
    </rPh>
    <rPh sb="2" eb="4">
      <t>ネンリョウ</t>
    </rPh>
    <rPh sb="5" eb="7">
      <t>ハツデン</t>
    </rPh>
    <rPh sb="8" eb="10">
      <t>ジカ</t>
    </rPh>
    <rPh sb="10" eb="12">
      <t>ショウヒ</t>
    </rPh>
    <rPh sb="14" eb="15">
      <t>リョウ</t>
    </rPh>
    <phoneticPr fontId="2"/>
  </si>
  <si>
    <t>他人へ供給した電気（化石燃料使用分）</t>
    <rPh sb="0" eb="2">
      <t>タニン</t>
    </rPh>
    <rPh sb="3" eb="5">
      <t>キョウキュウ</t>
    </rPh>
    <rPh sb="7" eb="9">
      <t>デンキ</t>
    </rPh>
    <rPh sb="10" eb="12">
      <t>カセキ</t>
    </rPh>
    <rPh sb="12" eb="14">
      <t>ネンリョウ</t>
    </rPh>
    <rPh sb="14" eb="16">
      <t>シヨウ</t>
    </rPh>
    <rPh sb="16" eb="17">
      <t>ブン</t>
    </rPh>
    <phoneticPr fontId="2"/>
  </si>
  <si>
    <t>自家発電にかかる電力利用量の状況</t>
    <phoneticPr fontId="2"/>
  </si>
  <si>
    <t>[別添２]　再生可能エネルギーの利用状況</t>
    <rPh sb="1" eb="3">
      <t>ベッテン</t>
    </rPh>
    <rPh sb="6" eb="8">
      <t>サイセイ</t>
    </rPh>
    <rPh sb="8" eb="10">
      <t>カノウ</t>
    </rPh>
    <rPh sb="16" eb="18">
      <t>リヨウ</t>
    </rPh>
    <rPh sb="18" eb="20">
      <t>ジョウキョウ</t>
    </rPh>
    <phoneticPr fontId="2"/>
  </si>
  <si>
    <t>〔別添３〕電力利用状況</t>
    <rPh sb="1" eb="3">
      <t>ベッテン</t>
    </rPh>
    <phoneticPr fontId="2"/>
  </si>
  <si>
    <t>〔別添４〕</t>
    <rPh sb="1" eb="3">
      <t>ベッテン</t>
    </rPh>
    <phoneticPr fontId="2"/>
  </si>
  <si>
    <t>〔別添５〕</t>
    <rPh sb="1" eb="3">
      <t>ベッテン</t>
    </rPh>
    <phoneticPr fontId="2"/>
  </si>
  <si>
    <t>車両の燃料使用量等の把握</t>
    <rPh sb="0" eb="2">
      <t>シャリョウ</t>
    </rPh>
    <rPh sb="3" eb="5">
      <t>ネンリョウ</t>
    </rPh>
    <rPh sb="5" eb="8">
      <t>シヨウリョウ</t>
    </rPh>
    <rPh sb="8" eb="9">
      <t>トウ</t>
    </rPh>
    <rPh sb="10" eb="12">
      <t>ハアク</t>
    </rPh>
    <phoneticPr fontId="2"/>
  </si>
  <si>
    <t>（目標:2030年度の見込み）</t>
    <rPh sb="1" eb="3">
      <t>モクヒョウ</t>
    </rPh>
    <rPh sb="8" eb="10">
      <t>ネンド</t>
    </rPh>
    <rPh sb="11" eb="13">
      <t>ミコ</t>
    </rPh>
    <phoneticPr fontId="2"/>
  </si>
  <si>
    <t>低炭素実行計画等に基づく全社としての目標に対する達成状況</t>
    <rPh sb="0" eb="3">
      <t>テイタンソ</t>
    </rPh>
    <rPh sb="3" eb="5">
      <t>ジッコウ</t>
    </rPh>
    <rPh sb="5" eb="7">
      <t>ケイカク</t>
    </rPh>
    <rPh sb="7" eb="8">
      <t>トウ</t>
    </rPh>
    <rPh sb="9" eb="10">
      <t>モト</t>
    </rPh>
    <rPh sb="12" eb="14">
      <t>ゼンシャ</t>
    </rPh>
    <rPh sb="18" eb="20">
      <t>モクヒョウ</t>
    </rPh>
    <rPh sb="21" eb="22">
      <t>タイ</t>
    </rPh>
    <rPh sb="24" eb="26">
      <t>タッセイ</t>
    </rPh>
    <rPh sb="26" eb="28">
      <t>ジョウキョウ</t>
    </rPh>
    <phoneticPr fontId="2"/>
  </si>
  <si>
    <t>再生可能エネルギーの利用に関するイニシアティブ等への参画</t>
    <rPh sb="23" eb="24">
      <t>トウ</t>
    </rPh>
    <phoneticPr fontId="2"/>
  </si>
  <si>
    <t>グリーンファイナンスの推進(TCFDによる情報開示の促進等)</t>
    <phoneticPr fontId="2"/>
  </si>
  <si>
    <t>燃料転換（二酸化炭素排出原単位の低いエネルギーを使用する設備の採用）</t>
    <rPh sb="10" eb="12">
      <t>ハイシュツ</t>
    </rPh>
    <phoneticPr fontId="2"/>
  </si>
  <si>
    <t>二酸化炭素排出原単位の低いエネルギーの採用（排出係数の低い電気の利用など）</t>
    <phoneticPr fontId="2"/>
  </si>
  <si>
    <t>省エネ診断の受診及び対策の検討実施（ESCO事業者（エネルギーの使用の合理化に関する包括的なサービスを提供する者をいう。）等の活用を含む。）</t>
    <rPh sb="66" eb="67">
      <t>フク</t>
    </rPh>
    <phoneticPr fontId="2"/>
  </si>
  <si>
    <t>廃棄物処理等によるメタン削減対策又は焼却施設等燃焼過程から排出される一酸化二窒素削減対策</t>
    <rPh sb="5" eb="6">
      <t>トウ</t>
    </rPh>
    <phoneticPr fontId="2"/>
  </si>
  <si>
    <t>フルオロエタン</t>
    <phoneticPr fontId="2"/>
  </si>
  <si>
    <t>脱炭素社会の実現に向けた取組</t>
    <phoneticPr fontId="2"/>
  </si>
  <si>
    <t>省エネ責任者の設置、社内研修体制の整備等</t>
    <rPh sb="14" eb="16">
      <t>タイセイ</t>
    </rPh>
    <rPh sb="17" eb="19">
      <t>セイビ</t>
    </rPh>
    <rPh sb="19" eb="20">
      <t>トウ</t>
    </rPh>
    <phoneticPr fontId="2"/>
  </si>
  <si>
    <t>気候変動対策に取り組む国際的イニシアティブ等への参画</t>
  </si>
  <si>
    <t>省エネ責任者の設置、社内研修体制の整備等の要請</t>
    <rPh sb="14" eb="16">
      <t>タイセイ</t>
    </rPh>
    <rPh sb="17" eb="19">
      <t>セイビ</t>
    </rPh>
    <rPh sb="19" eb="20">
      <t>トウ</t>
    </rPh>
    <rPh sb="21" eb="23">
      <t>ヨウセイ</t>
    </rPh>
    <phoneticPr fontId="2"/>
  </si>
  <si>
    <t>_2013北海道電力(株)</t>
  </si>
  <si>
    <t>_2013東北電力(株)</t>
  </si>
  <si>
    <t>_2013東京電力(株)</t>
  </si>
  <si>
    <t>_2013中部電力(株)</t>
  </si>
  <si>
    <t>_2013北陸電力(株)</t>
  </si>
  <si>
    <t>_2013関西電力(株)</t>
  </si>
  <si>
    <t>_2013中国電力(株)</t>
  </si>
  <si>
    <t>_2013四国電力(株)</t>
  </si>
  <si>
    <t>_2013九州電力(株)</t>
  </si>
  <si>
    <t>_2013沖縄電力(株)</t>
  </si>
  <si>
    <t>_2013（株）イーセル</t>
  </si>
  <si>
    <t>_2013イーレックス（株）</t>
  </si>
  <si>
    <t>_2013出光グリーンパワー（株）</t>
  </si>
  <si>
    <t>_2013伊藤忠エネクス（株）</t>
  </si>
  <si>
    <t>_2013エネサーブ（株）</t>
  </si>
  <si>
    <t>_2013（株）エネット</t>
  </si>
  <si>
    <t>_2013荏原環境プラント（株）</t>
  </si>
  <si>
    <t>_2013王子製紙（株）</t>
  </si>
  <si>
    <t>_2013オリックス（株）</t>
  </si>
  <si>
    <t>_2013サミットエナジー（株）</t>
  </si>
  <si>
    <t>_2013志賀高原リゾート開発（株）</t>
  </si>
  <si>
    <t>_2013昭和シェル石油（株）</t>
  </si>
  <si>
    <t>_2013新日鉄住金エンジニアリング（株）</t>
  </si>
  <si>
    <t>_2013泉北天然ガス発電（株）</t>
  </si>
  <si>
    <t>_2013ダイヤモンドパワー（株）</t>
  </si>
  <si>
    <t>_2013テス・エンジニアリング（株）</t>
  </si>
  <si>
    <t>_2013東京エコサービス（株）</t>
  </si>
  <si>
    <t>_2013（株）日本セレモニー</t>
  </si>
  <si>
    <t>_2013日本テクノ（株）</t>
  </si>
  <si>
    <t>_2013日本ロジテック協同組合</t>
  </si>
  <si>
    <t>_2013パナソニック（株）</t>
  </si>
  <si>
    <t>_2013プレミアムグリーンパワー（株）</t>
  </si>
  <si>
    <t>_2013丸紅（株）</t>
  </si>
  <si>
    <t>_2013ミツウロコグリーンエネルギー（株）</t>
  </si>
  <si>
    <t>_2013リエスパワー（株）</t>
  </si>
  <si>
    <t>_2013（株）Ｇ－Ｐｏｗｅｒ</t>
  </si>
  <si>
    <t>_2013（株）Ｆ－Ｐｏｗｅｒ</t>
  </si>
  <si>
    <t>_2013ＪＥＮホールディングス（株）</t>
  </si>
  <si>
    <t>_2013ＪＸ日鉱日石エネルギー（株）</t>
  </si>
  <si>
    <t>_2013代替値</t>
  </si>
  <si>
    <t>_2014北海道電力(株)</t>
  </si>
  <si>
    <t>_2014東北電力(株)</t>
  </si>
  <si>
    <t>_2014東京電力(株)</t>
  </si>
  <si>
    <t>_2014中部電力(株)</t>
  </si>
  <si>
    <t>_2014北陸電力(株)</t>
  </si>
  <si>
    <t>_2014関西電力(株)</t>
  </si>
  <si>
    <t>_2014中国電力(株)</t>
  </si>
  <si>
    <t>_2014四国電力(株)</t>
  </si>
  <si>
    <t>_2014九州電力(株)</t>
  </si>
  <si>
    <t>_2014沖縄電力(株)</t>
  </si>
  <si>
    <t>_2014京葉瓦斯(株)</t>
  </si>
  <si>
    <t>_2014(株)サイサン</t>
  </si>
  <si>
    <t>_2014(株)サニックス</t>
  </si>
  <si>
    <t>_2014(株)新出光</t>
  </si>
  <si>
    <t>_2014鈴与商事(株)</t>
  </si>
  <si>
    <t>_2014総合エネルギー(株)</t>
  </si>
  <si>
    <t>_2014大東エナジー(株)</t>
  </si>
  <si>
    <t>_2014大和ハウス工業(株)</t>
  </si>
  <si>
    <t>_2014中央電力エナジー(株)</t>
  </si>
  <si>
    <t>_2014テプコカスタマーサービス(株)</t>
  </si>
  <si>
    <t>_2014(株)トヨタタービンアンドシステム</t>
  </si>
  <si>
    <t>_2014(株)とんでん</t>
  </si>
  <si>
    <t>_2014(株)ナンワエナジー</t>
  </si>
  <si>
    <t>_2014にちほクラウド電力(株)</t>
  </si>
  <si>
    <t>_2014日本ロジテック協同組合</t>
  </si>
  <si>
    <t>_2014本田技研工業(株)</t>
  </si>
  <si>
    <t>_2014ミサワホーム(株)</t>
  </si>
  <si>
    <t>_2014三井物産(株)</t>
  </si>
  <si>
    <t>_2014ワタミファーム＆エナジー(株)</t>
  </si>
  <si>
    <t>_2014(株)ＳＥウイングズ</t>
  </si>
  <si>
    <t>_2014代替値</t>
  </si>
  <si>
    <t>_2015アーバンエナジー(株)</t>
  </si>
  <si>
    <t>_2015(株)アイ・グリッド・ソリューションズ</t>
  </si>
  <si>
    <t>_2015愛知電力(株)</t>
  </si>
  <si>
    <t>_2015(株)アシストワンエナジー</t>
  </si>
  <si>
    <t>_2015(株)アップルツリー</t>
  </si>
  <si>
    <t>_2015(株)アドバンテック</t>
  </si>
  <si>
    <t>_2015アストモスエネルギー(株)</t>
  </si>
  <si>
    <t>_2015アンフィニ(株)</t>
  </si>
  <si>
    <t>_2015(株)イーエムアイ</t>
  </si>
  <si>
    <t>_2015(株)イーセル</t>
  </si>
  <si>
    <t>_2015イーレックス(株)</t>
  </si>
  <si>
    <t>_2015いこま電力(株)</t>
  </si>
  <si>
    <t>_2015(株)いちたかガスワン</t>
  </si>
  <si>
    <t>_2015出光グリーンパワー(株)</t>
  </si>
  <si>
    <t>_2015伊藤忠エネクス(株)</t>
  </si>
  <si>
    <t>_2015伊藤忠商事(株)</t>
  </si>
  <si>
    <t>_2015(株)岩手ウッドパワー</t>
  </si>
  <si>
    <t>_2015(株)ウエスト電力</t>
  </si>
  <si>
    <t>_2015エコエンジニアリング(株)</t>
  </si>
  <si>
    <t>_2015(株)エナジードリーム</t>
  </si>
  <si>
    <t>_2015エネサーブ(株)</t>
  </si>
  <si>
    <t>_2015エネックス(株)</t>
  </si>
  <si>
    <t>_2015王子・伊藤忠エネクス電力販売(株)</t>
  </si>
  <si>
    <t>_2015沖縄電力(株)</t>
  </si>
  <si>
    <t>_2015オリックス(株)</t>
  </si>
  <si>
    <t>_2015川重商事(株)</t>
  </si>
  <si>
    <t>_2015関西電力(株)</t>
  </si>
  <si>
    <t>_2015(株)関電エネルギーソリューション</t>
  </si>
  <si>
    <t>_2015九州電力(株)</t>
  </si>
  <si>
    <t>_2015近畿電力(株)</t>
  </si>
  <si>
    <t>_2015(株)グローバルエンジニアリング</t>
  </si>
  <si>
    <t>_2015(株)サイサン</t>
  </si>
  <si>
    <t>_2015合同会社北上新電力</t>
  </si>
  <si>
    <t>_2015(株)洸陽電機</t>
  </si>
  <si>
    <t>_2015御所野縄文電力(株)</t>
  </si>
  <si>
    <t>_2015(株)コンシェルジュ</t>
  </si>
  <si>
    <t>_2015(株)新出光</t>
  </si>
  <si>
    <t>_2015(株)サニックス</t>
  </si>
  <si>
    <t>_2015サミットエナジー(株)</t>
  </si>
  <si>
    <t>_2015志賀高原リゾート開発(株)</t>
  </si>
  <si>
    <t>_2015滋賀電力(株)</t>
  </si>
  <si>
    <t>_2015四国電力(株)</t>
  </si>
  <si>
    <t>_2015シナネン(株)</t>
  </si>
  <si>
    <t>_2015湘南電力(株)</t>
  </si>
  <si>
    <t>_2015昭和シェル石油(株)</t>
  </si>
  <si>
    <t>_2015新電力おおいた(株)</t>
  </si>
  <si>
    <t>_2015新日鉄住金エンジニアリング(株)</t>
  </si>
  <si>
    <t>_2015須賀川瓦斯(株)</t>
  </si>
  <si>
    <t>_2015鈴与商事(株)</t>
  </si>
  <si>
    <t>_2015生活協同組合コープこうべ</t>
  </si>
  <si>
    <t>_2015(株)生活クラブエナジー</t>
  </si>
  <si>
    <t>_2015西部瓦斯(株)</t>
  </si>
  <si>
    <t>_2015総合エネルギー(株)</t>
  </si>
  <si>
    <t>_2015大一ガス(株)</t>
  </si>
  <si>
    <t>_2015京葉瓦斯(株)</t>
  </si>
  <si>
    <t>_2015ダイヤモンドパワー(株)</t>
  </si>
  <si>
    <t>_2015太陽ガス(株)</t>
  </si>
  <si>
    <t>_2015大和エネルギー(株)</t>
  </si>
  <si>
    <t>_2015大和ハウス工業(株)</t>
  </si>
  <si>
    <t>_2015(株)タクマエナジー</t>
  </si>
  <si>
    <t>_2015(株)地球クラブ</t>
  </si>
  <si>
    <t>_2015中央電力エナジー(株)</t>
  </si>
  <si>
    <t>_2015中国電力(株)</t>
  </si>
  <si>
    <t>_2015中部電力(株)</t>
  </si>
  <si>
    <t>_2015(株)津軽あっぷるパワー</t>
  </si>
  <si>
    <t>_2015テス・エンジニアリング(株)</t>
  </si>
  <si>
    <t>_2015東京エコサービス(株)</t>
  </si>
  <si>
    <t>_2015(株)東芝</t>
  </si>
  <si>
    <t>_2015東燃ゼネラル石油(株)</t>
  </si>
  <si>
    <t>_2015東北電力(株)</t>
  </si>
  <si>
    <t>_2015凸版印刷(株)</t>
  </si>
  <si>
    <t>_2015(株)トヨタタービンアンドシステム</t>
  </si>
  <si>
    <t>_2015(株)とんでん</t>
  </si>
  <si>
    <t>_2015長崎地域電力(株)</t>
  </si>
  <si>
    <t>_2015(株)ナンワエナジー</t>
  </si>
  <si>
    <t>_2015大東エナジー(株)</t>
  </si>
  <si>
    <t>_2015日立造船(株)</t>
  </si>
  <si>
    <t>_2015にちほクラウド電力(株)</t>
  </si>
  <si>
    <t>_2015(株)日本セレモニー</t>
  </si>
  <si>
    <t>_2015日本テクノ(株)</t>
  </si>
  <si>
    <t>_2015テプコカスタマーサービス(株)</t>
  </si>
  <si>
    <t>_2015(株)ネオインターナショナル</t>
  </si>
  <si>
    <t>_2015ネクストエナジー・アンド・リソース(株)</t>
  </si>
  <si>
    <t>_2015パシフィックパワー(株)</t>
  </si>
  <si>
    <t>_2015パナソニック(株)</t>
  </si>
  <si>
    <t>_2015(株)バランスハーツ</t>
  </si>
  <si>
    <t>_2015はりま電力(株)</t>
  </si>
  <si>
    <t>_2015(株)フォレストパワー</t>
  </si>
  <si>
    <t>_2015プレミアムグリーンパワー(株)</t>
  </si>
  <si>
    <t>_2015(株)ベイサイドエナジー</t>
  </si>
  <si>
    <t>_2015北陸電力(株)</t>
  </si>
  <si>
    <t>_2015北海道瓦斯(株)</t>
  </si>
  <si>
    <t>_2015北海道電力(株)</t>
  </si>
  <si>
    <t>_2015本田技研工業(株)</t>
  </si>
  <si>
    <t>_2015ミサワホーム(株)</t>
  </si>
  <si>
    <t>_2015三井物産(株)</t>
  </si>
  <si>
    <t>_2015ミツウロコグリーンエネルギー(株)</t>
  </si>
  <si>
    <t>_2015水戸電力(株)</t>
  </si>
  <si>
    <t>_2015宮崎パワーライン(株)</t>
  </si>
  <si>
    <t>_2015みやまスマートエネルギー(株)</t>
  </si>
  <si>
    <t>_2015みんな電力(株)</t>
  </si>
  <si>
    <t>_2015リエスパワー(株)</t>
  </si>
  <si>
    <t>_2015リコージャパン(株)</t>
  </si>
  <si>
    <t>_2015(株)リミックスポイント</t>
  </si>
  <si>
    <t>_2015緑新電力(株)</t>
  </si>
  <si>
    <t>_2015(株)リレボ</t>
  </si>
  <si>
    <t>_2015和歌山電力(株)</t>
  </si>
  <si>
    <t>_2015ワタミファーム＆エナジー(株)</t>
  </si>
  <si>
    <t>_2015(株)Ｆ－Ｐｏｗｅｒ</t>
  </si>
  <si>
    <t>_2015(株)Ｇ－Ｐｏｗｅｒ</t>
  </si>
  <si>
    <t>_2015ＨＴＢエナジー(株)</t>
  </si>
  <si>
    <t>_2015(株)Ｌｏｏｏｐ</t>
  </si>
  <si>
    <t>_2015ＭＢエナジー(株)</t>
  </si>
  <si>
    <t>_2015ＳＢパワー(株)</t>
  </si>
  <si>
    <t>_2015(株)Ｓ－ＣＯＲＥ</t>
  </si>
  <si>
    <t>_2015(株)ＳＥウイングズ</t>
  </si>
  <si>
    <t>_2015(株)Ｖ－Ｐｏｗｅｒ</t>
  </si>
  <si>
    <t>_2015代替値</t>
  </si>
  <si>
    <t>_2016(株)アイ・グリッド・ソリューションズ</t>
  </si>
  <si>
    <t>_2016愛知電力(株)</t>
  </si>
  <si>
    <t>_2016足利ガス(株)</t>
  </si>
  <si>
    <t>_2016(株)アシストワンエナジー</t>
  </si>
  <si>
    <t>_2016(株)アドバンテック</t>
  </si>
  <si>
    <t>_2016アストモスエネルギー(株)</t>
  </si>
  <si>
    <t>_2016(株)アメニティ電力</t>
  </si>
  <si>
    <t>_2016アンフィニ(株)</t>
  </si>
  <si>
    <t>_2016(株)イーエムアイ</t>
  </si>
  <si>
    <t>_2016(株)イーセル</t>
  </si>
  <si>
    <t>_2016(株)イーネットワークシステムズ</t>
  </si>
  <si>
    <t>_2016イーレックス(株)</t>
  </si>
  <si>
    <t>_2016イーレックス・スパーク・エリアマーケティング(株)</t>
  </si>
  <si>
    <t>_2016イーレックス・スパーク・マーケティング(株)</t>
  </si>
  <si>
    <t>_2016(株)池見石油店</t>
  </si>
  <si>
    <t>_2016いこま電力(株)</t>
  </si>
  <si>
    <t>_2016(一財)泉佐野電力</t>
  </si>
  <si>
    <t>_2016伊勢崎ガス(株)</t>
  </si>
  <si>
    <t>_2016(株)いちき串木野電力</t>
  </si>
  <si>
    <t>_2016(株)いちたかガスワン</t>
  </si>
  <si>
    <t>_2016出光グリーンパワー(株)</t>
  </si>
  <si>
    <t>_2016伊藤忠エネクスホームライフ西日本(株)</t>
  </si>
  <si>
    <t>_2016伊藤忠商事(株)</t>
  </si>
  <si>
    <t>_2016伊藤忠プランテック(株)</t>
  </si>
  <si>
    <t>_2016入間ガス(株)</t>
  </si>
  <si>
    <t>_2016イワタニ関東(株)</t>
  </si>
  <si>
    <t>_2016イワタニ首都圏(株)</t>
  </si>
  <si>
    <t>_2016(株)岩手ウッドパワー</t>
  </si>
  <si>
    <t>_2016(株)ウエスト電力</t>
  </si>
  <si>
    <t>_2016(株)エーコープサービス</t>
  </si>
  <si>
    <t>_2016(株)エージーピー</t>
  </si>
  <si>
    <t>_2016(株)エコア</t>
  </si>
  <si>
    <t>_2016エコエンジニアリング(株)</t>
  </si>
  <si>
    <t>_2016(株)エコスタイル</t>
  </si>
  <si>
    <t>_2016(株)エナジードリーム</t>
  </si>
  <si>
    <t>_2016(株)エナジー北海道</t>
  </si>
  <si>
    <t>_2016(株)エナリス・パワー・マーケティング</t>
  </si>
  <si>
    <t>_2016(株)エネクスライフサービス</t>
  </si>
  <si>
    <t>_2016(株)エネコープ</t>
  </si>
  <si>
    <t>_2016エネサーブ(株)</t>
  </si>
  <si>
    <t>_2016(株)エネサンス関東</t>
  </si>
  <si>
    <t>_2016エネックス(株)</t>
  </si>
  <si>
    <t>_2016(株)エネルギア・ソリューション・アンド・サービス</t>
  </si>
  <si>
    <t>_2016エフビットコミュニケーションズ(株)</t>
  </si>
  <si>
    <t>_2016(株)エルピオ</t>
  </si>
  <si>
    <t>_2016王子・伊藤忠エネクス電力販売(株)</t>
  </si>
  <si>
    <t>_2016大垣ガス(株)</t>
  </si>
  <si>
    <t>_2016大阪いずみ市民生活協同組合</t>
  </si>
  <si>
    <t>_2016大阪瓦斯(株)</t>
  </si>
  <si>
    <t>_2016(株)おおた電力</t>
  </si>
  <si>
    <t>_2016青梅ガス(株)</t>
  </si>
  <si>
    <t>_2016岡田建設(株)</t>
  </si>
  <si>
    <t>_2016(株)オカモト</t>
  </si>
  <si>
    <t>_2016(株)沖縄ガスニューパワー</t>
  </si>
  <si>
    <t>_2016沖縄電力(株)</t>
  </si>
  <si>
    <t>_2016奥出雲電力(株)</t>
  </si>
  <si>
    <t>オリックス(株)　メニューA</t>
  </si>
  <si>
    <t>_2016香川電力(株)</t>
  </si>
  <si>
    <t>_2016角栄ガス(株)</t>
  </si>
  <si>
    <t>_2016鹿児島電力(株)</t>
  </si>
  <si>
    <t>_2016川重商事(株)</t>
  </si>
  <si>
    <t>_2016関西エネルギーパワー(株)</t>
  </si>
  <si>
    <t>_2016(株)関西空調</t>
  </si>
  <si>
    <t>_2016関西電力(株)</t>
  </si>
  <si>
    <t>(株)関電エネルギーソリューション　メニューA</t>
  </si>
  <si>
    <t>_2016(株)北九州パワー</t>
  </si>
  <si>
    <t>_2016キタコー(株)</t>
  </si>
  <si>
    <t>_2016北日本石油(株)</t>
  </si>
  <si>
    <t>_2016キヤノンマーケティングジャパン(株)</t>
  </si>
  <si>
    <t>_2016九州エナジー(株)</t>
  </si>
  <si>
    <t>_2016九州電力(株)</t>
  </si>
  <si>
    <t>_2016九電みらいエナジー(株)</t>
  </si>
  <si>
    <t>_2016桐生瓦斯(株)</t>
  </si>
  <si>
    <t>_2016近畿電力(株)</t>
  </si>
  <si>
    <t>_2016(株)グリーンサークル</t>
  </si>
  <si>
    <t>_2016(一社)グリーン・市民電力</t>
  </si>
  <si>
    <t>_2016(株)グリーンパワー大東</t>
  </si>
  <si>
    <t>_2016(株)グリムスパワー</t>
  </si>
  <si>
    <t>_2016(株)グローバルエンジニアリング</t>
  </si>
  <si>
    <t>_2016京葉瓦斯(株)</t>
  </si>
  <si>
    <t>_2016(株)ケーブルネット下関</t>
  </si>
  <si>
    <t>_2016合同会社北上新電力</t>
  </si>
  <si>
    <t>_2016(株)洸陽電機</t>
  </si>
  <si>
    <t>_2016御所野縄文電力(株)</t>
  </si>
  <si>
    <t>_2016御所野縄文パワー(株)</t>
  </si>
  <si>
    <t>_2016こなんウルトラパワー(株)</t>
  </si>
  <si>
    <t>_2016(株)コンシェルジュ</t>
  </si>
  <si>
    <t>_2016サーラｅエナジー(株)</t>
  </si>
  <si>
    <t>_2016(株)サイサン</t>
  </si>
  <si>
    <t>_2016埼玉ガス(株)</t>
  </si>
  <si>
    <t>_2016札幌電力(株)</t>
  </si>
  <si>
    <t>_2016里山パワーワークス(株)</t>
  </si>
  <si>
    <t>_2016(株)サニックス</t>
  </si>
  <si>
    <t>_2016佐野瓦斯(株)</t>
  </si>
  <si>
    <t>_2016サミットエナジー(株)</t>
  </si>
  <si>
    <t>_2016山陰エレキ・アライアンス(株)</t>
  </si>
  <si>
    <t>_2016(株)サン・ビーム</t>
  </si>
  <si>
    <t>_2016サンリン(株)</t>
  </si>
  <si>
    <t>_2016(株)シーエナジー</t>
  </si>
  <si>
    <t>_2016(株)ジェイコム足立</t>
  </si>
  <si>
    <t>_2016(株)ジェイコムイースト</t>
  </si>
  <si>
    <t>_2016(株)ジェイコム市川</t>
  </si>
  <si>
    <t>_2016(株)ジェイコムウエスト</t>
  </si>
  <si>
    <t>_2016(株)ジェイコム川口戸田</t>
  </si>
  <si>
    <t>_2016(株)ジェイコム北関東</t>
  </si>
  <si>
    <t>_2016(株)ジェイコム九州</t>
  </si>
  <si>
    <t>_2016(株)ジェイコムさいたま</t>
  </si>
  <si>
    <t>_2016(株)ジェイコム札幌</t>
  </si>
  <si>
    <t>_2016(株)ジェイコム湘南</t>
  </si>
  <si>
    <t>_2016(株)ジェイコム多摩</t>
  </si>
  <si>
    <t>_2016(株)ジェイコム千葉</t>
  </si>
  <si>
    <t>_2016(株)ジェイコム千葉セントラル</t>
  </si>
  <si>
    <t>_2016(株)ジェイコム東葛葛飾</t>
  </si>
  <si>
    <t>_2016(株)ジェイコム東京</t>
  </si>
  <si>
    <t>_2016(株)ジェイコム東京北</t>
  </si>
  <si>
    <t>_2016(株)ジェイコム中野</t>
  </si>
  <si>
    <t>_2016(株)ジェイコム八王子</t>
  </si>
  <si>
    <t>_2016(株)ジェイコム日野</t>
  </si>
  <si>
    <t>_2016(株)ジェイコム船橋習志野</t>
  </si>
  <si>
    <t>_2016(株)ジェイコム港新宿</t>
  </si>
  <si>
    <t>_2016(株)ジェイコム南横浜</t>
  </si>
  <si>
    <t>_2016(株)ジェイコム武蔵野三鷹</t>
  </si>
  <si>
    <t>_2016志賀高原リゾート開発(株)</t>
  </si>
  <si>
    <t>_2016滋賀電力(株)</t>
  </si>
  <si>
    <t>_2016四国電力(株)</t>
  </si>
  <si>
    <t>_2016静岡ガス＆パワー(株)</t>
  </si>
  <si>
    <t>_2016(株)シナジアパワー</t>
  </si>
  <si>
    <t>_2016清水建設(株)</t>
  </si>
  <si>
    <t>_2016(株)ジェイコム大田</t>
  </si>
  <si>
    <t>_2016湘南電力(株)</t>
  </si>
  <si>
    <t>_2016昭和シェル石油(株)</t>
  </si>
  <si>
    <t>_2016(株)新出光</t>
  </si>
  <si>
    <t>_2016新電力おおいた(株)</t>
  </si>
  <si>
    <t>_2016新電力フロンティア(株)</t>
  </si>
  <si>
    <t>_2016新日鉄住金エンジニアリング(株)</t>
  </si>
  <si>
    <t>_2016須賀川瓦斯(株)</t>
  </si>
  <si>
    <t>_2016スズカ電工(株)</t>
  </si>
  <si>
    <t>鈴与商事(株)　メニューA</t>
  </si>
  <si>
    <t>_2016(株)スマートテック</t>
  </si>
  <si>
    <t>_2016生活協同組合コープこうべ</t>
  </si>
  <si>
    <t>_2016生活協同組合コープしが</t>
  </si>
  <si>
    <t>_2016(株)生活クラブエナジー</t>
  </si>
  <si>
    <t>_2016西部瓦斯(株)</t>
  </si>
  <si>
    <t>_2016積水化学工業(株)</t>
  </si>
  <si>
    <t>_2016全農エネルギー(株)</t>
  </si>
  <si>
    <t>_2016総合エネルギー(株)</t>
  </si>
  <si>
    <t>_2016大一ガス(株)</t>
  </si>
  <si>
    <t>_2016大東エナジー(株)</t>
  </si>
  <si>
    <t>_2016大東ガス(株)</t>
  </si>
  <si>
    <t>_2016ダイヤモンドパワー(株)</t>
  </si>
  <si>
    <t>_2016太陽ガス(株)</t>
  </si>
  <si>
    <t>_2016大和エネルギー(株)</t>
  </si>
  <si>
    <t>(株)タクマエナジー　メニューA</t>
  </si>
  <si>
    <t>_2016(株)地球クラブ</t>
  </si>
  <si>
    <t>_2016千葉電力(株)</t>
  </si>
  <si>
    <t>_2016中央セントラルガス(株)</t>
  </si>
  <si>
    <t>_2016中央電力(株)</t>
  </si>
  <si>
    <t>_2016中央電力エナジー(株)</t>
  </si>
  <si>
    <t>_2016(株)中海テレビ放送</t>
  </si>
  <si>
    <t>_2016中国電力(株)</t>
  </si>
  <si>
    <t>_2016中部電力(株)</t>
  </si>
  <si>
    <t>_2016(株)津軽あっぷるパワー</t>
  </si>
  <si>
    <t>_2016土浦ケーブルテレビ(株)</t>
  </si>
  <si>
    <t>_2016ツネイシＣバリューズ(株)</t>
  </si>
  <si>
    <t>_2016テス・エンジニアリング(株)</t>
  </si>
  <si>
    <t>_2016東海電力(株)</t>
  </si>
  <si>
    <t>_2016東罐商事(株)</t>
  </si>
  <si>
    <t>_2016(株)東急パワーサプライ</t>
  </si>
  <si>
    <t>_2016東京エコサービス(株)</t>
  </si>
  <si>
    <t>_2016東京ガス(株)</t>
  </si>
  <si>
    <t>東京電力エナジーパートナー(株)　メニューA</t>
  </si>
  <si>
    <t>_2016(公財)東京都環境公社</t>
  </si>
  <si>
    <t>_2016(株)東芝</t>
  </si>
  <si>
    <t>_2016東邦ガス(株)</t>
  </si>
  <si>
    <t>_2016東北電力(株)</t>
  </si>
  <si>
    <t>_2016(株)とっとり市民電力</t>
  </si>
  <si>
    <t>_2016凸版印刷(株)</t>
  </si>
  <si>
    <t>_2016(株)トドック電力</t>
  </si>
  <si>
    <t>_2016富山電力(株)</t>
  </si>
  <si>
    <t>_2016(株)トヨタタービンアンドシステム</t>
  </si>
  <si>
    <t>_2016(株)とんでん</t>
  </si>
  <si>
    <t>_2016長崎地域電力(株)</t>
  </si>
  <si>
    <t>_2016(株)ナカシマ</t>
  </si>
  <si>
    <t>_2016(株)中之条パワー</t>
  </si>
  <si>
    <t>_2016奈良電力(株)</t>
  </si>
  <si>
    <t>_2016(株)成田香取エネルギー</t>
  </si>
  <si>
    <t>_2016南部だんだんエナジー(株)</t>
  </si>
  <si>
    <t>_2016(株)ナンワエナジー</t>
  </si>
  <si>
    <t>_2016西日本電力(株)</t>
  </si>
  <si>
    <t>_2016日高都市ガス(株)</t>
  </si>
  <si>
    <t>_2016にちほクラウド電力(株)</t>
  </si>
  <si>
    <t>_2016日産トレーデイング(株)</t>
  </si>
  <si>
    <t>_2016(株)日本エコシステム</t>
  </si>
  <si>
    <t>_2016(株)日本セレモニー</t>
  </si>
  <si>
    <t>_2016日本テクノ(株)</t>
  </si>
  <si>
    <t>_2016ネイチャーエナジー小国(株)</t>
  </si>
  <si>
    <t>_2016(株)ネオインターナショナル</t>
  </si>
  <si>
    <t>_2016ネクストエナジー・アンド・リソース(株)</t>
  </si>
  <si>
    <t>_2016ネクストパワーやまと(株)</t>
  </si>
  <si>
    <t>_2016パーパススマートパワー(株)</t>
  </si>
  <si>
    <t>_2016パシフィックパワー(株)</t>
  </si>
  <si>
    <t>_2016(株)長谷工アネシス</t>
  </si>
  <si>
    <t>_2016パナソニック(株)</t>
  </si>
  <si>
    <t>_2016(株)花巻銀河パワー</t>
  </si>
  <si>
    <t>_2016(株)パネイル</t>
  </si>
  <si>
    <t>_2016(株)浜松新電力</t>
  </si>
  <si>
    <t>_2016(株)バランスハーツ</t>
  </si>
  <si>
    <t>_2016はりま電力(株)</t>
  </si>
  <si>
    <t>_2016(株)ハルエネ</t>
  </si>
  <si>
    <t>_2016(株)パルシステム電力</t>
  </si>
  <si>
    <t>_2016パワーシェアリング(株)</t>
  </si>
  <si>
    <t>_2016ひおき地域エネルギー(株)</t>
  </si>
  <si>
    <t>_2016東日本電力(株)</t>
  </si>
  <si>
    <t>_2016(一社)東松島みらいとし機構</t>
  </si>
  <si>
    <t>_2016日田グリーン電力(株)</t>
  </si>
  <si>
    <t>日立造船(株)　メニューA</t>
  </si>
  <si>
    <t>_2016広島電力(株)</t>
  </si>
  <si>
    <t>_2016(株)ファミリーネット・ジャパン</t>
  </si>
  <si>
    <t>_2016(株)フォレストパワー</t>
  </si>
  <si>
    <t>_2016福岡電力(株)</t>
  </si>
  <si>
    <t>_2016ふくしま新電力(株)</t>
  </si>
  <si>
    <t>_2016ふくのしま電力(株)</t>
  </si>
  <si>
    <t>_2016(株)藤田商店</t>
  </si>
  <si>
    <t>_2016武州瓦斯(株)</t>
  </si>
  <si>
    <t>_2016(株)フソウ・エナジー</t>
  </si>
  <si>
    <t>_2016フラワー電力(株)</t>
  </si>
  <si>
    <t>_2016プレミアムグリーンパワー(株)</t>
  </si>
  <si>
    <t>_2016(株)ベイサイドエナジー</t>
  </si>
  <si>
    <t>_2016北陸電力(株)</t>
  </si>
  <si>
    <t>_2016北海道瓦斯(株)</t>
  </si>
  <si>
    <t>_2016北海道電力(株)</t>
  </si>
  <si>
    <t>_2016(株)坊っちゃん電力</t>
  </si>
  <si>
    <t>_2016本田技研工業(株)</t>
  </si>
  <si>
    <t>_2016真庭バイオエネルギー(株)</t>
  </si>
  <si>
    <t>_2016丸紅新電力(株)</t>
  </si>
  <si>
    <t>_2016三井物産(株)</t>
  </si>
  <si>
    <t>_2016水戸電力(株)</t>
  </si>
  <si>
    <t>_2016緑新電力(株)</t>
  </si>
  <si>
    <t>_2016宮城電力(株)</t>
  </si>
  <si>
    <t>_2016宮古新電力(株)</t>
  </si>
  <si>
    <t>_2016(株)宮崎ガスリビング</t>
  </si>
  <si>
    <t>_2016宮崎パワーライン(株)</t>
  </si>
  <si>
    <t>_2016みやまスマートエネルギー(株)</t>
  </si>
  <si>
    <t>_2016(株)みらい電力</t>
  </si>
  <si>
    <t>_2016ミライフ東日本(株)</t>
  </si>
  <si>
    <t>_2016みんな電力(株)</t>
  </si>
  <si>
    <t>_2016森の電力(株)</t>
  </si>
  <si>
    <t>_2016(株)やまがた新電力</t>
  </si>
  <si>
    <t>_2016(株)ユーミーエナジー</t>
  </si>
  <si>
    <t>_2016リエスパワー(株)</t>
  </si>
  <si>
    <t>_2016リエスパワーネクスト(株)</t>
  </si>
  <si>
    <t>_2016(株)リケン工業</t>
  </si>
  <si>
    <t>リコージャパン(株)　メニューA</t>
  </si>
  <si>
    <t>リコージャパン(株)　メニューB</t>
  </si>
  <si>
    <t>_2016(株)リミックスポイント</t>
  </si>
  <si>
    <t>_2016(株)リレボ</t>
  </si>
  <si>
    <t>_2016ローカルエナジー(株)</t>
  </si>
  <si>
    <t>_2016和歌山電力(株)</t>
  </si>
  <si>
    <t>_2016(株)早稲田環境研究所</t>
  </si>
  <si>
    <t>_2016ワタミファーム＆エナジー(株)</t>
  </si>
  <si>
    <t>_2016(株)ＣＨＩＢＡむつざわエナジー</t>
  </si>
  <si>
    <t>_2016(株)ＣＷＳ</t>
  </si>
  <si>
    <t>_2016(株)Ｆ－Ｐｏｗｅｒ</t>
  </si>
  <si>
    <t>_2016ＦＴエナジー(株)</t>
  </si>
  <si>
    <t>_2016(株)Ｇ－Ｐｏｗｅｒ</t>
  </si>
  <si>
    <t>_2016ＨＴＢエナジー(株)</t>
  </si>
  <si>
    <t>_2016ＪＡＧ国際エナジー(株)</t>
  </si>
  <si>
    <t>_2016ＪＸエネルギー(株)</t>
  </si>
  <si>
    <t>_2016ＫＤＤＩ(株)</t>
  </si>
  <si>
    <t>_2016(株)Ｋｅｎｅｓエネルギーサービス</t>
  </si>
  <si>
    <t>_2016ＭＢエナジー(株)</t>
  </si>
  <si>
    <t>_2016ＭＣリテールエナジー(株)</t>
  </si>
  <si>
    <t>_2016(株)Ｍｉｓｕｍｉ</t>
  </si>
  <si>
    <t>_2016ＮＥＣファシリティーズ(株)</t>
  </si>
  <si>
    <t>_2016ＮＦパワーサービス(株)</t>
  </si>
  <si>
    <t>_2016ＳＢパワー(株)</t>
  </si>
  <si>
    <t>_2016(株)Ｓ－ＣＯＲＥ</t>
  </si>
  <si>
    <t>_2016(株)ＳＥウイングズ</t>
  </si>
  <si>
    <t>_2016(株)ＴＯＳＭＯ</t>
  </si>
  <si>
    <t>_2016代替値</t>
  </si>
  <si>
    <t>_2017(株)アイキューフォーメーション</t>
  </si>
  <si>
    <t>_2017(株)アイ・グリッド・ソリューションズ</t>
  </si>
  <si>
    <t>_2017愛知電力(株)</t>
  </si>
  <si>
    <t>_2017あくびコミュニケーションズ(株)</t>
  </si>
  <si>
    <t>_2017足利ガス(株)</t>
  </si>
  <si>
    <t>_2017(株)アシストワンエナジー</t>
  </si>
  <si>
    <t>_2017(株)アドバンテック</t>
  </si>
  <si>
    <t>_2017アストモスエネルギー(株)</t>
  </si>
  <si>
    <t>_2017(株)アメニティ電力</t>
  </si>
  <si>
    <t>_2017アンビット・エナジー・ジャパン合同会社</t>
  </si>
  <si>
    <t>_2017アンフィニ(株)</t>
  </si>
  <si>
    <t>_2017(株)イーエムアイ</t>
  </si>
  <si>
    <t>_2017(株)イーネットワークシステムズ</t>
  </si>
  <si>
    <t>_2017イーレックス・スパーク・エリアマーケティング(株)</t>
  </si>
  <si>
    <t>_2017イーレックス・スパーク・マーケティング(株)</t>
  </si>
  <si>
    <t>_2017(株)池見石油店</t>
  </si>
  <si>
    <t>_2017いこま市民パワー(株)</t>
  </si>
  <si>
    <t>_2017いこま電力(株)</t>
  </si>
  <si>
    <t>_2017石川電力(株)</t>
  </si>
  <si>
    <t>_2017出雲ガス(株)</t>
  </si>
  <si>
    <t>_2017伊勢崎ガス(株)</t>
  </si>
  <si>
    <t>_2017(株)いちき串木野電力</t>
  </si>
  <si>
    <t>_2017(株)いちたかガスワン</t>
  </si>
  <si>
    <t>_2017出光グリーンパワー(株)</t>
  </si>
  <si>
    <t>_2017伊藤忠エネクス(株)　メニューA</t>
  </si>
  <si>
    <t>_2017伊藤忠エネクスホームライフ西日本(株)</t>
  </si>
  <si>
    <t>伊藤忠商事(株)　メニューA</t>
  </si>
  <si>
    <t>_2017伊藤忠プランテック(株)</t>
  </si>
  <si>
    <t>_2017入間ガス(株)</t>
  </si>
  <si>
    <t>_2017イワタニ関東(株)</t>
  </si>
  <si>
    <t>_2017イワタニ首都圏(株)</t>
  </si>
  <si>
    <t>_2017(株)岩手ウッドパワー</t>
  </si>
  <si>
    <t>_2017(株)ウエスト電力</t>
  </si>
  <si>
    <t>_2017上田ガス(株)</t>
  </si>
  <si>
    <t>_2017うすきエネルギー(株)</t>
  </si>
  <si>
    <t>_2017(株)エーコープサービス</t>
  </si>
  <si>
    <t>_2017(株)エコア</t>
  </si>
  <si>
    <t>_2017(株)エコスタイル</t>
  </si>
  <si>
    <t>_2017(株)エスケーエナジー</t>
  </si>
  <si>
    <t>_2017(株)エナジードリーム</t>
  </si>
  <si>
    <t>_2017(株)エナジー北海道</t>
  </si>
  <si>
    <t>(株)エナリス・パワー・マーケティング　メニューA</t>
  </si>
  <si>
    <t>_2017(株)エネアーク関西(旧：伊藤忠エネクスホームライフ関西(株))</t>
  </si>
  <si>
    <t>_2017(株)エネアーク関東(旧：伊藤忠エネクスホームライフ関東(株))</t>
  </si>
  <si>
    <t>_2017(株)エネクスライフサービス</t>
  </si>
  <si>
    <t>_2017(株)エネコープ</t>
  </si>
  <si>
    <t>_2017エネサーブ(株)</t>
  </si>
  <si>
    <t>_2017(株)エネサンス関東</t>
  </si>
  <si>
    <t>_2017エネックス(株)</t>
  </si>
  <si>
    <t>_2017(株)エネット　メニューA</t>
  </si>
  <si>
    <t>_2017(株)エネット　メニューB</t>
  </si>
  <si>
    <t>_2017(株)エネルギア・ソリューション・アンド・サービス</t>
  </si>
  <si>
    <t>_2017荏原環境プラント(株)　メニューA</t>
  </si>
  <si>
    <t>_2017荏原環境プラント(株)　メニューB</t>
  </si>
  <si>
    <t>_2017荏原環境プラント(株)　メニューC</t>
  </si>
  <si>
    <t>_2017荏原環境プラント(株)　メニューD</t>
  </si>
  <si>
    <t>_2017荏原環境プラント(株)　メニューE</t>
  </si>
  <si>
    <t>_2017荏原環境プラント(株)　メニューF</t>
  </si>
  <si>
    <t>_2017荏原環境プラント(株)　メニューG</t>
  </si>
  <si>
    <t>_2017荏原環境プラント(株)　メニューH</t>
  </si>
  <si>
    <t>_2017荏原環境プラント(株)　メニューI</t>
  </si>
  <si>
    <t>_2017(株)エフエネ(旧：(株)エフティエナジー)</t>
  </si>
  <si>
    <t>_2017(株)エルピオ</t>
  </si>
  <si>
    <t>_2017王子・伊藤忠エネクス電力販売(株)</t>
  </si>
  <si>
    <t>_2017大分ケーブルテレコム(株)</t>
  </si>
  <si>
    <t>_2017大垣ガス(株)</t>
  </si>
  <si>
    <t>_2017大阪いずみ市民生活協同組合</t>
  </si>
  <si>
    <t>_2017大阪瓦斯(株)</t>
  </si>
  <si>
    <t>_2017大阪府民電力(株)</t>
  </si>
  <si>
    <t>_2017(株)おおた電力</t>
  </si>
  <si>
    <t>_2017青梅ガス(株)</t>
  </si>
  <si>
    <t>_2017岡田建設(株)</t>
  </si>
  <si>
    <t>_2017(株)オカモト</t>
  </si>
  <si>
    <t>_2017岡山電力(株)</t>
  </si>
  <si>
    <t>_2017(株)沖縄ガスニューパワー</t>
  </si>
  <si>
    <t>_2017沖縄電力(株)</t>
  </si>
  <si>
    <t>_2017奥出雲電力(株)</t>
  </si>
  <si>
    <t>_2017オリックス(株)　メニューA</t>
  </si>
  <si>
    <t>_2017角栄ガス(株)</t>
  </si>
  <si>
    <t>_2017格安電力(株)</t>
  </si>
  <si>
    <t>_2017鹿児島電力(株)</t>
  </si>
  <si>
    <t>_2017川重商事(株)</t>
  </si>
  <si>
    <t>_2017関西エネルギーパワー(株)</t>
  </si>
  <si>
    <t>関西電力(株)　メニューA</t>
  </si>
  <si>
    <t>_2017(株)関電エネルギーソリューション　メニューA</t>
  </si>
  <si>
    <t>_2017(株)関電エネルギーソリューション　(参考値)事業者全体</t>
  </si>
  <si>
    <t>_2017(株)北九州パワー</t>
  </si>
  <si>
    <t>_2017キタコー(株)</t>
  </si>
  <si>
    <t>_2017北日本石油(株)</t>
  </si>
  <si>
    <t>_2017岐阜電力(株)</t>
  </si>
  <si>
    <t>_2017キヤノンマーケティングジャパン(株)</t>
  </si>
  <si>
    <t>_2017九州エナジー(株)</t>
  </si>
  <si>
    <t>九州電力(株)　メニューA</t>
  </si>
  <si>
    <t>_2017九電みらいエナジー(株)</t>
  </si>
  <si>
    <t>_2017京都生活協同組合</t>
  </si>
  <si>
    <t>_2017桐生瓦斯(株)</t>
  </si>
  <si>
    <t>_2017近畿電力(株)</t>
  </si>
  <si>
    <t>_2017(株)グリーンサークル</t>
  </si>
  <si>
    <t>_2017(一社)グリーン・市民電力</t>
  </si>
  <si>
    <t>_2017(株)グリーンパワー大東</t>
  </si>
  <si>
    <t>_2017(株)グリムスパワー</t>
  </si>
  <si>
    <t>_2017(株)グローバルエンジニアリング</t>
  </si>
  <si>
    <t>_2017グローバルソリューションサービス(株)</t>
  </si>
  <si>
    <t>_2017(株)ケイ・オプティコム</t>
  </si>
  <si>
    <t>_2017京葉瓦斯(株)</t>
  </si>
  <si>
    <t>_2017(株)ケーブルネット下関</t>
  </si>
  <si>
    <t>_2017合同会社北上新電力</t>
  </si>
  <si>
    <t>_2017(株)コープでんき東北</t>
  </si>
  <si>
    <t>_2017国際航業(株)</t>
  </si>
  <si>
    <t>_2017御所野縄文電力(株)</t>
  </si>
  <si>
    <t>_2017御所野縄文パワー(株)</t>
  </si>
  <si>
    <t>_2017こなんウルトラパワー(株)</t>
  </si>
  <si>
    <t>_2017(株)コンシェルジュ</t>
  </si>
  <si>
    <t>_2017サーラｅエナジー(株)</t>
  </si>
  <si>
    <t>_2017(株)サイサン</t>
  </si>
  <si>
    <t>_2017埼玉ガス(株)</t>
  </si>
  <si>
    <t>_2017里山パワーワークス(株)</t>
  </si>
  <si>
    <t>_2017(株)サニックス</t>
  </si>
  <si>
    <t>_2017佐野瓦斯(株)</t>
  </si>
  <si>
    <t>サミットエナジー(株)　メニューA</t>
  </si>
  <si>
    <t>_2017三愛石油(株)</t>
  </si>
  <si>
    <t>_2017山陰エレキ・アライアンス(株)</t>
  </si>
  <si>
    <t>_2017山陰酸素工業(株)</t>
  </si>
  <si>
    <t>_2017(株)サン・ビーム</t>
  </si>
  <si>
    <t>_2017サンリン(株)</t>
  </si>
  <si>
    <t>_2017(株)シーエナジー</t>
  </si>
  <si>
    <t>_2017(株)ジェイコム足立</t>
  </si>
  <si>
    <t>_2017(株)ジェイコムイースト</t>
  </si>
  <si>
    <t>_2017(株)ジェイコム市川</t>
  </si>
  <si>
    <t>_2017(株)ジェイコムウエスト</t>
  </si>
  <si>
    <t>_2017(株)ジェイコム川口戸田</t>
  </si>
  <si>
    <t>_2017(株)ジェイコム北関東</t>
  </si>
  <si>
    <t>_2017(株)ジェイコム九州</t>
  </si>
  <si>
    <t>_2017(株)ジェイコムさいたま</t>
  </si>
  <si>
    <t>_2017(株)ジェイコム札幌</t>
  </si>
  <si>
    <t>_2017(株)ジェイコム湘南</t>
  </si>
  <si>
    <t>_2017(株)ジェイコム多摩</t>
  </si>
  <si>
    <t>_2017(株)ジェイコム千葉</t>
  </si>
  <si>
    <t>_2017(株)ジェイコム千葉セントラル</t>
  </si>
  <si>
    <t>_2017(株)ジェイコム東葛葛飾</t>
  </si>
  <si>
    <t>_2017(株)ジェイコム東京</t>
  </si>
  <si>
    <t>_2017(株)ジェイコム東京北</t>
  </si>
  <si>
    <t>_2017(株)ジェイコム中野</t>
  </si>
  <si>
    <t>_2017(株)ジェイコム八王子</t>
  </si>
  <si>
    <t>_2017(株)ジェイコム日野</t>
  </si>
  <si>
    <t>_2017(株)ジェイコム港新宿</t>
  </si>
  <si>
    <t>_2017(株)ジェイコム南横浜</t>
  </si>
  <si>
    <t>_2017(株)ジェイコム武蔵野三鷹</t>
  </si>
  <si>
    <t>_2017志賀高原リゾート開発(株)</t>
  </si>
  <si>
    <t>_2017滋賀電力(株)</t>
  </si>
  <si>
    <t>四国電力(株)　メニューA</t>
  </si>
  <si>
    <t>四国電力(株)　メニューB</t>
  </si>
  <si>
    <t>_2017静岡ガス＆パワー(株)</t>
  </si>
  <si>
    <t>_2017自然電力(株)　メニューA</t>
  </si>
  <si>
    <t>_2017(株)シナジアパワー</t>
  </si>
  <si>
    <t>東邦ガス(株)　メニューA</t>
  </si>
  <si>
    <t>_2017シナネン(株)　メニューA</t>
  </si>
  <si>
    <t>シナネン(株)　メニューB</t>
  </si>
  <si>
    <t>シナネン(株)　メニューC</t>
  </si>
  <si>
    <t>シナネン(株)　メニューD</t>
  </si>
  <si>
    <t>シナネン(株)　メニューE</t>
  </si>
  <si>
    <t>_2017シナネン(株)　(参考値)事業者全体</t>
  </si>
  <si>
    <t>_2017清水建設(株)</t>
  </si>
  <si>
    <t>_2017地元電力(株)</t>
  </si>
  <si>
    <t>_2017(株)ジェイコム大田</t>
  </si>
  <si>
    <t>_2017湘南電力(株)</t>
  </si>
  <si>
    <t>_2017(株)新出光</t>
  </si>
  <si>
    <t>_2017新電力おおいた(株)</t>
  </si>
  <si>
    <t>_2017新電力フロンティア(株)</t>
  </si>
  <si>
    <t>_2017新日鉄住金エンジニアリング(株)</t>
  </si>
  <si>
    <t>_2017(株)翠光トップライン</t>
  </si>
  <si>
    <t>_2017ズームエナジージャパン合同会社</t>
  </si>
  <si>
    <t>_2017須賀川瓦斯(株)</t>
  </si>
  <si>
    <t>_2017スズカ電工(株)</t>
  </si>
  <si>
    <t>_2017鈴与商事(株)　メニューA</t>
  </si>
  <si>
    <t>スマートエナジー磐田(株)　メニューA</t>
  </si>
  <si>
    <t>_2017(株)スマートテック</t>
  </si>
  <si>
    <t>_2017諏訪瓦斯(株)</t>
  </si>
  <si>
    <t>_2017生活協同組合コープみらい</t>
  </si>
  <si>
    <t>_2017生活協同組合コープこうべ</t>
  </si>
  <si>
    <t>_2017生活協同組合コープしが</t>
  </si>
  <si>
    <t>_2017(株)生活クラブエナジー</t>
  </si>
  <si>
    <t>_2017西部瓦斯(株)</t>
  </si>
  <si>
    <t>_2017西武ガス(株)</t>
  </si>
  <si>
    <t>_2017積水化学工業(株)</t>
  </si>
  <si>
    <t>_2017全農エネルギー(株)</t>
  </si>
  <si>
    <t>_2017総合エネルギー(株)</t>
  </si>
  <si>
    <t>_2017そうまＩグリッド合同会社</t>
  </si>
  <si>
    <t>_2017大一ガス(株)</t>
  </si>
  <si>
    <t>_2017大東エナジー(株)</t>
  </si>
  <si>
    <t>_2017大東ガス(株)</t>
  </si>
  <si>
    <t>_2017ダイヤモンドパワー(株)</t>
  </si>
  <si>
    <t>_2017太陽ガス(株)</t>
  </si>
  <si>
    <t>_2017大和エネルギー(株)</t>
  </si>
  <si>
    <t>_2017大和ハウス工業(株)　メニューA</t>
  </si>
  <si>
    <t>_2017大和ハウス工業(株)　メニューB</t>
  </si>
  <si>
    <t>_2017(株)タクマエナジー　メニューA</t>
  </si>
  <si>
    <t>_2017(株)タクマエナジー　(参考値)事業者全体</t>
  </si>
  <si>
    <t>_2017(株)地球クラブ</t>
  </si>
  <si>
    <t>_2017千葉電力(株)</t>
  </si>
  <si>
    <t>_2017中央セントラルガス(株)</t>
  </si>
  <si>
    <t>_2017中央電力(株)</t>
  </si>
  <si>
    <t>_2017中央電力エナジー(株)</t>
  </si>
  <si>
    <t>_2017(株)中海テレビ放送</t>
  </si>
  <si>
    <t>_2017(株)津軽あっぷるパワー</t>
  </si>
  <si>
    <t>_2017土浦ケーブルテレビ(株)</t>
  </si>
  <si>
    <t>_2017ツネイシＣバリューズ(株)</t>
  </si>
  <si>
    <t>_2017テクノエフアンドシー(株)</t>
  </si>
  <si>
    <t>_2017テス・エンジニアリング(株)</t>
  </si>
  <si>
    <t>_2017テプコカスタマーサービス(株)　メニューA</t>
  </si>
  <si>
    <t>_2017東海電力(株)</t>
  </si>
  <si>
    <t>_2017東罐商事(株)</t>
  </si>
  <si>
    <t>_2017(株)東急パワーサプライ</t>
  </si>
  <si>
    <t>_2017東京エコサービス(株)</t>
  </si>
  <si>
    <t>_2017東京ガス(株)</t>
  </si>
  <si>
    <t>_2017東京電力エナジーパートナー(株)　メニューA</t>
  </si>
  <si>
    <t>東京電力エナジーパートナー(株)　メニューB</t>
  </si>
  <si>
    <t>_2017(株)トーセキ</t>
  </si>
  <si>
    <t>_2017(株)とっとり市民電力</t>
  </si>
  <si>
    <t>_2017凸版印刷(株)</t>
  </si>
  <si>
    <t>_2017(株)トドック電力</t>
  </si>
  <si>
    <t>_2017(株)登米電力</t>
  </si>
  <si>
    <t>_2017富山電力(株)</t>
  </si>
  <si>
    <t>_2017長崎地域電力(株)</t>
  </si>
  <si>
    <t>_2017(株)ナカシマ</t>
  </si>
  <si>
    <t>_2017(株)中之条パワー</t>
  </si>
  <si>
    <t>_2017長野都市ガス(株)</t>
  </si>
  <si>
    <t>_2017なでしこ電力(株)(旧：佐伯森林資源(株))</t>
  </si>
  <si>
    <t>_2017奈良電力(株)</t>
  </si>
  <si>
    <t>_2017(株)成田香取エネルギー</t>
  </si>
  <si>
    <t>_2017南部だんだんエナジー(株)</t>
  </si>
  <si>
    <t>_2017(株)ナンワエナジー</t>
  </si>
  <si>
    <t>_2017新潟県民電力(株)</t>
  </si>
  <si>
    <t>_2017西日本電力(株)</t>
  </si>
  <si>
    <t>_2017日高都市ガス(株)</t>
  </si>
  <si>
    <t>_2017にちほクラウド電力(株)</t>
  </si>
  <si>
    <t>_2017日産トレーデイング(株)</t>
  </si>
  <si>
    <t>_2017(株)日本エコシステム</t>
  </si>
  <si>
    <t>_2017日本テクノ(株)</t>
  </si>
  <si>
    <t>_2017日本ファシリティ・ソリューション(株)</t>
  </si>
  <si>
    <t>_2017ネイチャーエナジー小国(株)</t>
  </si>
  <si>
    <t>_2017(株)ネクシィーズ・ゼロ</t>
  </si>
  <si>
    <t>_2017ネクストエナジー・アンド・リソース(株)</t>
  </si>
  <si>
    <t>_2017ネクストパワーやまと(株)</t>
  </si>
  <si>
    <t>_2017寝屋川電力(株)</t>
  </si>
  <si>
    <t>_2017パーパススマートパワー(株)</t>
  </si>
  <si>
    <t>_2017パシフィックパワー(株)</t>
  </si>
  <si>
    <t>パナソニック(株)　メニューA</t>
  </si>
  <si>
    <t>_2017(株)花巻銀河パワー</t>
  </si>
  <si>
    <t>_2017(株)パネイル</t>
  </si>
  <si>
    <t>_2017浜田ガス(株)</t>
  </si>
  <si>
    <t>_2017(株)浜松新電力</t>
  </si>
  <si>
    <t>_2017(株)バランスハーツ</t>
  </si>
  <si>
    <t>_2017はりま電力(株)</t>
  </si>
  <si>
    <t>_2017(株)ハルエネ</t>
  </si>
  <si>
    <t>_2017(株)パルシステム電力</t>
  </si>
  <si>
    <t>_2017パワーシェアリング(株)</t>
  </si>
  <si>
    <t>_2017東日本電力(株)</t>
  </si>
  <si>
    <t>_2017(一社)東松島みらいとし機構</t>
  </si>
  <si>
    <t>_2017日田グリーン電力(株)</t>
  </si>
  <si>
    <t>_2017日立造船(株)　メニューA</t>
  </si>
  <si>
    <t>_2017日立造船(株)　(参考値)事業者全体</t>
  </si>
  <si>
    <t>_2017(株)ビビット</t>
  </si>
  <si>
    <t>_2017(株)広島一電力</t>
  </si>
  <si>
    <t>_2017広島電力(株)</t>
  </si>
  <si>
    <t>_2017ファミリーエナジー合同会社</t>
  </si>
  <si>
    <t>_2017(株)ファミリーネット・ジャパン</t>
  </si>
  <si>
    <t>_2017(株)フィット</t>
  </si>
  <si>
    <t>_2017(株)フォレストパワー</t>
  </si>
  <si>
    <t>_2017福岡電力(株)</t>
  </si>
  <si>
    <t>_2017ふくしま新電力(株)</t>
  </si>
  <si>
    <t>_2017ふくのしま電力(株)</t>
  </si>
  <si>
    <t>_2017(株)藤田商店</t>
  </si>
  <si>
    <t>_2017武州瓦斯(株)</t>
  </si>
  <si>
    <t>_2017(株)フソウ・エナジー</t>
  </si>
  <si>
    <t>_2017武陽ガス(株)</t>
  </si>
  <si>
    <t>_2017フラワー電力(株)</t>
  </si>
  <si>
    <t>北陸電力(株)　メニューA</t>
  </si>
  <si>
    <t>_2017北海道瓦斯(株)</t>
  </si>
  <si>
    <t>_2017北海道電力(株)</t>
  </si>
  <si>
    <t>_2017(株)坊っちゃん電力</t>
  </si>
  <si>
    <t>_2017本庄ガス(株)</t>
  </si>
  <si>
    <t>_2017本田技研工業(株)</t>
  </si>
  <si>
    <t>_2017(株)まち未来製作所</t>
  </si>
  <si>
    <t>_2017松本ガス(株)</t>
  </si>
  <si>
    <t>_2017真庭バイオエネルギー(株)</t>
  </si>
  <si>
    <t>_2017丸紅新電力(株)</t>
  </si>
  <si>
    <t>_2017三井物産(株)</t>
  </si>
  <si>
    <t>_2017(株)ミツウロコヴェッセル(旧：(株)ミツウロコ)</t>
  </si>
  <si>
    <t>_2017ミツウロコグリーンエネルギー(株)　メニューA</t>
  </si>
  <si>
    <t>_2017ミツウロコグリーンエネルギー(株)　メニューB</t>
  </si>
  <si>
    <t>ミツウロコグリーンエネルギー(株)　メニューC</t>
  </si>
  <si>
    <t>ミツウロコグリーンエネルギー(株)　メニューD</t>
  </si>
  <si>
    <t>_2017水戸電力(株)</t>
  </si>
  <si>
    <t>_2017宮城電力(株)</t>
  </si>
  <si>
    <t>_2017宮古新電力(株)</t>
  </si>
  <si>
    <t>_2017(株)宮崎ガスリビング</t>
  </si>
  <si>
    <t>_2017宮崎パワーライン(株)</t>
  </si>
  <si>
    <t>_2017みやまスマートエネルギー(株)</t>
  </si>
  <si>
    <t>_2017(株)みらい電力</t>
  </si>
  <si>
    <t>_2017ミライフ(株)</t>
  </si>
  <si>
    <t>_2017ミライフ東日本(株)</t>
  </si>
  <si>
    <t>みんな電力(株)　メニューA</t>
  </si>
  <si>
    <t>みんな電力(株)　メニューB</t>
  </si>
  <si>
    <t>_2017(株)明治産業</t>
  </si>
  <si>
    <t>_2017名南共同エネルギー(株)</t>
  </si>
  <si>
    <t>_2017森の電力(株)</t>
  </si>
  <si>
    <t>_2017(株)やまがた新電力</t>
  </si>
  <si>
    <t>_2017(株)ユーミーエナジー</t>
  </si>
  <si>
    <t>_2017横浜ウォーター(株)</t>
  </si>
  <si>
    <t>_2017四つ葉電力(株)</t>
  </si>
  <si>
    <t>_2017米子瓦斯(株)</t>
  </si>
  <si>
    <t>_2017リエスパワー(株)</t>
  </si>
  <si>
    <t>_2017リエスパワーネクスト(株)</t>
  </si>
  <si>
    <t>_2017(株)リケン工業</t>
  </si>
  <si>
    <t>_2017リコージャパン(株)　メニューA</t>
  </si>
  <si>
    <t>_2017リコージャパン(株)　メニューB</t>
  </si>
  <si>
    <t>_2017(株)リミックスポイント</t>
  </si>
  <si>
    <t>_2017(株)リレボ</t>
  </si>
  <si>
    <t>_2017ローカルエナジー(株)</t>
  </si>
  <si>
    <t>_2017ローカルでんき(株)</t>
  </si>
  <si>
    <t>_2017和歌山電力(株)</t>
  </si>
  <si>
    <t>_2017(株)早稲田環境研究所</t>
  </si>
  <si>
    <t>_2017ワタミファーム＆エナジー(株)</t>
  </si>
  <si>
    <t>_2017ＡＧ　Ｅｎｅｒｇｙ(株)</t>
  </si>
  <si>
    <t>_2017(株)ＣＨＩＢＡむつざわエナジー</t>
  </si>
  <si>
    <t>_2017Ｃｏｃｏテラスたがわ(株)</t>
  </si>
  <si>
    <t>_2017(株)ＣＷＳ</t>
  </si>
  <si>
    <t>_2017ＦＴエナジー(株)</t>
  </si>
  <si>
    <t>_2017(株)Ｇ－Ｐｏｗｅｒ</t>
  </si>
  <si>
    <t>_2017ＨＴＢエナジー(株)</t>
  </si>
  <si>
    <t>_2017ＪＡＧ国際エナジー(株)</t>
  </si>
  <si>
    <t>_2017(株)ＪＴＢコミュニケーションデザイン</t>
  </si>
  <si>
    <t>_2017ＫＤＤＩ(株)</t>
  </si>
  <si>
    <t>_2017(株)Ｋｅｎｅｓエネルギーサービス</t>
  </si>
  <si>
    <t>_2017ＭＣリテールエナジー(株)</t>
  </si>
  <si>
    <t>_2017(株)Ｍｉｓｕｍｉ</t>
  </si>
  <si>
    <t>_2017Ｍｙシティ電力(株)</t>
  </si>
  <si>
    <t>_2017ＮＥＣファシリティーズ(株)</t>
  </si>
  <si>
    <t>_2017ＮＦパワーサービス(株)</t>
  </si>
  <si>
    <t>_2017(株)NTTファシリティーズ　メニューA</t>
  </si>
  <si>
    <t>_2017(株)Ｏｐｔｉｍｉｚｅｄ　Ｅｎｅｒｇｙ</t>
  </si>
  <si>
    <t>_2017ＳＢパワー(株)</t>
  </si>
  <si>
    <t>_2017(株)Ｓ－ＣＯＲＥ</t>
  </si>
  <si>
    <t>_2017(株)ＳＥウイングズ</t>
  </si>
  <si>
    <t>_2017(株)ＴＯＫＹＯ油電力</t>
  </si>
  <si>
    <t>_2017(株)ＴＯＳＭＯ</t>
  </si>
  <si>
    <t>_2017(株)ＴＴＳパワー</t>
  </si>
  <si>
    <t>_2017代替値</t>
  </si>
  <si>
    <t>_2018アーバンエナジー(株)　メニューA</t>
  </si>
  <si>
    <t>_2018アーバンエナジー(株)　メニューB</t>
  </si>
  <si>
    <t>_2018アーバンエナジー(株)　メニューC</t>
  </si>
  <si>
    <t>_2018アーバンエナジー(株)　メニューD</t>
  </si>
  <si>
    <t>_2018アーバンエナジー(株)　メニューE</t>
  </si>
  <si>
    <t>_2018アーバンエナジー(株)　メニューF（残差）</t>
  </si>
  <si>
    <t>_2018(株)アイキューフォーメーション</t>
  </si>
  <si>
    <t>_2018(株)アイ・グリッド・ソリューションズ</t>
  </si>
  <si>
    <t>_2018愛知電力(株)</t>
  </si>
  <si>
    <t>_2018青森県民エナジー(株)</t>
  </si>
  <si>
    <t>_2018あくびコミュニケーションズ(株)</t>
  </si>
  <si>
    <t>_2018朝日ガスエナジー(株)</t>
  </si>
  <si>
    <t>_2018足利ガス(株)</t>
  </si>
  <si>
    <t>_2018(株)アシストワンエナジー</t>
  </si>
  <si>
    <t>_2018厚木瓦斯(株)</t>
  </si>
  <si>
    <t>_2018(株)アドバンテック</t>
  </si>
  <si>
    <t>_2018アストモスエネルギー(株)</t>
  </si>
  <si>
    <t>_2018(株)アメニティ電力</t>
  </si>
  <si>
    <t>_2018有明エナジー(株)</t>
  </si>
  <si>
    <t>_2018(株)アルファライズ</t>
  </si>
  <si>
    <t>_2018アンビット・エナジー・ジャパン合同会社</t>
  </si>
  <si>
    <t>_2018アンフィニ(株)</t>
  </si>
  <si>
    <t>_2018(株)イーエムアイ</t>
  </si>
  <si>
    <t>_2018(株)イーネットワークシステムズ</t>
  </si>
  <si>
    <t>_2018イーレックス(株)　メニューA</t>
  </si>
  <si>
    <t>_2018イーレックス・スパーク・マーケティング(株)</t>
  </si>
  <si>
    <t>_2018(株)池見石油店</t>
  </si>
  <si>
    <t>_2018いこま市民パワー(株)</t>
  </si>
  <si>
    <t>_2018石川電力(株)</t>
  </si>
  <si>
    <t>_2018出雲ガス(株)</t>
  </si>
  <si>
    <t>_2018伊勢崎ガス(株)</t>
  </si>
  <si>
    <t>_2018伊勢志摩電力(株)</t>
  </si>
  <si>
    <t>_2018(株)いちき串木野電力</t>
  </si>
  <si>
    <t>_2018(株)いちたかガスワン</t>
  </si>
  <si>
    <t>_2018出光興産(株)（旧：昭和シェル石油(株)）　メニューA</t>
  </si>
  <si>
    <t>_2018出光興産(株)（旧：昭和シェル石油(株)）　メニューB</t>
  </si>
  <si>
    <t>_2018出光興産(株)（旧：昭和シェル石油(株)）　メニューC</t>
  </si>
  <si>
    <t>_2018出光興産(株)（旧：昭和シェル石油(株)）　（参考値）事業者全体</t>
  </si>
  <si>
    <t>_2018伊藤忠エネクス(株)　メニューA</t>
  </si>
  <si>
    <t>_2018伊藤忠エネクス(株)　メニューB</t>
  </si>
  <si>
    <t>_2018伊藤忠エネクス(株)　メニューC（残差）</t>
  </si>
  <si>
    <t>_2018伊藤忠エネクス(株)　(参考値)事業者全体</t>
  </si>
  <si>
    <t>_2018伊藤忠エネクスホームライフ西日本(株)</t>
  </si>
  <si>
    <t>_2018伊藤忠商事(株)　メニューA</t>
  </si>
  <si>
    <t>_2018伊藤忠商事(株)　(参考値)事業者全体</t>
  </si>
  <si>
    <t>_2018伊藤忠プランテック(株)</t>
  </si>
  <si>
    <t>_2018いばらきコープ生活協同組合</t>
  </si>
  <si>
    <t>_2018入間ガス(株)</t>
  </si>
  <si>
    <t>_2018イワタニ関東(株)</t>
  </si>
  <si>
    <t>_2018イワタニ首都圏(株)</t>
  </si>
  <si>
    <t>_2018イワタニ東海(株)</t>
  </si>
  <si>
    <t>_2018イワタニ長野(株)</t>
  </si>
  <si>
    <t>_2018イワタニ三重(株)</t>
  </si>
  <si>
    <t>_2018(株)岩手ウッドパワー</t>
  </si>
  <si>
    <t>_2018岩手電力(株)</t>
  </si>
  <si>
    <t>_2018ヴィジョナリーパワー(株)</t>
  </si>
  <si>
    <t>_2018(株)ウエスト電力</t>
  </si>
  <si>
    <t>_2018上田ガス(株)</t>
  </si>
  <si>
    <t>_2018うすきエネルギー(株)</t>
  </si>
  <si>
    <t>_2018(株)ウッドエナジー</t>
  </si>
  <si>
    <t>_2018(株)エーコープサービス</t>
  </si>
  <si>
    <t>_2018(株)エコア</t>
  </si>
  <si>
    <t>_2018(株)エコスタイル</t>
  </si>
  <si>
    <t>_2018(株)エスケーエナジー</t>
  </si>
  <si>
    <t>_2018(株)エナジードリーム</t>
  </si>
  <si>
    <t>_2018(株)エナリス・パワー・マーケティング　メニューA</t>
  </si>
  <si>
    <t>_2018(株)エナリス・パワー・マーケティング　メニューＢ</t>
  </si>
  <si>
    <t>(株)エナリス・パワー・マーケティング　メニューC</t>
  </si>
  <si>
    <t>(株)エナリス・パワー・マーケティング　メニューD</t>
  </si>
  <si>
    <t>_2018(株)エナリス・パワー・マーケティング　（参考値）事業者全体</t>
  </si>
  <si>
    <t>_2018(株)エネクスライフサービス</t>
  </si>
  <si>
    <t>_2018(株)エネサンス関東</t>
  </si>
  <si>
    <t>_2018エネックス(株)</t>
  </si>
  <si>
    <t>_2018(株)エネット　メニューA</t>
  </si>
  <si>
    <t>_2018(株)エネット　メニューB</t>
  </si>
  <si>
    <t>_2018エネトレード(株)</t>
  </si>
  <si>
    <t>_2018(株)エネ・ビジョン</t>
  </si>
  <si>
    <t>_2018(株)エネルギア・ソリューション・アンド・サービス</t>
  </si>
  <si>
    <t>_2018荏原環境プラント(株)　メニューA</t>
  </si>
  <si>
    <t>_2018荏原環境プラント(株)　メニューB</t>
  </si>
  <si>
    <t>_2018荏原環境プラント(株)　メニューC</t>
  </si>
  <si>
    <t>_2018荏原環境プラント(株)　メニューD</t>
  </si>
  <si>
    <t>_2018荏原環境プラント(株)　メニューE</t>
  </si>
  <si>
    <t>_2018荏原環境プラント(株)　メニューF</t>
  </si>
  <si>
    <t>_2018荏原環境プラント(株)　メニューG</t>
  </si>
  <si>
    <t>_2018荏原環境プラント(株)　メニューH</t>
  </si>
  <si>
    <t>_2018荏原環境プラント(株)　メニューI</t>
  </si>
  <si>
    <t>荏原環境プラント(株)　メニューJ</t>
  </si>
  <si>
    <t>荏原環境プラント(株)　メニューK</t>
  </si>
  <si>
    <t>荏原環境プラント(株)　メニューL</t>
  </si>
  <si>
    <t>_2018荏原環境プラント(株)　(参考値)事業者全体</t>
  </si>
  <si>
    <t>_2018(株)エルピオ</t>
  </si>
  <si>
    <t>_2018王子・伊藤忠エネクス電力販売(株)</t>
  </si>
  <si>
    <t>_2018大分ケーブルテレコム(株)</t>
  </si>
  <si>
    <t>_2018大垣ガス(株)</t>
  </si>
  <si>
    <t>_2018大多喜ガス(株)</t>
  </si>
  <si>
    <t>_2018おおすみ半島スマートエネルギー(株)</t>
  </si>
  <si>
    <t>_2018(株)おおた電力</t>
  </si>
  <si>
    <t>_2018青梅ガス(株)</t>
  </si>
  <si>
    <t>_2018岡田建設(株)</t>
  </si>
  <si>
    <t>_2018(株)オカモト</t>
  </si>
  <si>
    <t>_2018岡山電力(株)</t>
  </si>
  <si>
    <t>_2018(株)沖縄ガスニューパワー</t>
  </si>
  <si>
    <t>_2018おきなわコープエナジー(株)</t>
  </si>
  <si>
    <t>_2018沖縄電力(株)</t>
  </si>
  <si>
    <t>_2018奥出雲電力(株)</t>
  </si>
  <si>
    <t>_2018(株)オノプロックス</t>
  </si>
  <si>
    <t>_2018おもてなし山形(株)</t>
  </si>
  <si>
    <t>_2018オリックス(株)　メニューA</t>
  </si>
  <si>
    <t>オリックス(株)　メニューB</t>
  </si>
  <si>
    <t>オリックス(株)　メニューC</t>
  </si>
  <si>
    <t>オリックス(株)　メニューD</t>
  </si>
  <si>
    <t>_2018オリックス(株)　(参考値)事業者全体</t>
  </si>
  <si>
    <t>_2018(株)織戸組</t>
  </si>
  <si>
    <t>(株)オンテックス</t>
  </si>
  <si>
    <t>_2018角栄ガス(株)</t>
  </si>
  <si>
    <t>_2018格安電力(株)</t>
  </si>
  <si>
    <t>_2018鹿児島電力(株)</t>
  </si>
  <si>
    <t>_2018(株)かみでん里山公社</t>
  </si>
  <si>
    <t>_2018亀岡ふるさとエナジー(株)</t>
  </si>
  <si>
    <t>_2018関西エネルギーパワー(株)</t>
  </si>
  <si>
    <t>_2018関西電力(株)　メニューA</t>
  </si>
  <si>
    <t>関西電力(株)　メニューB</t>
  </si>
  <si>
    <t>関西電力(株)　メニューC</t>
  </si>
  <si>
    <t>_2018関西電力(株)　(参考値)事業者全体</t>
  </si>
  <si>
    <t>_2018(株)関電エネルギーソリューション　メニューA</t>
  </si>
  <si>
    <t>_2018(株)関電エネルギーソリューション　メニューB（残差）</t>
  </si>
  <si>
    <t>_2018(株)関電エネルギーソリューション　(参考値)事業者全体</t>
  </si>
  <si>
    <t>_2018(株)北九州パワー</t>
  </si>
  <si>
    <t>_2018キタコー(株)</t>
  </si>
  <si>
    <t>_2018北日本ガス(株)</t>
  </si>
  <si>
    <t>_2018北日本石油(株)</t>
  </si>
  <si>
    <t>_2018岐阜電力(株)</t>
  </si>
  <si>
    <t>_2018キヤノンマーケティングジャパン(株)</t>
  </si>
  <si>
    <t>_2018九州エナジー(株)</t>
  </si>
  <si>
    <t>_2018九州スポーツ電力(株)</t>
  </si>
  <si>
    <t>_2018九州電力(株)　メニューA</t>
  </si>
  <si>
    <t>_2018九州電力(株)　(参考値)事業者全体</t>
  </si>
  <si>
    <t>_2018九電みらいエナジー(株)</t>
  </si>
  <si>
    <t>_2018京都新電力(株)</t>
  </si>
  <si>
    <t>_2018桐生瓦斯(株)</t>
  </si>
  <si>
    <t>_2018近畿電力(株)</t>
  </si>
  <si>
    <t>_2018久慈地域エネルギー(株)</t>
  </si>
  <si>
    <t>_2018郡上エネルギー(株)</t>
  </si>
  <si>
    <t>_2018(株)クボタ</t>
  </si>
  <si>
    <t>_2018(株)グリーンサークル</t>
  </si>
  <si>
    <t>_2018(一社)グリーン・市民電力</t>
  </si>
  <si>
    <t>_2018(株)グリーンパワー大東</t>
  </si>
  <si>
    <t>_2018(株)グリムスパワー</t>
  </si>
  <si>
    <t>_2018くるめエネルギー(株)</t>
  </si>
  <si>
    <t>_2018(株)グローアップ</t>
  </si>
  <si>
    <t>_2018(株)グローバルエンジニアリング</t>
  </si>
  <si>
    <t>(株)グローバルキャスト</t>
  </si>
  <si>
    <t>_2018グローバルソリューションサービス(株)</t>
  </si>
  <si>
    <t>_2018京葉瓦斯(株)</t>
  </si>
  <si>
    <t>_2018ゲーテハウス(株)</t>
  </si>
  <si>
    <t>_2018(株)ケーブルネット下関</t>
  </si>
  <si>
    <t>_2018合同会社北上新電力</t>
  </si>
  <si>
    <t>_2018(株)コープでんき東北</t>
  </si>
  <si>
    <t>_2018コープ電力(株)</t>
  </si>
  <si>
    <t>_2018国際航業(株)</t>
  </si>
  <si>
    <t>_2018御所野縄文電力(株)</t>
  </si>
  <si>
    <t>_2018御所野縄文パワー(株)</t>
  </si>
  <si>
    <t>_2018こなんウルトラパワー(株)</t>
  </si>
  <si>
    <t>_2018(株)コンシェルジュ</t>
  </si>
  <si>
    <t>_2018(株)サイサン</t>
  </si>
  <si>
    <t>_2018埼玉ガス(株)</t>
  </si>
  <si>
    <t>_2018(株)さくら新電力</t>
  </si>
  <si>
    <t>_2018里山パワーワークス(株)</t>
  </si>
  <si>
    <t>_2018(株)サニックス</t>
  </si>
  <si>
    <t>_2018佐野瓦斯(株)</t>
  </si>
  <si>
    <t>_2018サミットエナジー(株)　メニューA</t>
  </si>
  <si>
    <t>_2018サミットエナジー(株)　(参考値)事業者全体</t>
  </si>
  <si>
    <t>_2018三愛石油(株)</t>
  </si>
  <si>
    <t>_2018山陰エレキ・アライアンス(株)</t>
  </si>
  <si>
    <t>_2018山陰酸素工業(株)</t>
  </si>
  <si>
    <t>_2018三光(株)</t>
  </si>
  <si>
    <t>_2018(株)サン・ビーム</t>
  </si>
  <si>
    <t>_2018三友エンテック(株)</t>
  </si>
  <si>
    <t>_2018サンリン(株)</t>
  </si>
  <si>
    <t>_2018(株)シーエナジー</t>
  </si>
  <si>
    <t>_2018(株)ジェイコムイースト</t>
  </si>
  <si>
    <t>_2018(株)ジェイコムウエスト</t>
  </si>
  <si>
    <t>_2018(株)ジェイコム九州</t>
  </si>
  <si>
    <t>_2018(株)ジェイコム札幌</t>
  </si>
  <si>
    <t>_2018(株)ジェイコム千葉</t>
  </si>
  <si>
    <t>_2018(株)ジェイコム東京</t>
  </si>
  <si>
    <t>_2018(一社)塩尻市森林公社</t>
  </si>
  <si>
    <t>_2018志賀高原リゾート開発(株)</t>
  </si>
  <si>
    <t>_2018(株)シグナストラスト</t>
  </si>
  <si>
    <t>_2018四国電力(株)　メニューA</t>
  </si>
  <si>
    <t>_2018四国電力(株)　メニューB</t>
  </si>
  <si>
    <t>_2018四国電力(株)　(参考値)事業者全体</t>
  </si>
  <si>
    <t>_2018静岡ガス＆パワー(株)</t>
  </si>
  <si>
    <t>_2018自然電力(株)　メニューA</t>
  </si>
  <si>
    <t>_2018自然電力(株)　メニューB</t>
  </si>
  <si>
    <t>_2018自然電力(株)　メニューC</t>
  </si>
  <si>
    <t>_2018自然電力(株)　(参考値)事業者全体</t>
  </si>
  <si>
    <t>_2018(株)シナジアパワー</t>
  </si>
  <si>
    <t>_2018シナネン(株)　メニューA</t>
  </si>
  <si>
    <t>_2018シナネン(株)　メニューB</t>
  </si>
  <si>
    <t>_2018シナネン(株)　メニューC</t>
  </si>
  <si>
    <t>_2018シナネン(株)　メニューD</t>
  </si>
  <si>
    <t>_2018シナネン(株)　メニューE</t>
  </si>
  <si>
    <t>_2018シナネン(株)　メニューF（残差）</t>
  </si>
  <si>
    <t>_2018シナネン(株)　(参考値)事業者全体</t>
  </si>
  <si>
    <t>_2018清水建設(株)</t>
  </si>
  <si>
    <t>_2018地元電力(株)</t>
  </si>
  <si>
    <t>_2018湘南電力(株)</t>
  </si>
  <si>
    <t>_2018(株)新出光</t>
  </si>
  <si>
    <t>_2018新エネルギー開発(株)</t>
  </si>
  <si>
    <t>_2018信州電力(株)</t>
  </si>
  <si>
    <t>_2018新電力おおいた(株)</t>
  </si>
  <si>
    <t>_2018新電力フロンティア(株)</t>
  </si>
  <si>
    <t>_2018(株)翠光トップライン</t>
  </si>
  <si>
    <t>_2018ズームエナジージャパン合同会社</t>
  </si>
  <si>
    <t>_2018須賀川瓦斯(株)</t>
  </si>
  <si>
    <t>_2018スズカ電工(株)</t>
  </si>
  <si>
    <t>_2018鈴与商事(株)　メニューA</t>
  </si>
  <si>
    <t>_2018鈴与商事(株)　メニューB（残差）</t>
  </si>
  <si>
    <t>_2018鈴与商事(株)　(参考値)事業者全体</t>
  </si>
  <si>
    <t>_2018鈴与電力(株)</t>
  </si>
  <si>
    <t>_2018スマートエナジー磐田(株)　メニューA</t>
  </si>
  <si>
    <t>_2018スマートエナジー磐田(株)　(参考値)事業者全体</t>
  </si>
  <si>
    <t>_2018諏訪瓦斯(株)</t>
  </si>
  <si>
    <t>_2018生活協同組合コープぐんま</t>
  </si>
  <si>
    <t>_2018生活協同組合コープこうべ</t>
  </si>
  <si>
    <t>_2018生活協同組合コープみらい</t>
  </si>
  <si>
    <t>_2018(株)生活クラブエナジー</t>
  </si>
  <si>
    <t>_2018西部瓦斯(株)</t>
  </si>
  <si>
    <t>_2018西武ガス(株)</t>
  </si>
  <si>
    <t>_2018ゼロワットパワー(株)　メニューA</t>
  </si>
  <si>
    <t>_2018ゼロワットパワー(株)　(参考値)事業者全体</t>
  </si>
  <si>
    <t>_2018全農エネルギー(株)</t>
  </si>
  <si>
    <t>_2018そうまＩグリッド合同会社</t>
  </si>
  <si>
    <t>_2018大一ガス(株)</t>
  </si>
  <si>
    <t>_2018大東エナジー(株)</t>
  </si>
  <si>
    <t>_2018大東ガス(株)</t>
  </si>
  <si>
    <t>_2018太陽ガス(株)</t>
  </si>
  <si>
    <t>_2018大和エネルギー(株)</t>
  </si>
  <si>
    <t>_2018大和ハウス工業(株)　メニューA</t>
  </si>
  <si>
    <t>_2018大和ハウス工業(株)　メニューB</t>
  </si>
  <si>
    <t>_2018大和ハウス工業(株)　（参考値）事業者全体</t>
  </si>
  <si>
    <t>_2018大和ライフエナジア(株)</t>
  </si>
  <si>
    <t>_2018(株)タクマエナジー　メニューA</t>
  </si>
  <si>
    <t>_2018(株)タクマエナジー　メニューB（残差）</t>
  </si>
  <si>
    <t>_2018(株)タクマエナジー　(参考値)事業者全体</t>
  </si>
  <si>
    <t>_2018(株)地域電力</t>
  </si>
  <si>
    <t>_2018(株)地球クラブ</t>
  </si>
  <si>
    <t>秩父新電力(株)　メニューA</t>
  </si>
  <si>
    <t>_2018千葉電力(株)</t>
  </si>
  <si>
    <t>_2018(株)地方創生テクノロジーラボ</t>
  </si>
  <si>
    <t>_2018中央セントラルガス(株)</t>
  </si>
  <si>
    <t>_2018中央電力(株)</t>
  </si>
  <si>
    <t>_2018中央電力エナジー(株)</t>
  </si>
  <si>
    <t>_2018(株)中海テレビ放送</t>
  </si>
  <si>
    <t>_2018(株)津軽あっぷるパワー</t>
  </si>
  <si>
    <t>_2018土浦ケーブルテレビ(株)</t>
  </si>
  <si>
    <t>_2018ツネイシＣバリューズ(株)</t>
  </si>
  <si>
    <t>_2018テクノエフアンドシー(株)</t>
  </si>
  <si>
    <t>デジタルグリッド(株)　メニューA</t>
  </si>
  <si>
    <t>デジタルグリッド(株)　メニューB</t>
  </si>
  <si>
    <t>_2018テス・エンジニアリング(株)</t>
  </si>
  <si>
    <t>_2018テプコカスタマーサービス(株)　メニューA</t>
  </si>
  <si>
    <t>_2018テプコカスタマーサービス(株)　メニューB（残差）</t>
  </si>
  <si>
    <t>_2018テプコカスタマーサービス(株)　(参考値)事業者全体</t>
  </si>
  <si>
    <t>_2018東海電力(株)</t>
  </si>
  <si>
    <t>_2018東罐商事(株)</t>
  </si>
  <si>
    <t>_2018(株)東急パワーサプライ</t>
  </si>
  <si>
    <t>_2018東京エコサービス(株)</t>
  </si>
  <si>
    <t>_2018東京ガス(株)</t>
  </si>
  <si>
    <t>_2018東京電力エナジーパートナー(株)　メニューA</t>
  </si>
  <si>
    <t>_2018東京電力エナジーパートナー(株)　メニューB</t>
  </si>
  <si>
    <t>東京電力エナジーパートナー(株)　メニューC</t>
  </si>
  <si>
    <t>東京電力エナジーパートナー(株)　メニューD</t>
  </si>
  <si>
    <t>_2018東京電力エナジーパートナー(株)　(参考値)事業者全体</t>
  </si>
  <si>
    <t>_2018東彩ガス(株)</t>
  </si>
  <si>
    <t>_2018東邦ガス(株)　メニューA</t>
  </si>
  <si>
    <t>_2018東邦ガス(株)　(参考値)事業者全体</t>
  </si>
  <si>
    <t>_2018東北電力(株)　メニューA</t>
  </si>
  <si>
    <t>_2018東北電力(株)　(参考値)事業者全体</t>
  </si>
  <si>
    <t>_2018東北電力エナジートレーディング(株)</t>
  </si>
  <si>
    <t>_2018(株)トーセキ</t>
  </si>
  <si>
    <t>_2018(株)どさんこパワー</t>
  </si>
  <si>
    <t>_2018とちぎコープ生活協同組合</t>
  </si>
  <si>
    <t>_2018(株)とっとり市民電力</t>
  </si>
  <si>
    <t>_2018凸版印刷(株)</t>
  </si>
  <si>
    <t>_2018(株)トドック電力</t>
  </si>
  <si>
    <t>_2018(株)登米電力</t>
  </si>
  <si>
    <t>_2018富山電力(株)</t>
  </si>
  <si>
    <t>_2018(株)内藤工業所</t>
  </si>
  <si>
    <t>_2018長崎地域電力(株)</t>
  </si>
  <si>
    <t>_2018(株)ナカシマ</t>
  </si>
  <si>
    <t>_2018(株)中之条パワー</t>
  </si>
  <si>
    <t>_2018長野都市ガス(株)</t>
  </si>
  <si>
    <t>_2018奈良電力(株)</t>
  </si>
  <si>
    <t>_2018(株)成田香取エネルギー</t>
  </si>
  <si>
    <t>_2018南部だんだんエナジー(株)</t>
  </si>
  <si>
    <t>_2018(株)ナンワエナジー</t>
  </si>
  <si>
    <t>_2018新潟県民電力(株)</t>
  </si>
  <si>
    <t>_2018西日本電力(株)</t>
  </si>
  <si>
    <t>_2018日高都市ガス(株)</t>
  </si>
  <si>
    <t>_2018にちほクラウド電力(株)</t>
  </si>
  <si>
    <t>_2018日産トレーデイング(株)</t>
  </si>
  <si>
    <t>_2018(株)日本エコシステム</t>
  </si>
  <si>
    <t>_2018(株)日本セレモニー　メニューA</t>
  </si>
  <si>
    <t>_2018(株)日本セレモニー　(参考値)事業者全体</t>
  </si>
  <si>
    <t>_2018日本テクノ(株)</t>
  </si>
  <si>
    <t>_2018日本電灯電力販売(株)</t>
  </si>
  <si>
    <t>_2018日本ファシリティ・ソリューション(株)</t>
  </si>
  <si>
    <t>_2018ネイチャーエナジー小国(株)</t>
  </si>
  <si>
    <t>_2018(株)ネクシィーズ・ゼロ</t>
  </si>
  <si>
    <t>_2018ネクストエナジー・アンド・リソース(株)</t>
  </si>
  <si>
    <t>_2018ネクストパワーやまと(株)</t>
  </si>
  <si>
    <t>_2018寝屋川電力(株)</t>
  </si>
  <si>
    <t>_2018パーパススマートパワー(株)</t>
  </si>
  <si>
    <t>_2018パシフィックパワー(株)</t>
  </si>
  <si>
    <t>_2018パナソニック(株)　メニューA</t>
  </si>
  <si>
    <t>_2018パナソニック(株)　(参考値)事業者全体</t>
  </si>
  <si>
    <t>_2018(株)花巻銀河パワー</t>
  </si>
  <si>
    <t>_2018(株)パネイル</t>
  </si>
  <si>
    <t>_2018(株)はまエネ</t>
  </si>
  <si>
    <t>_2018浜田ガス(株)</t>
  </si>
  <si>
    <t>_2018(株)浜松新電力</t>
  </si>
  <si>
    <t>_2018(株)バランスハーツ</t>
  </si>
  <si>
    <t>_2018はりま電力(株)</t>
  </si>
  <si>
    <t>_2018(株)ハルエネ</t>
  </si>
  <si>
    <t>_2018(株)パルシステム電力</t>
  </si>
  <si>
    <t>_2018パワーシェアリング(株)</t>
  </si>
  <si>
    <t>_2018ひおき地域エネルギー(株)　メニューA</t>
  </si>
  <si>
    <t>_2018ひおき地域エネルギー(株)　(参考値)事業者全体</t>
  </si>
  <si>
    <t>_2018東日本ガス(株)</t>
  </si>
  <si>
    <t>_2018東日本電力(株)</t>
  </si>
  <si>
    <t>_2018(一社)東松島みらいとし機構</t>
  </si>
  <si>
    <t>_2018日立造船(株)　メニューA</t>
  </si>
  <si>
    <t>日立造船(株)　メニューB</t>
  </si>
  <si>
    <t>_2018日立造船(株)　(参考値)事業者全体</t>
  </si>
  <si>
    <t>_2018(株)ビビット</t>
  </si>
  <si>
    <t>_2018ヒューリックプロパティソリューション(株)</t>
  </si>
  <si>
    <t>_2018兵庫電力(株)</t>
  </si>
  <si>
    <t>_2018弘前ガス(株)</t>
  </si>
  <si>
    <t>_2018(株)広島一電力</t>
  </si>
  <si>
    <t>_2018広島電力(株)</t>
  </si>
  <si>
    <t>_2018ファミリーエナジー合同会社</t>
  </si>
  <si>
    <t>_2018(株)ファミリーネット・ジャパン</t>
  </si>
  <si>
    <t>_2018(株)フィット</t>
  </si>
  <si>
    <t>_2018ふかやｅパワー(株)</t>
  </si>
  <si>
    <t>_2018福井電力(株)</t>
  </si>
  <si>
    <t>_2018福岡電力(株)</t>
  </si>
  <si>
    <t>_2018ふくしま新電力(株)</t>
  </si>
  <si>
    <t>_2018ふくのしま電力(株)</t>
  </si>
  <si>
    <t>_2018(株)藤田商店</t>
  </si>
  <si>
    <t>_2018武州瓦斯(株)</t>
  </si>
  <si>
    <t>_2018(株)フソウ・エナジー</t>
  </si>
  <si>
    <t>_2018府中・調布まちなかエナジー(株)</t>
  </si>
  <si>
    <t>_2018武陽ガス(株)</t>
  </si>
  <si>
    <t>_2018フラワー電力(株)</t>
  </si>
  <si>
    <t>_2018(株)ぶんごおおのエナジー</t>
  </si>
  <si>
    <t>_2018(株)ホープ</t>
  </si>
  <si>
    <t>_2018北陸電力(株)　メニューA</t>
  </si>
  <si>
    <t>_2018北陸電力(株)　(参考値)事業者全体</t>
  </si>
  <si>
    <t>_2018北海道瓦斯(株)</t>
  </si>
  <si>
    <t>_2018(株)坊っちゃん電力</t>
  </si>
  <si>
    <t>_2018本庄ガス(株)</t>
  </si>
  <si>
    <t>_2018(株)まち未来製作所</t>
  </si>
  <si>
    <t>_2018松阪新電力(株)</t>
  </si>
  <si>
    <t>_2018松本ガス(株)</t>
  </si>
  <si>
    <t>_2018真庭バイオエネルギー(株)</t>
  </si>
  <si>
    <t>_2018(株)マルヰ</t>
  </si>
  <si>
    <t>_2018丸紅新電力(株)</t>
  </si>
  <si>
    <t>_2018三井物産(株)</t>
  </si>
  <si>
    <t>_2018ミツウロコグリーンエネルギー(株)　メニューA</t>
  </si>
  <si>
    <t>_2018ミツウロコグリーンエネルギー(株)　メニューB</t>
  </si>
  <si>
    <t>_2018ミツウロコグリーンエネルギー(株)　メニューC</t>
  </si>
  <si>
    <t>_2018ミツウロコグリーンエネルギー(株)　メニューD</t>
  </si>
  <si>
    <t>_2018ミツウロコグリーンエネルギー(株)　(参考値)事業者全体</t>
  </si>
  <si>
    <t>_2018三菱瓦斯化学(株)</t>
  </si>
  <si>
    <t>_2018水戸電力(株)</t>
  </si>
  <si>
    <t>_2018みなとみらい電力(株)</t>
  </si>
  <si>
    <t>_2018みの市民エネルギー(株)</t>
  </si>
  <si>
    <t>_2018宮城電力(株)</t>
  </si>
  <si>
    <t>_2018(株)宮交シティ</t>
  </si>
  <si>
    <t>_2018宮古新電力(株)</t>
  </si>
  <si>
    <t>_2018(株)宮崎ガスリビング</t>
  </si>
  <si>
    <t>_2018宮崎パワーライン(株)</t>
  </si>
  <si>
    <t>_2018みやまスマートエネルギー(株)</t>
  </si>
  <si>
    <t>_2018みよしエナジー(株)</t>
  </si>
  <si>
    <t>_2018ミライフ(株)</t>
  </si>
  <si>
    <t>_2018ミライフ東日本(株)</t>
  </si>
  <si>
    <t>_2018みんな電力(株)　メニューA</t>
  </si>
  <si>
    <t>_2018みんな電力(株)　メニューB</t>
  </si>
  <si>
    <t>みんな電力(株)　メニューC(残差)</t>
  </si>
  <si>
    <t>_2018みんな電力(株)　(参考値)事業者全体</t>
  </si>
  <si>
    <t>_2018(株)明治産業</t>
  </si>
  <si>
    <t>_2018名南共同エネルギー(株)</t>
  </si>
  <si>
    <t>_2018森の電力(株)</t>
  </si>
  <si>
    <t>_2018(株)やまがた新電力</t>
  </si>
  <si>
    <t>_2018(株)ユーミーエナジー</t>
  </si>
  <si>
    <t>_2018(株)ユビニティー</t>
  </si>
  <si>
    <t>_2018横浜ウォーター(株)</t>
  </si>
  <si>
    <t>_2018(株)横浜環境デザイン</t>
  </si>
  <si>
    <t>_2018四つ葉電力(株)</t>
  </si>
  <si>
    <t>_2018米子瓦斯(株)</t>
  </si>
  <si>
    <t>_2018リエスパワー(株)</t>
  </si>
  <si>
    <t>_2018リエスパワーネクスト(株)</t>
  </si>
  <si>
    <t>_2018(株)リケン工業</t>
  </si>
  <si>
    <t>_2018リコージャパン(株)　メニューA</t>
  </si>
  <si>
    <t>_2018リコージャパン(株)　メニューB</t>
  </si>
  <si>
    <t>リコージャパン(株)　メニューC</t>
  </si>
  <si>
    <t>リコージャパン(株)　メニューD</t>
  </si>
  <si>
    <t>リコージャパン(株)　メニューE</t>
  </si>
  <si>
    <t>_2018リコージャパン(株)　(参考値)事業者全体</t>
  </si>
  <si>
    <t>_2018(株)リミックスポイント</t>
  </si>
  <si>
    <t>_2018ローカルエナジー(株)</t>
  </si>
  <si>
    <t>_2018ローカルでんき(株)</t>
  </si>
  <si>
    <t>_2018和歌山電力(株)</t>
  </si>
  <si>
    <t>_2018(株)早稲田環境研究所</t>
  </si>
  <si>
    <t>綿半パートナーズ(株)</t>
  </si>
  <si>
    <t>_2018ワタミファーム＆エナジー(株)</t>
  </si>
  <si>
    <t>_2018ＡＧ　Ｅｎｅｒｇｙ(株)</t>
  </si>
  <si>
    <t>_2018(株)ＣＤエナジーダイレクト</t>
  </si>
  <si>
    <t>_2018(株)ＣＨＩＢＡむつざわエナジー</t>
  </si>
  <si>
    <t>_2018Ｃｏｃｏテラスたがわ(株)</t>
  </si>
  <si>
    <t>_2018(株)ＣＷＳ</t>
  </si>
  <si>
    <t>_2018Ｅｔｈｏｓ合同会社</t>
  </si>
  <si>
    <t>_2018(株)Ｆ－Ｐｏｗｅｒ　メニューA</t>
  </si>
  <si>
    <t>_2018ＦＴエナジー(株)</t>
  </si>
  <si>
    <t>_2018(株)Ｇ－Ｐｏｗｅｒ</t>
  </si>
  <si>
    <t>_2018ＨＴＢエナジー(株)</t>
  </si>
  <si>
    <t>_2018ＪＡＧ国際エナジー(株)</t>
  </si>
  <si>
    <t>_2018ＪＰエネルギー(株)</t>
  </si>
  <si>
    <t>_2018(株)ＪＴＢコミュニケーションデザイン</t>
  </si>
  <si>
    <t>_2018(株)ｋａｒｃｈ</t>
  </si>
  <si>
    <t>_2018ＫＤＤＩ(株)</t>
  </si>
  <si>
    <t>_2018(株)Ｋｅｎｅｓエネルギーサービス</t>
  </si>
  <si>
    <t>_2018(株)Ｌｉｎｋ　Ｌｉｆｅ</t>
  </si>
  <si>
    <t>_2018(株)ＬＩＸＩＬ　ＴＥＰＣＯ　スマートパートナーズ</t>
  </si>
  <si>
    <t>_2018(株)Loooｐ　メニューA</t>
  </si>
  <si>
    <t>_2018(株)Loooｐ　メニューB</t>
  </si>
  <si>
    <t>_2018(株)Loooｐ　メニューC（残差）</t>
  </si>
  <si>
    <t>_2018(株)Loooｐ　(参考値)事業者全体</t>
  </si>
  <si>
    <t>_2018ＭＣリテールエナジー(株)</t>
  </si>
  <si>
    <t>_2018(株)Ｍｉｓｕｍｉ</t>
  </si>
  <si>
    <t>_2018Ｍｙシティ電力(株)</t>
  </si>
  <si>
    <t>_2018(株)NTTファシリティーズ　メニューA</t>
  </si>
  <si>
    <t>_2018(株)NTTファシリティーズ　メニューB</t>
  </si>
  <si>
    <t>_2018(株)NTTファシリティーズ　(参考値)事業者全体</t>
  </si>
  <si>
    <t>_2018(株)Ｏｐｔｉｍｉｚｅｄ　Ｅｎｅｒｇｙ</t>
  </si>
  <si>
    <t>_2018ＳＢパワー(株)</t>
  </si>
  <si>
    <t>_2018(株)ＳＥウイングズ</t>
  </si>
  <si>
    <t>_2018(株)ＴＯＫＹＯ油電力</t>
  </si>
  <si>
    <t>_2018(株)ＴＯＳＭＯ</t>
  </si>
  <si>
    <t>_2018ＴＲＥＮＤＥ(株)</t>
  </si>
  <si>
    <t>_2018(株)ＴＴＳパワー</t>
  </si>
  <si>
    <t>_2018(株)Ｖ－Ｐｏｗｅｒ</t>
  </si>
  <si>
    <t>_2018代替値</t>
  </si>
  <si>
    <t>_2019(株)アースインフィニティ</t>
  </si>
  <si>
    <t>_2019アーバンエナジー(株)　メニューA</t>
  </si>
  <si>
    <t>_2019アーバンエナジー(株)　メニューB</t>
  </si>
  <si>
    <t>_2019アーバンエナジー(株)　メニューC</t>
  </si>
  <si>
    <t>_2019アーバンエナジー(株)　メニューD</t>
  </si>
  <si>
    <t>_2019アーバンエナジー(株)　メニューE</t>
  </si>
  <si>
    <t>_2019アーバンエナジー(株)　メニューF（残差）</t>
  </si>
  <si>
    <t>_2019アーバンエナジー(株)　メニューG（残差）</t>
  </si>
  <si>
    <t>_2019アーバンエナジー(株)　(参考値)事業者全体</t>
  </si>
  <si>
    <t>_2019アイ・エス・ガステム(株)</t>
  </si>
  <si>
    <t>_2019(株)アイキューフォーメーション</t>
  </si>
  <si>
    <t>_2019(株)アイ・グリッド・ソリューションズ</t>
  </si>
  <si>
    <t>_2019愛知電力(株)</t>
  </si>
  <si>
    <t>_2019青森県民エナジー(株)</t>
  </si>
  <si>
    <t>_2019朝日ガスエナジー(株)</t>
  </si>
  <si>
    <t>_2019足利ガス(株)</t>
  </si>
  <si>
    <t>_2019(株)アシストワンエナジー</t>
  </si>
  <si>
    <t>_2019アストマックス・トレーディング(株)</t>
  </si>
  <si>
    <t>_2019厚木瓦斯(株)</t>
  </si>
  <si>
    <t>_2019(株)アドバンテック</t>
  </si>
  <si>
    <t>_2019アストモスエネルギー(株)</t>
  </si>
  <si>
    <t>_2019(株)アメニティ電力</t>
  </si>
  <si>
    <t>_2019有明エナジー(株)</t>
  </si>
  <si>
    <t>_2019(株)アルファライズ</t>
  </si>
  <si>
    <t>_2019アンビット・エナジー・ジャパン合同会社</t>
  </si>
  <si>
    <t>_2019アンフィニ(株)</t>
  </si>
  <si>
    <t>_2019(株)イーエムアイ</t>
  </si>
  <si>
    <t>_2019(株)イーセル</t>
  </si>
  <si>
    <t>_2019飯田まちづくり電力(株)</t>
  </si>
  <si>
    <t>_2019(株)イーネットワーク</t>
  </si>
  <si>
    <t>_2019(株)イーネットワークシステムズ</t>
  </si>
  <si>
    <t>_2019イーレックス(株)　メニューA</t>
  </si>
  <si>
    <t>_2019イーレックス(株)　メニューB（残差）</t>
  </si>
  <si>
    <t>_2019イーレックス(株)　(参考値)事業者全体</t>
  </si>
  <si>
    <t>_2019(株)池見石油店</t>
  </si>
  <si>
    <t>_2019いこま市民パワー(株)</t>
  </si>
  <si>
    <t>_2019(株)イシオ</t>
  </si>
  <si>
    <t>_2019石川電力(株)</t>
  </si>
  <si>
    <t>_2019(一財)泉佐野電力</t>
  </si>
  <si>
    <t>_2019出雲ガス(株)</t>
  </si>
  <si>
    <t>_2019伊勢崎ガス(株)</t>
  </si>
  <si>
    <t>_2019伊勢志摩電力(株)</t>
  </si>
  <si>
    <t>_2019(株)いちき串木野電力</t>
  </si>
  <si>
    <t>_2019(株)いちたかガスワン</t>
  </si>
  <si>
    <t>_2019出光グリーンパワー(株)メニューA</t>
  </si>
  <si>
    <t>_2019出光グリーンパワー(株)メニューB</t>
  </si>
  <si>
    <t>_2019出光グリーンパワー(株)（参考値）事業者全体</t>
  </si>
  <si>
    <t>出光興産(株)　メニューA</t>
  </si>
  <si>
    <t>出光興産(株)　メニューB</t>
  </si>
  <si>
    <t>_2019伊藤忠エネクス(株)　メニューA</t>
  </si>
  <si>
    <t>_2019伊藤忠エネクス(株)　(参考値)事業者全体</t>
  </si>
  <si>
    <t>_2019伊藤忠エネクスホームライフ西日本(株)</t>
  </si>
  <si>
    <t>_2019伊藤忠商事(株)　メニューA</t>
  </si>
  <si>
    <t>_2019伊藤忠商事(株)　メニューB（残差）</t>
  </si>
  <si>
    <t>_2019伊藤忠商事(株)　(参考値)事業者全体</t>
  </si>
  <si>
    <t>_2019伊藤忠プランテック(株)</t>
  </si>
  <si>
    <t>_2019いばらきコープ生活協同組合</t>
  </si>
  <si>
    <t>_2019入間ガス(株)</t>
  </si>
  <si>
    <t>_2019イワタニ関東(株)</t>
  </si>
  <si>
    <t>_2019イワタニ首都圏(株)</t>
  </si>
  <si>
    <t>_2019イワタニ東海(株)</t>
  </si>
  <si>
    <t>_2019イワタニ長野(株)</t>
  </si>
  <si>
    <t>_2019イワタニ三重(株)</t>
  </si>
  <si>
    <t>_2019(株)岩手ウッドパワー</t>
  </si>
  <si>
    <t>_2019岩手電力(株)</t>
  </si>
  <si>
    <t>_2019(株)インフォシステム</t>
  </si>
  <si>
    <t>_2019ヴィジョナリーパワー(株)</t>
  </si>
  <si>
    <t>_2019(株)ウエスト電力</t>
  </si>
  <si>
    <t>_2019上田ガス(株)</t>
  </si>
  <si>
    <t>_2019うすきエネルギー(株)</t>
  </si>
  <si>
    <t>_2019(株)ウッドエナジー</t>
  </si>
  <si>
    <t>_2019エア・ウォーター(株)</t>
  </si>
  <si>
    <t>_2019(株)エーコープサービス</t>
  </si>
  <si>
    <t>_2019(株)エージーピー</t>
  </si>
  <si>
    <t>_2019(株)エコア</t>
  </si>
  <si>
    <t>_2019(株)エコスタイル</t>
  </si>
  <si>
    <t>_2019(株)エスケーエナジー</t>
  </si>
  <si>
    <t>_2019越後天然ガス(株)</t>
  </si>
  <si>
    <t>_2019(株)エナジードリーム</t>
  </si>
  <si>
    <t>_2019(株)エナネス</t>
  </si>
  <si>
    <t>_2019(株)エナリス・パワー・マーケティング　メニューA</t>
  </si>
  <si>
    <t>_2019(株)エナリス・パワー・マーケティング　メニューＢ</t>
  </si>
  <si>
    <t>_2019(株)エナリス・パワー・マーケティング　メニューC</t>
  </si>
  <si>
    <t>_2019(株)エナリス・パワー・マーケティング　メニューD</t>
  </si>
  <si>
    <t>_2019(株)エナリス・パワー・マーケティング　メニューE（残差）</t>
  </si>
  <si>
    <t>_2019(株)エナリス・パワー・マーケティング　（参考値）事業者全体</t>
  </si>
  <si>
    <t>_2019(株)エネクスライフサービス</t>
  </si>
  <si>
    <t>_2019エネサーブ(株)メニューA</t>
  </si>
  <si>
    <t>_2019エネサーブ(株)（参考値）事業者全体</t>
  </si>
  <si>
    <t>_2019(株)エネサンス関東</t>
  </si>
  <si>
    <t>_2019エネックス(株)</t>
  </si>
  <si>
    <t>_2019(株)エネット　メニューA</t>
  </si>
  <si>
    <t>_2019(株)エネット　メニューB</t>
  </si>
  <si>
    <t>_2019(株)エネット　メニューC</t>
  </si>
  <si>
    <t>_2019(株)エネット　メニューD</t>
  </si>
  <si>
    <t>_2019(株)エネット　メニューE</t>
  </si>
  <si>
    <t>_2019(株)エネット　メニューF</t>
  </si>
  <si>
    <t>_2019(株)エネット　メニューG</t>
  </si>
  <si>
    <t>_2019(株)エネット　メニューH</t>
  </si>
  <si>
    <t>_2019(株)エネット　メニューI（残差）</t>
  </si>
  <si>
    <t>_2019(株)エネット　(参考値)事業者全体</t>
  </si>
  <si>
    <t>_2019エネトレード(株)</t>
  </si>
  <si>
    <t>_2019(株)エネ・ビジョン</t>
  </si>
  <si>
    <t>_2019(株)エネファント　メニューA</t>
  </si>
  <si>
    <t>_2019(株)エネファント　メニューB</t>
  </si>
  <si>
    <t>_2019(株)エネファント　（参考値）事業者全体</t>
  </si>
  <si>
    <t>_2019(株)エネルギア・ソリューション・アンド・サービス</t>
  </si>
  <si>
    <t>_2019荏原環境プラント(株)　メニューA</t>
  </si>
  <si>
    <t>_2019荏原環境プラント(株)　メニューB</t>
  </si>
  <si>
    <t>_2019荏原環境プラント(株)　メニューC</t>
  </si>
  <si>
    <t>_2019荏原環境プラント(株)　メニューD</t>
  </si>
  <si>
    <t>_2019荏原環境プラント(株)　メニューE</t>
  </si>
  <si>
    <t>_2019荏原環境プラント(株)　メニューF</t>
  </si>
  <si>
    <t>_2019荏原環境プラント(株)　メニューG</t>
  </si>
  <si>
    <t>_2019荏原環境プラント(株)　メニューH</t>
  </si>
  <si>
    <t>_2019荏原環境プラント(株)　メニューI</t>
  </si>
  <si>
    <t>_2019荏原環境プラント(株)　メニューJ</t>
  </si>
  <si>
    <t>_2019荏原環境プラント(株)　メニューK</t>
  </si>
  <si>
    <t>_2019荏原環境プラント(株)　メニューL</t>
  </si>
  <si>
    <t>_2019荏原環境プラント(株)　メニューM（残差）</t>
  </si>
  <si>
    <t>_2019荏原環境プラント(株)　(参考値)事業者全体</t>
  </si>
  <si>
    <t>_2019エフィシエント(株)</t>
  </si>
  <si>
    <t>_2019(株)エフエネ</t>
  </si>
  <si>
    <t>_2019エフビットコミュニケーションズ(株)メニューA</t>
  </si>
  <si>
    <t>_2019エフビットコミュニケーションズ(株)メニューB</t>
  </si>
  <si>
    <t>_2019エフビットコミュニケーションズ(株)（参考値）事業者全体</t>
  </si>
  <si>
    <t>_2019(株)エルピオ</t>
  </si>
  <si>
    <t>_2019おいでんエネルギー(株)</t>
  </si>
  <si>
    <t>_2019王子・伊藤忠エネクス電力販売(株)</t>
  </si>
  <si>
    <t>_2019大分ケーブルテレコム(株)</t>
  </si>
  <si>
    <t>_2019大垣ガス(株)</t>
  </si>
  <si>
    <t>_2019大多喜ガス(株)</t>
  </si>
  <si>
    <t>_2019大阪いずみ市民生活協同組合　メニューA</t>
  </si>
  <si>
    <t>_2019大阪いずみ市民生活協同組合（参考値）事業者全体</t>
  </si>
  <si>
    <t>_2019大阪瓦斯(株)　メニューＡ</t>
  </si>
  <si>
    <t>_2019大阪瓦斯(株)（参考値）事業者全体</t>
  </si>
  <si>
    <t>_2019おおすみ半島スマートエネルギー(株)</t>
  </si>
  <si>
    <t>_2019(株)おおた電力</t>
  </si>
  <si>
    <t>_2019おもてなし山形(株)</t>
  </si>
  <si>
    <t>_2019青梅ガス(株)</t>
  </si>
  <si>
    <t>_2019岡田建設(株)</t>
  </si>
  <si>
    <t>_2019(株)オカモト</t>
  </si>
  <si>
    <t>_2019岡山電力(株)</t>
  </si>
  <si>
    <t>_2019(株)沖縄ガスニューパワー</t>
  </si>
  <si>
    <t>_2019おきなわコープエナジー(株)</t>
  </si>
  <si>
    <t>_2019沖縄電力(株)</t>
  </si>
  <si>
    <t>_2019奥出雲電力(株)</t>
  </si>
  <si>
    <t>_2019(株)オノプロックス</t>
  </si>
  <si>
    <t>_2019オリックス(株)　メニューA</t>
  </si>
  <si>
    <t>_2019オリックス(株)　メニューB</t>
  </si>
  <si>
    <t>_2019オリックス(株)　メニューC</t>
  </si>
  <si>
    <t>_2019オリックス(株)　メニューD</t>
  </si>
  <si>
    <t>_2019オリックス(株)　メニューE（残差）</t>
  </si>
  <si>
    <t>_2019オリックス(株)　(参考値)事業者全体</t>
  </si>
  <si>
    <t>_2019(株)織戸組</t>
  </si>
  <si>
    <t>_2019(株)オンテックス</t>
  </si>
  <si>
    <t>_2019加賀市総合サービス(株)</t>
  </si>
  <si>
    <t>_2019香川電力(株)　メニューA</t>
  </si>
  <si>
    <t>_2019香川電力(株)　(参考値)事業者全体</t>
  </si>
  <si>
    <t>_2019角栄ガス(株)</t>
  </si>
  <si>
    <t>_2019格安電力(株)</t>
  </si>
  <si>
    <t>_2019鹿児島電力(株)</t>
  </si>
  <si>
    <t>_2019(株)かみでん里山公社</t>
  </si>
  <si>
    <t>_2019亀岡ふるさとエナジー(株)</t>
  </si>
  <si>
    <t>_2019(株)唐津パワーホールディングス</t>
  </si>
  <si>
    <t>_2019川重商事(株)　メニューA</t>
  </si>
  <si>
    <t>_2019川重商事(株)（参考値）事業者全体</t>
  </si>
  <si>
    <t>_2019(株)関西空調</t>
  </si>
  <si>
    <t>_2019関西電力(株)　メニューA</t>
  </si>
  <si>
    <t>_2019関西電力(株)　メニューB</t>
  </si>
  <si>
    <t>_2019関西電力(株)　メニューC</t>
  </si>
  <si>
    <t>_2019関西電力(株)　メニューD（残差）</t>
  </si>
  <si>
    <t>_2019関西電力(株)　(参考値)事業者全体</t>
  </si>
  <si>
    <t>_2019(株)関電エネルギーソリューション　メニューA</t>
  </si>
  <si>
    <t>_2019(株)関電エネルギーソリューション　メニューB（残差）</t>
  </si>
  <si>
    <t>_2019(株)関電エネルギーソリューション　(参考値)事業者全体</t>
  </si>
  <si>
    <t>_2019(株)北九州パワー</t>
  </si>
  <si>
    <t>_2019キタコー(株)</t>
  </si>
  <si>
    <t>_2019北日本ガス(株)</t>
  </si>
  <si>
    <t>_2019北日本石油(株)</t>
  </si>
  <si>
    <t>_2019岐阜電力(株)</t>
  </si>
  <si>
    <t>_2019キヤノンマーケティングジャパン(株)</t>
  </si>
  <si>
    <t>_2019九州エナジー(株)</t>
  </si>
  <si>
    <t>_2019九州スポーツ電力(株)</t>
  </si>
  <si>
    <t>_2019九州電力(株)　メニューA</t>
  </si>
  <si>
    <t>_2019九州電力(株)　メニューB（残差）</t>
  </si>
  <si>
    <t>_2019九州電力(株)　(参考値)事業者全体</t>
  </si>
  <si>
    <t>_2019九電みらいエナジー(株)</t>
  </si>
  <si>
    <t>_2019京セラ関電エナジー合同会社</t>
  </si>
  <si>
    <t>_2019京都新電力(株)</t>
  </si>
  <si>
    <t>_2019京都生活協同組合　メニューA</t>
  </si>
  <si>
    <t>_2019京都生活協同組合　(参考値)事業者全体</t>
  </si>
  <si>
    <t>_2019桐生瓦斯(株)</t>
  </si>
  <si>
    <t>_2019近畿電力(株)</t>
  </si>
  <si>
    <t>_2019久慈地域エネルギー(株)</t>
  </si>
  <si>
    <t>_2019郡上エネルギー(株)</t>
  </si>
  <si>
    <t>_2019(株)クボタ</t>
  </si>
  <si>
    <t>_2019(株)球磨村森電力</t>
  </si>
  <si>
    <t>_2019熊本電力(株)</t>
  </si>
  <si>
    <t>_2019(株)グリーンサークル</t>
  </si>
  <si>
    <t>_2019グリーンシティこばやし(株)</t>
  </si>
  <si>
    <t>_2019(株)グリーンパワー大東</t>
  </si>
  <si>
    <t>_2019グリーンピープルズパワー(株)</t>
  </si>
  <si>
    <t>_2019(株)グリムスパワー</t>
  </si>
  <si>
    <t>_2019くるめエネルギー(株)</t>
  </si>
  <si>
    <t>_2019(株)グローアップ</t>
  </si>
  <si>
    <t>_2019(株)グローバルエンジニアリング</t>
  </si>
  <si>
    <t>_2019(株)グローバルキャスト</t>
  </si>
  <si>
    <t>_2019グローバルソリューションサービス(株)</t>
  </si>
  <si>
    <t>_2019京葉瓦斯(株)</t>
  </si>
  <si>
    <t>_2019ゲーテハウス(株)</t>
  </si>
  <si>
    <t>_2019(株)ケーブルネット下関</t>
  </si>
  <si>
    <t>_2019気仙沼グリーンエナジー(株)</t>
  </si>
  <si>
    <t>_2019合同会社北上新電力</t>
  </si>
  <si>
    <t>_2019(株)コープでんき東北</t>
  </si>
  <si>
    <t>_2019コープ電力(株)</t>
  </si>
  <si>
    <t>_2019国際航業(株)</t>
  </si>
  <si>
    <t>_2019御所野縄文電力(株)</t>
  </si>
  <si>
    <t>_2019五島市民電力(株)</t>
  </si>
  <si>
    <t>_2019こなんウルトラパワー(株)</t>
  </si>
  <si>
    <t>_2019(株)コンシェルジュ</t>
  </si>
  <si>
    <t>_2019サーラｅエナジー(株)メニューA</t>
  </si>
  <si>
    <t>_2019サーラｅエナジー(株)（参考値）事業者全体</t>
  </si>
  <si>
    <t>_2019(株)サイサン</t>
  </si>
  <si>
    <t>_2019埼玉ガス(株)</t>
  </si>
  <si>
    <t>_2019酒田天然瓦斯(株)</t>
  </si>
  <si>
    <t>_2019坂戸ガス(株)</t>
  </si>
  <si>
    <t>_2019(株)さくら新電力</t>
  </si>
  <si>
    <t>_2019札幌電力(株)</t>
  </si>
  <si>
    <t>_2019里山パワーワークス(株)</t>
  </si>
  <si>
    <t>_2019(株)サニックス</t>
  </si>
  <si>
    <t>_2019佐野瓦斯(株)</t>
  </si>
  <si>
    <t>_2019サミットエナジー(株)　メニューA</t>
  </si>
  <si>
    <t>_2019サミットエナジー(株)　メニューB（残差）</t>
  </si>
  <si>
    <t>_2019サミットエナジー(株)　(参考値)事業者全体</t>
  </si>
  <si>
    <t>_2019三愛石油(株)</t>
  </si>
  <si>
    <t>_2019山陰エレキ・アライアンス(株)</t>
  </si>
  <si>
    <t>_2019山陰酸素工業(株)</t>
  </si>
  <si>
    <t>_2019三光(株)</t>
  </si>
  <si>
    <t>_2019(株)三郷ひまわりエナジー</t>
  </si>
  <si>
    <t>_2019(株)サン・ビーム</t>
  </si>
  <si>
    <t>_2019三友エンテック(株)</t>
  </si>
  <si>
    <t>_2019サンリン(株)</t>
  </si>
  <si>
    <t>_2019(株)シーエナジー</t>
  </si>
  <si>
    <t>_2019(株)ジェイコムウエスト</t>
  </si>
  <si>
    <t>_2019(株)ジェイコム九州</t>
  </si>
  <si>
    <t>_2019(株)ジェイコム埼玉・東日本（旧：(株)ジェイコムさいたま）</t>
  </si>
  <si>
    <t>_2019(株)ジェイコム札幌</t>
  </si>
  <si>
    <t>_2019(株)ジェイコム湘南・神奈川（旧：(株)ジェイコム湘南）</t>
  </si>
  <si>
    <t>_2019(株)ジェイコム千葉</t>
  </si>
  <si>
    <t>_2019(株)ジェイコム東京</t>
  </si>
  <si>
    <t>_2019シェルジャパン(株)</t>
  </si>
  <si>
    <t>_2019(一社)塩尻市森林公社</t>
  </si>
  <si>
    <t>_2019(株)シグナストラスト</t>
  </si>
  <si>
    <t>_2019四国電力(株)　メニューA</t>
  </si>
  <si>
    <t>_2019四国電力(株)　メニューB</t>
  </si>
  <si>
    <t>_2019四国電力(株)　メニューC（残差）</t>
  </si>
  <si>
    <t>_2019四国電力(株)　(参考値)事業者全体</t>
  </si>
  <si>
    <t>_2019静岡ガス＆パワー(株)</t>
  </si>
  <si>
    <t>_2019自然電力(株)　メニューA</t>
  </si>
  <si>
    <t>_2019自然電力(株)　メニューB</t>
  </si>
  <si>
    <t>_2019自然電力(株)　メニューC</t>
  </si>
  <si>
    <t>_2019自然電力(株)　メニューD</t>
  </si>
  <si>
    <t>_2019自然電力(株)　メニューE</t>
  </si>
  <si>
    <t>_2019自然電力(株)　メニューF（残差）</t>
  </si>
  <si>
    <t>_2019自然電力(株)　(参考値)事業者全体</t>
  </si>
  <si>
    <t>_2019(株)シナジアパワー</t>
  </si>
  <si>
    <t>_2019シナネン(株)　メニューA</t>
  </si>
  <si>
    <t>_2019シナネン(株)　メニューB</t>
  </si>
  <si>
    <t>_2019シナネン(株)　メニューC</t>
  </si>
  <si>
    <t>_2019シナネン(株)　メニューD</t>
  </si>
  <si>
    <t>_2019シナネン(株)　(参考値)事業者全体</t>
  </si>
  <si>
    <t>_2019芝浦電力(株)</t>
  </si>
  <si>
    <t>_2019清水建設(株)</t>
  </si>
  <si>
    <t>_2019地元電力(株)</t>
  </si>
  <si>
    <t>_2019ジャパンベストレスキューシステム(株)</t>
  </si>
  <si>
    <t>_2019湘南電力(株)</t>
  </si>
  <si>
    <t>_2019情報ハイウェイ協同組合</t>
  </si>
  <si>
    <t>_2019(株)新出光</t>
  </si>
  <si>
    <t>_2019新エネルギー開発(株)</t>
  </si>
  <si>
    <t>_2019信州電力(株)</t>
  </si>
  <si>
    <t>_2019新電力いばらき(株)</t>
  </si>
  <si>
    <t>_2019新電力おおいた(株)</t>
  </si>
  <si>
    <t>_2019新電力新潟(株)</t>
  </si>
  <si>
    <t>_2019新電力フロンティア(株)</t>
  </si>
  <si>
    <t>_2019新日本瓦斯(株)</t>
  </si>
  <si>
    <t>_2019(株)翠光トップライン</t>
  </si>
  <si>
    <t>_2019須賀川瓦斯(株)</t>
  </si>
  <si>
    <t>_2019スズカ電工(株)</t>
  </si>
  <si>
    <t>_2019鈴与商事(株)　メニューA</t>
  </si>
  <si>
    <t>_2019鈴与商事(株)　メニューB（残差）</t>
  </si>
  <si>
    <t>_2019鈴与商事(株)　(参考値)事業者全体</t>
  </si>
  <si>
    <t>_2019鈴与電力(株)</t>
  </si>
  <si>
    <t>_2019スマートエコエナジー(株)</t>
  </si>
  <si>
    <t>_2019スマートエナジー磐田(株)　メニューA</t>
  </si>
  <si>
    <t>_2019スマートエナジー磐田(株)　メニューB（残差）</t>
  </si>
  <si>
    <t>_2019スマートエナジー磐田(株)　(参考値)事業者全体</t>
  </si>
  <si>
    <t>_2019スマートエナジー熊本(株)</t>
  </si>
  <si>
    <t>_2019(株)スマートテック　メニューA</t>
  </si>
  <si>
    <t>_2019(株)スマートテック(参考値)事業者全体</t>
  </si>
  <si>
    <t>_2019諏訪瓦斯(株)</t>
  </si>
  <si>
    <t>_2019生活協同組合コープみらい</t>
  </si>
  <si>
    <t>_2019生活協同組合コープぐんま</t>
  </si>
  <si>
    <t>_2019生活協同組合コープこうべ</t>
  </si>
  <si>
    <t>_2019生活協同組合コープしが　メニューA</t>
  </si>
  <si>
    <t>_2019生活協同組合コープしが　(参考値)事業者全体</t>
  </si>
  <si>
    <t>_2019生活協同組合コープながの</t>
  </si>
  <si>
    <t>_2019(株)生活クラブエナジー</t>
  </si>
  <si>
    <t>_2019西部瓦斯(株)</t>
  </si>
  <si>
    <t>_2019西武ガス(株)</t>
  </si>
  <si>
    <t>_2019積水化学工業(株)　メニューA</t>
  </si>
  <si>
    <t>_2019積水化学工業(株)　(参考値)事業者全体</t>
  </si>
  <si>
    <t>_2019石油資源開発(株)</t>
  </si>
  <si>
    <t>_2019ゼロワットパワー(株)　メニューA</t>
  </si>
  <si>
    <t>_2019ゼロワットパワー(株)　メニューB</t>
  </si>
  <si>
    <t>_2019ゼロワットパワー(株)　メニューC（残差）</t>
  </si>
  <si>
    <t>_2019ゼロワットパワー(株)　(参考値)事業者全体</t>
  </si>
  <si>
    <t>_2019(株)センカク</t>
  </si>
  <si>
    <t>_2019全農エネルギー(株)</t>
  </si>
  <si>
    <t>_2019総合エネルギー(株)メニューA</t>
  </si>
  <si>
    <t>_2019総合エネルギー(株)（参考値）事業者全体</t>
  </si>
  <si>
    <t>_2019そうまＩグリッド合同会社</t>
  </si>
  <si>
    <t>_2019大一ガス(株)</t>
  </si>
  <si>
    <t>_2019(株)大仙こまちパワー</t>
  </si>
  <si>
    <t>_2019大東ガス(株)</t>
  </si>
  <si>
    <t>_2019ダイヤモンドパワー(株)メニューA</t>
  </si>
  <si>
    <t>_2019ダイヤモンドパワー(株)（参考値）事業者全体</t>
  </si>
  <si>
    <t>_2019太陽ガス(株)</t>
  </si>
  <si>
    <t>_2019(株)ダイレクトパワー</t>
  </si>
  <si>
    <t>_2019大和エネルギー(株)</t>
  </si>
  <si>
    <t>_2019大和ハウス工業(株)　メニューA</t>
  </si>
  <si>
    <t>_2019大和ハウス工業(株)　メニューB</t>
  </si>
  <si>
    <t>_2019大和ハウス工業(株)　メニューC</t>
  </si>
  <si>
    <t>_2019大和ハウス工業(株)　メニューD</t>
  </si>
  <si>
    <t>_2019大和ハウス工業(株)　メニューE（残差）</t>
  </si>
  <si>
    <t>_2019大和ハウス工業(株)　（参考値）事業者全体</t>
  </si>
  <si>
    <t>_2019大和ライフエナジア(株)</t>
  </si>
  <si>
    <t>_2019(株)タクマエナジー　メニューA</t>
  </si>
  <si>
    <t>_2019(株)タクマエナジー　メニューB（残差）</t>
  </si>
  <si>
    <t>_2019(株)タクマエナジー　(参考値)事業者全体</t>
  </si>
  <si>
    <t>_2019たんたんエナジー(株)</t>
  </si>
  <si>
    <t>_2019(株)地域電力</t>
  </si>
  <si>
    <t>_2019(株)地球クラブ</t>
  </si>
  <si>
    <t>_2019秩父新電力(株)　メニューA</t>
  </si>
  <si>
    <t>_2019秩父新電力(株)　(参考値)事業者全体</t>
  </si>
  <si>
    <t>_2019千葉電力(株)</t>
  </si>
  <si>
    <t>_2019(株)地方創生テクノロジーラボ</t>
  </si>
  <si>
    <t>_2019中央電力(株)</t>
  </si>
  <si>
    <t>_2019中央電力エナジー(株)</t>
  </si>
  <si>
    <t>_2019(株)中海テレビ放送</t>
  </si>
  <si>
    <t>_2019中国電力(株)　メニューA</t>
  </si>
  <si>
    <t>_2019中国電力(株)　(参考値)事業者全体</t>
  </si>
  <si>
    <t>_2019中部電力ミライズ(株)（旧：中部電力(株)）　メニューA</t>
  </si>
  <si>
    <t>_2019中部電力ミライズ(株)（旧：中部電力(株)）　メニューB（残渣）</t>
  </si>
  <si>
    <t>_2019中部電力ミライズ(株)（旧：中部電力(株)）　(参考値)事業者全体</t>
  </si>
  <si>
    <t>_2019(株)津軽あっぷるパワー</t>
  </si>
  <si>
    <t>_2019土浦ケーブルテレビ(株)</t>
  </si>
  <si>
    <t>_2019ツネイシＣバリューズ(株)</t>
  </si>
  <si>
    <t>_2019デジタルグリッド(株)　メニューA</t>
  </si>
  <si>
    <t>_2019デジタルグリッド(株)　メニューB</t>
  </si>
  <si>
    <t>_2019デジタルグリッド(株)（参考値)事業者全体</t>
  </si>
  <si>
    <t>_2019テス・エンジニアリング(株)</t>
  </si>
  <si>
    <t>_2019テプコカスタマーサービス(株)　メニューA</t>
  </si>
  <si>
    <t>_2019テプコカスタマーサービス(株)　メニューB（残差）</t>
  </si>
  <si>
    <t>_2019テプコカスタマーサービス(株)　(参考値)事業者全体</t>
  </si>
  <si>
    <t>_2019(株)テレ・マーカー</t>
  </si>
  <si>
    <t>_2019(株)デンケン</t>
  </si>
  <si>
    <t>_2019電力保全サービス(株)</t>
  </si>
  <si>
    <t>_2019東海電力(株)</t>
  </si>
  <si>
    <t>_2019東罐商事(株)</t>
  </si>
  <si>
    <t>_2019(株)東急パワーサプライ</t>
  </si>
  <si>
    <t>_2019東京エコサービス(株)</t>
  </si>
  <si>
    <t>_2019東京ガス(株)</t>
  </si>
  <si>
    <t>_2019東京電力エナジーパートナー(株)　メニューA</t>
  </si>
  <si>
    <t>_2019東京電力エナジーパートナー(株)　メニューB</t>
  </si>
  <si>
    <t>_2019東京電力エナジーパートナー(株)　メニューC</t>
  </si>
  <si>
    <t>_2019東京電力エナジーパートナー(株)　メニューD</t>
  </si>
  <si>
    <t>_2019東京電力エナジーパートナー(株)　メニューE（残差）</t>
  </si>
  <si>
    <t>_2019東京電力エナジーパートナー(株)　(参考値)事業者全体</t>
  </si>
  <si>
    <t>_2019(公財)東京都環境公社</t>
  </si>
  <si>
    <t>_2019東彩ガス(株)</t>
  </si>
  <si>
    <t>_2019東芝エネルギーシステムズ(株)</t>
  </si>
  <si>
    <t>_2019東邦ガス(株)　メニューA</t>
  </si>
  <si>
    <t>_2019東邦ガス(株)　メニューB(残差)</t>
  </si>
  <si>
    <t>_2019東邦ガス(株)　(参考値)事業者全体</t>
  </si>
  <si>
    <t>_2019東北電力(株)　メニューA</t>
  </si>
  <si>
    <t>_2019東北電力(株)　メニューB</t>
  </si>
  <si>
    <t>_2019東北電力(株)　メニューC（残差）</t>
  </si>
  <si>
    <t>_2019東北電力(株)　(参考値)事業者全体</t>
  </si>
  <si>
    <t>_2019東北電力エナジートレーディング(株)</t>
  </si>
  <si>
    <t>_2019(株)東名</t>
  </si>
  <si>
    <t>_2019Ａｐａｍａｎ　Ｅｎｅｒｇｙ(株)</t>
  </si>
  <si>
    <t>_2019(株)ＣＤエナジーダイレクト</t>
  </si>
  <si>
    <t>_2019(株)ＣＨＩＢＡむつざわエナジー</t>
  </si>
  <si>
    <t>_2019Ｃｏｃｏテラスたがわ(株)</t>
  </si>
  <si>
    <t>_2019(株)ＣＷＳ</t>
  </si>
  <si>
    <t>_2019ENEOS（株）メニューA（旧：ＪＸＴＧエネルギー(株)）</t>
  </si>
  <si>
    <t>_2019ENEOS（株）メニューB（旧：ＪＸＴＧエネルギー(株)）</t>
  </si>
  <si>
    <t>_2019ENEOS（株）（参考値）事業者全体（旧：ＪＸＴＧエネルギー(株)）</t>
  </si>
  <si>
    <t>_2019Ｅｔｈｏｓ合同会社</t>
  </si>
  <si>
    <t>_2019(株)Ｆ－Ｐｏｗｅｒ　メニューA</t>
  </si>
  <si>
    <t>_2019(株)Ｆ－Ｐｏｗｅｒ　メニューB（残差）</t>
  </si>
  <si>
    <t>_2019(株)Ｆ－Ｐｏｗｅｒ　(参考値)事業者全体</t>
  </si>
  <si>
    <t>_2019ＦＴエナジー(株)</t>
  </si>
  <si>
    <t>_2019(株)Ｇ－Ｐｏｗｅｒ</t>
  </si>
  <si>
    <t>_2019ＨＴＢエナジー(株)</t>
  </si>
  <si>
    <t>_2019ISエナジー(株)</t>
  </si>
  <si>
    <t>_2019ＪＡＧ国際エナジー(株)</t>
  </si>
  <si>
    <t>_2019ＪＰエネルギー(株)</t>
  </si>
  <si>
    <t>_2019(株)ＪＴＢコミュニケーションデザイン</t>
  </si>
  <si>
    <t>_2019(株)ｋａｒｃｈ</t>
  </si>
  <si>
    <t>_2019ＫＤＤＩ(株)</t>
  </si>
  <si>
    <t>_2019(株)Ｋｅｎｅｓエネルギーサービス</t>
  </si>
  <si>
    <t>_2019RE100電力(株)(旧：RE電力(株))</t>
  </si>
  <si>
    <t>_2019ＳＢパワー(株)</t>
  </si>
  <si>
    <t>_2019(株)ＳＥウイングズ</t>
  </si>
  <si>
    <t>_2019ＭＣリテールエナジー(株)</t>
  </si>
  <si>
    <t>_2019MCPD合同会社</t>
  </si>
  <si>
    <t>_2019ＭＧＣエネルギー(株)</t>
  </si>
  <si>
    <t>_2019(株)MKエネルギー</t>
  </si>
  <si>
    <t>_2019ＭＫステーションズ(株)</t>
  </si>
  <si>
    <t>(株)Mpower</t>
  </si>
  <si>
    <t>_2019(株)NEXT ONE</t>
  </si>
  <si>
    <t>_2019ＮＦパワーサービス(株)　メニューA</t>
  </si>
  <si>
    <t>_2019ＮＦパワーサービス(株)　(参考値)事業者全体</t>
  </si>
  <si>
    <t>_2019(株)NTTファシリティーズ　メニューA</t>
  </si>
  <si>
    <t>_2019(株)NTTファシリティーズ　(参考値)事業者全体</t>
  </si>
  <si>
    <t>_2019(株)OKUTA</t>
  </si>
  <si>
    <t>_2019(株)Ｏｐｔｉｍｉｚｅｄ　Ｅｎｅｒｇｙ</t>
  </si>
  <si>
    <t>_2019TEPCOライフサービス(株)</t>
  </si>
  <si>
    <t>_2019TERA Energy(株)</t>
  </si>
  <si>
    <t>_2019(株)ＴＯＫＹＯ油電力</t>
  </si>
  <si>
    <t>_2019ＴＲＥＮＤＥ(株)</t>
  </si>
  <si>
    <t>_2019(株)ＴＴＳパワー</t>
  </si>
  <si>
    <t>_2019WSエナジー(株)</t>
  </si>
  <si>
    <t>_2019(株)トーセキ</t>
  </si>
  <si>
    <t>_2019(株)ところざわ未来電力　メニューA</t>
  </si>
  <si>
    <t>_2019(株)ところざわ未来電力（参考値）</t>
  </si>
  <si>
    <t>_2019(株)どさんこパワー</t>
  </si>
  <si>
    <t>_2019とちぎコープ生活協同組合</t>
  </si>
  <si>
    <t>_2019(株)とっとり市民電力</t>
  </si>
  <si>
    <t>_2019凸版印刷(株)</t>
  </si>
  <si>
    <t>_2019(株)トドック電力</t>
  </si>
  <si>
    <t>_2019(株)登米電力</t>
  </si>
  <si>
    <t>_2019富山電力(株)</t>
  </si>
  <si>
    <t>_2019(株)とんでんホールディングス</t>
  </si>
  <si>
    <t>_2019(株)内藤工業所</t>
  </si>
  <si>
    <t>_2019長崎地域電力(株)</t>
  </si>
  <si>
    <t>_2019(株)中之条パワー</t>
  </si>
  <si>
    <t>_2019長野都市ガス(株)</t>
  </si>
  <si>
    <t>_2019(株)ナサホーム</t>
  </si>
  <si>
    <t>_2019なでしこ電力(株)</t>
  </si>
  <si>
    <t>_2019奈良電力(株)</t>
  </si>
  <si>
    <t>_2019(株)成田香取エネルギー</t>
  </si>
  <si>
    <t>_2019南部だんだんエナジー(株)</t>
  </si>
  <si>
    <t>_2019(株)ナンワエナジー</t>
  </si>
  <si>
    <t>_2019新潟県民電力(株)</t>
  </si>
  <si>
    <t>_2019新潟スワンエナジー(株)</t>
  </si>
  <si>
    <t>西多摩バイオパワー(株)</t>
  </si>
  <si>
    <t>_2019西日本電力(株)</t>
  </si>
  <si>
    <t>_2019ニシムラ(株)</t>
  </si>
  <si>
    <t>_2019日高都市ガス(株)</t>
  </si>
  <si>
    <t>_2019にちほクラウド電力(株)</t>
  </si>
  <si>
    <t>_2019日産トレーデイング(株)</t>
  </si>
  <si>
    <t>_2019日本エネルギー総合システム(株)　メニューA</t>
  </si>
  <si>
    <t>_2019日本エネルギー総合システム(株)（参考値）事業者全体</t>
  </si>
  <si>
    <t>_2019(株)日本セレモニー　メニューA</t>
  </si>
  <si>
    <t>_2019(株)日本セレモニー　メニューB（残差）</t>
  </si>
  <si>
    <t>_2019(株)日本セレモニー　(参考値)事業者全体</t>
  </si>
  <si>
    <t>_2019日本テクノ(株)</t>
  </si>
  <si>
    <t>_2019日本電灯電力販売(株)</t>
  </si>
  <si>
    <t>_2019日本ファシリティ・ソリューション(株)</t>
  </si>
  <si>
    <t>_2019ネイチャーエナジー小国(株)</t>
  </si>
  <si>
    <t>_2019(株)ネクシィーズ・ゼロ</t>
  </si>
  <si>
    <t>_2019ネクストパワーやまと(株)</t>
  </si>
  <si>
    <t>_2019寝屋川電力(株)</t>
  </si>
  <si>
    <t>_2019パーパススマートパワー(株)</t>
  </si>
  <si>
    <t>_2019パシフィックパワー(株)</t>
  </si>
  <si>
    <t>_2019パナソニック(株)　メニューA</t>
  </si>
  <si>
    <t>_2019パナソニック(株)　メニューB（残差）</t>
  </si>
  <si>
    <t>_2019パナソニック(株)　(参考値)事業者全体</t>
  </si>
  <si>
    <t>_2019(株)花巻銀河パワー</t>
  </si>
  <si>
    <t>_2019(株)パネイル</t>
  </si>
  <si>
    <t>_2019(株)はまエネ</t>
  </si>
  <si>
    <t>_2019浜田ガス(株)</t>
  </si>
  <si>
    <t>_2019(株)浜松新電力</t>
  </si>
  <si>
    <t>_2019(株)バランスハーツ</t>
  </si>
  <si>
    <t>_2019はりま電力(株)</t>
  </si>
  <si>
    <t>_2019(株)ハルエネ</t>
  </si>
  <si>
    <t>_2019(株)パルシステム電力</t>
  </si>
  <si>
    <t>_2019(株)パワー・オプティマイザー</t>
  </si>
  <si>
    <t>_2019ひおき地域エネルギー(株)　メニューA</t>
  </si>
  <si>
    <t>_2019ひおき地域エネルギー(株)　メニューB</t>
  </si>
  <si>
    <t>_2019ひおき地域エネルギー(株)　メニューC（残差）</t>
  </si>
  <si>
    <t>_2019ひおき地域エネルギー(株)　(参考値)事業者全体</t>
  </si>
  <si>
    <t>_2019東日本ガス(株)</t>
  </si>
  <si>
    <t>_2019東日本電力(株)</t>
  </si>
  <si>
    <t>_2019(一社)東松島みらいとし機構</t>
  </si>
  <si>
    <t>_2019日田グリーン電力(株)　メニューA</t>
  </si>
  <si>
    <t>_2019日田グリーン電力(株)　(参考値)事業者全体</t>
  </si>
  <si>
    <t>_2019日立造船(株)　メニューA</t>
  </si>
  <si>
    <t>_2019日立造船(株)　メニューB</t>
  </si>
  <si>
    <t>_2019日立造船(株)　メニューC（残差）</t>
  </si>
  <si>
    <t>_2019日立造船(株)　(参考値)事業者全体</t>
  </si>
  <si>
    <t>_2019(株)ビビット</t>
  </si>
  <si>
    <t>_2019ヒューリックプロパティソリューション(株)</t>
  </si>
  <si>
    <t>_2019兵庫電力(株)</t>
  </si>
  <si>
    <t>_2019弘前ガス(株)</t>
  </si>
  <si>
    <t>_2019(株)広島一電力</t>
  </si>
  <si>
    <t>_2019広島電力(株)</t>
  </si>
  <si>
    <t>_2019ファミリーエナジー合同会社</t>
  </si>
  <si>
    <t>_2019(株)ファミリーネット・ジャパン</t>
  </si>
  <si>
    <t>_2019(株)フィット</t>
  </si>
  <si>
    <t>_2019フィンテックラボ協同組合</t>
  </si>
  <si>
    <t>_2019(株)フォーバルテレコム</t>
  </si>
  <si>
    <t>_2019(株)フォレストパワー　メニューA</t>
  </si>
  <si>
    <t>_2019(株)フォレストパワー　(参考値)事業者全体</t>
  </si>
  <si>
    <t>_2019ふかやｅパワー(株)</t>
  </si>
  <si>
    <t>_2019福井電力(株)</t>
  </si>
  <si>
    <t>_2019福岡電力(株)</t>
  </si>
  <si>
    <t>_2019ふくしま新電力(株)</t>
  </si>
  <si>
    <t>_2019福島フェニックス電力(株)</t>
  </si>
  <si>
    <t>_2019ふくのしま電力(株)</t>
  </si>
  <si>
    <t>_2019福山未来エナジー(株)</t>
  </si>
  <si>
    <t>_2019(株)藤田商店</t>
  </si>
  <si>
    <t>_2019富士山エナジー(株)</t>
  </si>
  <si>
    <t>_2019武州瓦斯(株)</t>
  </si>
  <si>
    <t>_2019(株)フソウ・エナジー</t>
  </si>
  <si>
    <t>_2019府中・調布まちなかエナジー(株)</t>
  </si>
  <si>
    <t>_2019武陽ガス(株)</t>
  </si>
  <si>
    <t>_2019(一社)フライングエステート</t>
  </si>
  <si>
    <t>_2019(株)ぶんごおおのエナジー</t>
  </si>
  <si>
    <t>_2019(株)ホープ</t>
  </si>
  <si>
    <t>_2019北陸電力(株)　メニューA</t>
  </si>
  <si>
    <t>_2019北陸電力(株)　メニューB（残差）</t>
  </si>
  <si>
    <t>_2019北陸電力(株)　(参考値)事業者全体</t>
  </si>
  <si>
    <t>_2019北海道瓦斯(株)</t>
  </si>
  <si>
    <t>_2019北海道電力(株)　メニューA</t>
  </si>
  <si>
    <t>_2019北海道電力(株)　(参考値)事業者全体</t>
  </si>
  <si>
    <t>_2019北海道電力コクリエーション(株)</t>
  </si>
  <si>
    <t>_2019(株)坊っちゃん電力</t>
  </si>
  <si>
    <t>_2019堀川産業(株)</t>
  </si>
  <si>
    <t>_2019本庄ガス(株)</t>
  </si>
  <si>
    <t>_2019(株)まち未来製作所</t>
  </si>
  <si>
    <t>_2019松阪新電力(株)</t>
  </si>
  <si>
    <t>_2019松本ガス(株)</t>
  </si>
  <si>
    <t>_2019真庭バイオエネルギー(株)</t>
  </si>
  <si>
    <t>_2019(株)マルヰ</t>
  </si>
  <si>
    <t>_2019丸紅伊那みらいでんき(株)</t>
  </si>
  <si>
    <t>_2019(株)三河の山里コミュニティパワー</t>
  </si>
  <si>
    <t>_2019三井物産(株)</t>
  </si>
  <si>
    <t>_2019(株)ミツウロコヴェッセル</t>
  </si>
  <si>
    <t>_2019ミツウロコグリーンエネルギー(株)　メニューA</t>
  </si>
  <si>
    <t>_2019ミツウロコグリーンエネルギー(株)　メニューB</t>
  </si>
  <si>
    <t>_2019ミツウロコグリーンエネルギー(株)　メニューC</t>
  </si>
  <si>
    <t>_2019ミツウロコグリーンエネルギー(株)　メニューD</t>
  </si>
  <si>
    <t>_2019ミツウロコグリーンエネルギー(株)　メニューE（残渣）</t>
  </si>
  <si>
    <t>_2019ミツウロコグリーンエネルギー(株)　(参考値)事業者全体</t>
  </si>
  <si>
    <t>_2019水戸電力(株)</t>
  </si>
  <si>
    <t>_2019緑屋電気(株)</t>
  </si>
  <si>
    <t>_2019(株)ミナサポ</t>
  </si>
  <si>
    <t>_2019みなとみらい電力(株)</t>
  </si>
  <si>
    <t>_2019みの市民エネルギー(株)</t>
  </si>
  <si>
    <t>_2019(株)美作国電力</t>
  </si>
  <si>
    <t>_2019宮城電力(株)</t>
  </si>
  <si>
    <t>_2019(株)宮交シティ</t>
  </si>
  <si>
    <t>_2019宮古新電力(株)</t>
  </si>
  <si>
    <t>_2019(株)宮崎ガスリビング</t>
  </si>
  <si>
    <t>_2019宮崎パワーライン(株)</t>
  </si>
  <si>
    <t>_2019みやまスマートエネルギー(株)</t>
  </si>
  <si>
    <t>_2019みよしエナジー(株)</t>
  </si>
  <si>
    <t>_2019(株)みらい電力　メニューA</t>
  </si>
  <si>
    <t>_2019(株)みらい電力　(参考値)事業者全体</t>
  </si>
  <si>
    <t>_2019ミライフ(株)</t>
  </si>
  <si>
    <t>_2019ミライフ東日本(株)</t>
  </si>
  <si>
    <t>_2019みんな電力(株)　メニューA</t>
  </si>
  <si>
    <t>_2019みんな電力(株)　メニューB</t>
  </si>
  <si>
    <t>_2019みんな電力(株)　メニューC(残差)</t>
  </si>
  <si>
    <t>_2019みんな電力(株)　(参考値)事業者全体</t>
  </si>
  <si>
    <t>_2019(株)明治産業</t>
  </si>
  <si>
    <t>_2019名南共同エネルギー(株)</t>
  </si>
  <si>
    <t>_2019森の電力(株)</t>
  </si>
  <si>
    <t>_2019(株)やまがた新電力</t>
  </si>
  <si>
    <t>_2019(株)ユーミーエナジー</t>
  </si>
  <si>
    <t>_2019(株)ユーラスグリーンエナジー</t>
  </si>
  <si>
    <t>_2019(株)ユビニティー</t>
  </si>
  <si>
    <t>_2019(株)横須賀アーバンウッドパワー</t>
  </si>
  <si>
    <t>_2019横浜ウォーター(株)</t>
  </si>
  <si>
    <t>_2019(株)横浜環境デザイン</t>
  </si>
  <si>
    <t>_2019(株)吉田石油店</t>
  </si>
  <si>
    <t>_2019四つ葉電力(株)</t>
  </si>
  <si>
    <t>_2019米子瓦斯(株)</t>
  </si>
  <si>
    <t>_2019リエスパワー(株)</t>
  </si>
  <si>
    <t>_2019リエスパワーネクスト(株)</t>
  </si>
  <si>
    <t>_2019(株)リケン工業</t>
  </si>
  <si>
    <t>_2019リコージャパン(株)　メニューA</t>
  </si>
  <si>
    <t>_2019リコージャパン(株)　メニューB</t>
  </si>
  <si>
    <t>_2019リコージャパン(株)　メニューC</t>
  </si>
  <si>
    <t>_2019リコージャパン(株)　メニューD</t>
  </si>
  <si>
    <t>_2019リコージャパン(株)　メニューE</t>
  </si>
  <si>
    <t>_2019リコージャパン(株)　メニューF(残渣)</t>
  </si>
  <si>
    <t>_2019リコージャパン(株)　(参考値)事業者全体</t>
  </si>
  <si>
    <t>_2019リストプロパティーズ(株)</t>
  </si>
  <si>
    <t>_2019(株)リミックスポイント</t>
  </si>
  <si>
    <t>_2019(株)ルーア</t>
  </si>
  <si>
    <t>_2019レックスイノベーション(株)</t>
  </si>
  <si>
    <t>_2019ローカルエナジー(株)</t>
  </si>
  <si>
    <t>_2019ローカルでんき(株)</t>
  </si>
  <si>
    <t>_2019和歌山電力(株)</t>
  </si>
  <si>
    <t>_2019綿半パートナーズ(株)</t>
  </si>
  <si>
    <t>_2019(株)Ｌｉｎｋ　Ｌｉｆｅ</t>
  </si>
  <si>
    <t>_2019(株)ＬＩＸＩＬ　ＴＥＰＣＯ　スマートパートナーズ</t>
  </si>
  <si>
    <t>_2019(株)Loooｐ　メニューA</t>
  </si>
  <si>
    <t>_2019(株)Loooｐ　メニューB</t>
  </si>
  <si>
    <t>_2019(株)Loooｐ　メニューC（残差）</t>
  </si>
  <si>
    <t>_2019(株)Loooｐ　(参考値)事業者全体</t>
  </si>
  <si>
    <t>_2019(株)Ｍｉｓｕｍｉ</t>
  </si>
  <si>
    <t>_2019Ｍｙシティ電力(株)</t>
  </si>
  <si>
    <t>_2019(株)ＵＳＥＮ　ＮＥＴＷＯＲＫＳ</t>
  </si>
  <si>
    <t>_2019(株)Ｖ－Ｐｏｗｅｒ</t>
  </si>
  <si>
    <t>_2019代替値</t>
  </si>
  <si>
    <t>_2020アークエルテクノ ロジーズ(株)</t>
  </si>
  <si>
    <t>アークエルテクノ ロジーズ(株)</t>
  </si>
  <si>
    <t>_2020(株)アースインフィニティ</t>
  </si>
  <si>
    <t>_2020アーバンエナジー(株)　メニューA</t>
  </si>
  <si>
    <t>_2020アーバンエナジー(株)　メニューB</t>
  </si>
  <si>
    <t>_2020アーバンエナジー(株)　メニューC</t>
  </si>
  <si>
    <t>_2020アーバンエナジー(株)　メニューD</t>
  </si>
  <si>
    <t>_2020アーバンエナジー(株)　メニューE</t>
  </si>
  <si>
    <t>_2020アーバンエナジー(株)　メニューF</t>
  </si>
  <si>
    <t>アーバンエナジー(株)　メニューF</t>
  </si>
  <si>
    <t>_2020アーバンエナジー(株)　メニューG</t>
  </si>
  <si>
    <t>アーバンエナジー(株)　メニューG</t>
  </si>
  <si>
    <t>_2020アーバンエナジー(株)　メニューH(残差)</t>
  </si>
  <si>
    <t>アーバンエナジー(株)　メニューH(残差)</t>
  </si>
  <si>
    <t>_2020アーバンエナジー(株)　（参考値)事業者全体</t>
  </si>
  <si>
    <t>アーバンエナジー(株)　（参考値)事業者全体</t>
  </si>
  <si>
    <t>_2020アイ・エス・ガステム(株)</t>
  </si>
  <si>
    <t>_2020(株)アイ・グリッド・ソリューションズ　メニューA</t>
  </si>
  <si>
    <t>(株)アイ・グリッド・ソリューションズ　メニューA</t>
  </si>
  <si>
    <t>_2020(株)アイ・グリッド・ソリューションズ　（参考値)事業者全体</t>
  </si>
  <si>
    <t>(株)アイ・グリッド・ソリューションズ　（参考値)事業者全体</t>
  </si>
  <si>
    <t>_2020(株)アイキューフォーメーション</t>
  </si>
  <si>
    <t>_2020愛知電力(株)</t>
  </si>
  <si>
    <t>_2020青森県民エナジー(株)</t>
  </si>
  <si>
    <t>_2020朝日ガスエナジー(株)</t>
  </si>
  <si>
    <t>_2020旭化成(株)　メニューA</t>
  </si>
  <si>
    <t>旭化成(株)　メニューA</t>
  </si>
  <si>
    <t>_2020旭化成(株)　メニューB</t>
  </si>
  <si>
    <t>旭化成(株)　メニューB</t>
  </si>
  <si>
    <t>_2020旭化成(株)　（参考値)事業者全体</t>
  </si>
  <si>
    <t>旭化成(株)　（参考値)事業者全体</t>
  </si>
  <si>
    <t>_2020旭マル牟ガス(株)</t>
  </si>
  <si>
    <t>旭マル牟ガス(株)</t>
  </si>
  <si>
    <t>_2020足利ガス(株)</t>
  </si>
  <si>
    <t>_2020(株)アシストワンエナジー</t>
  </si>
  <si>
    <t>_2020アスエネ(株)(旧：リフユーチヤーズ(株'))　メニューA</t>
  </si>
  <si>
    <t>アスエネ(株)(旧：リフユーチヤーズ(株'))　メニューA</t>
  </si>
  <si>
    <t>_2020アスエネ(株)(旧：リフユーチヤーズ(株'))　メニューB</t>
  </si>
  <si>
    <t>アスエネ(株)(旧：リフユーチヤーズ(株'))　メニューB</t>
  </si>
  <si>
    <t>_2020アスエネ(株)(旧：リフユーチヤーズ(株'))　メニューC</t>
  </si>
  <si>
    <t>アスエネ(株)(旧：リフユーチヤーズ(株'))　メニューC</t>
  </si>
  <si>
    <t>_2020アスエネ(株)(旧：リフユーチヤーズ(株'))　メニューD</t>
  </si>
  <si>
    <t>アスエネ(株)(旧：リフユーチヤーズ(株'))　メニューD</t>
  </si>
  <si>
    <t>_2020アスエネ(株)(旧：リフユーチヤーズ(株'))　（参考値)事業者全体</t>
  </si>
  <si>
    <t>アスエネ(株)(旧：リフユーチヤーズ(株'))　（参考値)事業者全体</t>
  </si>
  <si>
    <t>_2020アストマックス・エネルギー合同会社(旧:Just Energy Japan合同会社)</t>
  </si>
  <si>
    <t>アストマックス・エネルギー合同会社(旧:Just Energy Japan合同会社)</t>
  </si>
  <si>
    <t>_2020アストマックス・トレーディング(株)</t>
  </si>
  <si>
    <t>_2020アストモスエネルギー(株)</t>
  </si>
  <si>
    <t>_2020厚木瓦斯(株)</t>
  </si>
  <si>
    <t>_2020(株)アドバンテック</t>
  </si>
  <si>
    <t>_2020(株)アメニティ電力</t>
  </si>
  <si>
    <t>_2020有明エナジー(株)</t>
  </si>
  <si>
    <t>_2020(株)アルファライズ</t>
  </si>
  <si>
    <t>_2020あんしん電力合同会社</t>
  </si>
  <si>
    <t>あんしん電力合同会社</t>
  </si>
  <si>
    <t>_2020アンビット・エナジー・ジャバン合同会社</t>
  </si>
  <si>
    <t>アンビット・エナジー・ジャバン合同会社</t>
  </si>
  <si>
    <t>_2020アンフィニ(株)　メニューA</t>
  </si>
  <si>
    <t>アンフィニ(株)　メニューA</t>
  </si>
  <si>
    <t>_2020アンフィニ(株)　メニューB</t>
  </si>
  <si>
    <t>アンフィニ(株)　メニューB</t>
  </si>
  <si>
    <t>_2020アンフィニ(株)　（参考値)事業者全体</t>
  </si>
  <si>
    <t>アンフィニ(株)　（参考値)事業者全体</t>
  </si>
  <si>
    <t>_2020(株)イーエムアイ</t>
  </si>
  <si>
    <t>_2020(株)イーセル</t>
  </si>
  <si>
    <t>_2020飯田まちづくリ電力(株)</t>
  </si>
  <si>
    <t>飯田まちづくリ電力(株)</t>
  </si>
  <si>
    <t>_2020(株)イーネットワーク</t>
  </si>
  <si>
    <t>_2020(株)イーネットワークシステムズ　メニューA</t>
  </si>
  <si>
    <t>(株)イーネットワークシステムズ　メニューA</t>
  </si>
  <si>
    <t>_2020(株)イーネットワークシステムズ　メニューB</t>
  </si>
  <si>
    <t>(株)イーネットワークシステムズ　メニューB</t>
  </si>
  <si>
    <t>_2020(株)イーネットワークシステムズ　（参考値)事業者全体</t>
  </si>
  <si>
    <t>(株)イーネットワークシステムズ　（参考値)事業者全体</t>
  </si>
  <si>
    <t>_2020イーレックス(株)(残差)</t>
  </si>
  <si>
    <t>イーレックス(株)(残差)</t>
  </si>
  <si>
    <t>_2020イーレックス(株)　（参考値)事業者全体</t>
  </si>
  <si>
    <t>イーレックス(株)　（参考値)事業者全体</t>
  </si>
  <si>
    <t>_2020イオンディライト(株)</t>
  </si>
  <si>
    <t>イオンディライト(株)</t>
  </si>
  <si>
    <t>_2020(株)池見石油店</t>
  </si>
  <si>
    <t>_2020いこま市民バワー(株)</t>
  </si>
  <si>
    <t>いこま市民バワー(株)</t>
  </si>
  <si>
    <t>_2020(株)イシオ</t>
  </si>
  <si>
    <t>_2020石川電力(株)</t>
  </si>
  <si>
    <t>_2020出雲ガス(株)</t>
  </si>
  <si>
    <t>_2020伊勢崎ガス(株)</t>
  </si>
  <si>
    <t>_2020伊勢志摩電力(株)</t>
  </si>
  <si>
    <t>_2020(株)いちき串木野電力</t>
  </si>
  <si>
    <t>_2020(株)いちたかガスワン</t>
  </si>
  <si>
    <t>_2020一般社団法人フライングエステート</t>
  </si>
  <si>
    <t>一般社団法人フライングエステート</t>
  </si>
  <si>
    <t>_2020一般社団法人塩尻市森林公社</t>
  </si>
  <si>
    <t>一般社団法人塩尻市森林公社</t>
  </si>
  <si>
    <t>_2020一般財団法人泉佐野電力　　</t>
  </si>
  <si>
    <t>一般財団法人泉佐野電力　　</t>
  </si>
  <si>
    <t>_2020一般社団法人グリーンこーぷでんき(旧：一般社団法人グリーン・市民電力)</t>
  </si>
  <si>
    <t>一般社団法人グリーンこーぷでんき(旧：一般社団法人グリーン・市民電力)</t>
  </si>
  <si>
    <t>_2020一般社団法人東松島みらいとし機構</t>
  </si>
  <si>
    <t>一般社団法人東松島みらいとし機構</t>
  </si>
  <si>
    <t>_2020出光グリーンパワー(株)　メニューA</t>
  </si>
  <si>
    <t>出光グリーンパワー(株)　メニューA</t>
  </si>
  <si>
    <t>_2020出光グリーンパワー(株)　メニューB</t>
  </si>
  <si>
    <t>出光グリーンパワー(株)　メニューB</t>
  </si>
  <si>
    <t>_2020出光グリーンパワー(株)　メニューC</t>
  </si>
  <si>
    <t>出光グリーンパワー(株)　メニューC</t>
  </si>
  <si>
    <t>_2020出光グリーンパワー(株)　メニューD(残差)</t>
  </si>
  <si>
    <t>出光グリーンパワー(株)　メニューD(残差)</t>
  </si>
  <si>
    <t>_2020出光グリーンパワー(株)　（参考値)事業者全体</t>
  </si>
  <si>
    <t>出光グリーンパワー(株)　（参考値)事業者全体</t>
  </si>
  <si>
    <t>_2020出光興産(株)　メニューA</t>
  </si>
  <si>
    <t>_2020出光興産(株)　メニューB</t>
  </si>
  <si>
    <t>_2020出光興産(株)　メニューC(残差)</t>
  </si>
  <si>
    <t>出光興産(株)　メニューC(残差)</t>
  </si>
  <si>
    <t>_2020出光興産(株)　（参考値)事業者全体</t>
  </si>
  <si>
    <t>出光興産(株)　（参考値)事業者全体</t>
  </si>
  <si>
    <t>_2020伊藤忠エネクス(株)　メニューA</t>
  </si>
  <si>
    <t>_2020伊藤忠エネクス(株)　メニューB(残差)</t>
  </si>
  <si>
    <t>伊藤忠エネクス(株)　メニューB(残差)</t>
  </si>
  <si>
    <t>_2020伊藤忠エネクス(株)　（参考値)事業者全体</t>
  </si>
  <si>
    <t>伊藤忠エネクス(株)　（参考値)事業者全体</t>
  </si>
  <si>
    <t>_2020伊藤忠エネクスホームライフ西日本(株)</t>
  </si>
  <si>
    <t>_2020伊藤忠商事(株)　メニューA</t>
  </si>
  <si>
    <t>_2020伊藤忠商事(株)　メニューB(残差)</t>
  </si>
  <si>
    <t>伊藤忠商事(株)　メニューB(残差)</t>
  </si>
  <si>
    <t>_2020伊藤忠商事(株)　（参考値)事業者全体</t>
  </si>
  <si>
    <t>伊藤忠商事(株)　（参考値)事業者全体</t>
  </si>
  <si>
    <t>_2020伊藤忠プランテック(株)</t>
  </si>
  <si>
    <t>_2020いばらきこーぷ生活協同組合</t>
  </si>
  <si>
    <t>いばらきこーぷ生活協同組合</t>
  </si>
  <si>
    <t>_2020入間ガス(株)</t>
  </si>
  <si>
    <t>_2020イワタニ関東(株)</t>
  </si>
  <si>
    <t>_2020イワタニ三重(株)</t>
  </si>
  <si>
    <t>_2020イワタニ首都圏(株)</t>
  </si>
  <si>
    <t>_2020イワタニ長野(株)</t>
  </si>
  <si>
    <t>_2020イワタニ東海(株)</t>
  </si>
  <si>
    <t>_2020(株)岩手ウッドパワー</t>
  </si>
  <si>
    <t>_2020岩手電力(株)</t>
  </si>
  <si>
    <t>_2020(株)インフオシステム</t>
  </si>
  <si>
    <t>(株)インフオシステム</t>
  </si>
  <si>
    <t>_2020ヴィジョナリーパワー（株）</t>
  </si>
  <si>
    <t>ヴィジョナリーパワー（株）</t>
  </si>
  <si>
    <t>_2020(株)ウエスト電力　メニューA</t>
  </si>
  <si>
    <t>(株)ウエスト電力　メニューA</t>
  </si>
  <si>
    <t>_2020(株)ウエスト電力　（参考値)事業者全体</t>
  </si>
  <si>
    <t>(株)ウエスト電力　（参考値)事業者全体</t>
  </si>
  <si>
    <t>_2020上田ガス(株)</t>
  </si>
  <si>
    <t>_2020うすきエネルギー(株)</t>
  </si>
  <si>
    <t>_2020(株)ウッドエナジー</t>
  </si>
  <si>
    <t>_2020うベ未来エネルギー(株)</t>
  </si>
  <si>
    <t>うベ未来エネルギー(株)</t>
  </si>
  <si>
    <t>_2020エア・ウォーター北海道(株)(旧:北海道エア・ウォーター(株))</t>
  </si>
  <si>
    <t>エア・ウォーター北海道(株)(旧:北海道エア・ウォーター(株))</t>
  </si>
  <si>
    <t>_2020エア・ウ—ター(株)</t>
  </si>
  <si>
    <t>エア・ウ—ター(株)</t>
  </si>
  <si>
    <t>_2020(株)エーこーぷサービス</t>
  </si>
  <si>
    <t>(株)エーこーぷサービス</t>
  </si>
  <si>
    <t>_2020(株)エージーピー　</t>
  </si>
  <si>
    <t>_2020(株)エコア</t>
  </si>
  <si>
    <t>_2020(株)エコスタイル　メニューA</t>
  </si>
  <si>
    <t>(株)エコスタイル　メニューA</t>
  </si>
  <si>
    <t>_2020(株)エコスタイル　メニューB</t>
  </si>
  <si>
    <t>(株)エコスタイル　メニューB</t>
  </si>
  <si>
    <t>_2020(株)エコスタイル　（参考値)事業者全体</t>
  </si>
  <si>
    <t>(株)エコスタイル　（参考値)事業者全体</t>
  </si>
  <si>
    <t>_2020(株)エスエナジー(旧:(株)シトラス)</t>
  </si>
  <si>
    <t>(株)エスエナジー(旧:(株)シトラス)</t>
  </si>
  <si>
    <t>_2020(株)エスケーエナジー</t>
  </si>
  <si>
    <t>_2020越後天然ガス(株)</t>
  </si>
  <si>
    <t>_2020(株)エナジードリーム</t>
  </si>
  <si>
    <t>_2020(株)エナネス</t>
  </si>
  <si>
    <t>_2020(株)エナリス・パワー・マーケティング　メニューA</t>
  </si>
  <si>
    <t>_2020(株)エナリス・パワー・マーケティング　メニューB</t>
  </si>
  <si>
    <t>(株)エナリス・パワー・マーケティング　メニューB</t>
  </si>
  <si>
    <t>_2020(株)エナリス・パワー・マーケティング　メニューC</t>
  </si>
  <si>
    <t>_2020(株)エナリス・パワー・マーケティング　メニューD</t>
  </si>
  <si>
    <t>_2020(株)エナリス・パワー・マーケティング　メニューE</t>
  </si>
  <si>
    <t>(株)エナリス・パワー・マーケティング　メニューE</t>
  </si>
  <si>
    <t>_2020(株)エナリス・パワー・マーケティング　メニューF</t>
  </si>
  <si>
    <t>(株)エナリス・パワー・マーケティング　メニューF</t>
  </si>
  <si>
    <t>_2020(株)エナリス・パワー・マーケティング　メニューG</t>
  </si>
  <si>
    <t>(株)エナリス・パワー・マーケティング　メニューG</t>
  </si>
  <si>
    <t>_2020(株)エナリス・パワー・マーケティング　メニューH</t>
  </si>
  <si>
    <t>(株)エナリス・パワー・マーケティング　メニューH</t>
  </si>
  <si>
    <t>_2020(株)エナリス・パワー・マーケティング　メニューI(残差)</t>
  </si>
  <si>
    <t>(株)エナリス・パワー・マーケティング　メニューI(残差)</t>
  </si>
  <si>
    <t>_2020(株)エナリス・パワー・マーケティング　（参考値)事業者全体</t>
  </si>
  <si>
    <t>(株)エナリス・パワー・マーケティング　（参考値)事業者全体</t>
  </si>
  <si>
    <t>_2020(株)エネ・ビジョン</t>
  </si>
  <si>
    <t>_2020(株)エネアーク関西</t>
  </si>
  <si>
    <t>_2020(株)エネアーク関東</t>
  </si>
  <si>
    <t>_2020(株)エネクスライフサービス</t>
  </si>
  <si>
    <t>_2020エネサーブ(株)　メニューA</t>
  </si>
  <si>
    <t>エネサーブ(株)　メニューA</t>
  </si>
  <si>
    <t>_2020エネサーブ(株)　メニューB(残差)</t>
  </si>
  <si>
    <t>エネサーブ(株)　メニューB(残差)</t>
  </si>
  <si>
    <t>_2020エネサーブ(株)　（参考値)事業者全体</t>
  </si>
  <si>
    <t>エネサーブ(株)　（参考値)事業者全体</t>
  </si>
  <si>
    <t>_2020(株)エネサンス関東</t>
  </si>
  <si>
    <t>_2020エネックス(株)</t>
  </si>
  <si>
    <t>_2020(株)エネット　メニューA</t>
  </si>
  <si>
    <t>_2020(株)エネット　メニューB</t>
  </si>
  <si>
    <t>_2020(株)エネット　メニューC</t>
  </si>
  <si>
    <t>_2020(株)エネット　メニューD</t>
  </si>
  <si>
    <t>_2020(株)エネット　メニューE</t>
  </si>
  <si>
    <t>_2020(株)エネット　メニューF</t>
  </si>
  <si>
    <t>_2020(株)エネット　メニューG</t>
  </si>
  <si>
    <t>_2020(株)エネット　メニューH(残差)</t>
  </si>
  <si>
    <t>(株)エネット　メニューH(残差)</t>
  </si>
  <si>
    <t>_2020(株)エネット　（参考値)事業者全体</t>
  </si>
  <si>
    <t>(株)エネット　（参考値)事業者全体</t>
  </si>
  <si>
    <t>_2020エネトレード(株)</t>
  </si>
  <si>
    <t>_2020(株)エネフアント　メニューA</t>
  </si>
  <si>
    <t>(株)エネフアント　メニューA</t>
  </si>
  <si>
    <t>_2020(株)エネフアント　メニューB</t>
  </si>
  <si>
    <t>(株)エネフアント　メニューB</t>
  </si>
  <si>
    <t>_2020(株)エネフアント　メニューC (残差)</t>
  </si>
  <si>
    <t>(株)エネフアント　メニューC (残差)</t>
  </si>
  <si>
    <t>_2020(株)エネフアント　（参考値)事業者全体</t>
  </si>
  <si>
    <t>(株)エネフアント　（参考値)事業者全体</t>
  </si>
  <si>
    <t>_2020エネラボ(株)</t>
  </si>
  <si>
    <t>_2020(株)エネルギア・ソリューション・アンド・サービス</t>
  </si>
  <si>
    <t>_2020エネルギーパワー(株)</t>
  </si>
  <si>
    <t xml:space="preserve">_2020エバーグリーン・マーケティング(株)　メニューA </t>
  </si>
  <si>
    <t xml:space="preserve">エバーグリーン・マーケティング(株)　メニューA </t>
  </si>
  <si>
    <t>_2020エバーグリーン・マーケティング(株)　メニューB</t>
  </si>
  <si>
    <t>エバーグリーン・マーケティング(株)　メニューB</t>
  </si>
  <si>
    <t>_2020エバーグリーン・マーケティング(株)　メニューC(残差)</t>
  </si>
  <si>
    <t>エバーグリーン・マーケティング(株)　メニューC(残差)</t>
  </si>
  <si>
    <t>_2020エバーグリーン・マーケティング(株)　（参考値)事業者全体</t>
  </si>
  <si>
    <t>エバーグリーン・マーケティング(株)　（参考値)事業者全体</t>
  </si>
  <si>
    <t>_2020エバーグリーン・リテイリング(株)(旧：イーレックス・スパーク・マーケティング(株))　メニューA</t>
  </si>
  <si>
    <t>エバーグリーン・リテイリング(株)(旧：イーレックス・スパーク・マーケティング(株))　メニューA</t>
  </si>
  <si>
    <t>_2020エバーグリーン・リテイリング(株)(旧：イーレックス・スパーク・マーケティング(株))　（参考値)事業者全体</t>
  </si>
  <si>
    <t>エバーグリーン・リテイリング(株)(旧：イーレックス・スパーク・マーケティング(株))　（参考値)事業者全体</t>
  </si>
  <si>
    <t>_2020荏原環境プラント(株)　メニューA</t>
  </si>
  <si>
    <t>_2020荏原環境プラント(株)　メニューB</t>
  </si>
  <si>
    <t>_2020荏原環境プラント(株)　メニューC</t>
  </si>
  <si>
    <t>_2020荏原環境プラント(株)　メニューD</t>
  </si>
  <si>
    <t>_2020荏原環境プラント(株)　メニューE</t>
  </si>
  <si>
    <t>_2020荏原環境プラント(株)　メニューF</t>
  </si>
  <si>
    <t>_2020荏原環境プラント(株)　メニューG</t>
  </si>
  <si>
    <t>_2020荏原環境プラント(株)　メニューH</t>
  </si>
  <si>
    <t>_2020荏原環境プラント(株)　メニューI</t>
  </si>
  <si>
    <t>_2020荏原環境プラント(株)　メニューJ</t>
  </si>
  <si>
    <t>_2020荏原環境プラント(株)　メニューK</t>
  </si>
  <si>
    <t>_2020荏原環境プラント(株)　メニューL</t>
  </si>
  <si>
    <t>_2020荏原環境プラント(株)　メニューM(残差)</t>
  </si>
  <si>
    <t>荏原環境プラント(株)　メニューM(残差)</t>
  </si>
  <si>
    <t>_2020荏原環境プラント(株)　（参考値)事業者全体</t>
  </si>
  <si>
    <t>荏原環境プラント(株)　（参考値)事業者全体</t>
  </si>
  <si>
    <t>_2020エフィシエント(株)</t>
  </si>
  <si>
    <t>_2020(株)エフエネ</t>
  </si>
  <si>
    <t>_2020(株)エフオン　メニューA</t>
  </si>
  <si>
    <t>(株)エフオン　メニューA</t>
  </si>
  <si>
    <t>_2020(株)エフオン　メニューB</t>
  </si>
  <si>
    <t>(株)エフオン　メニューB</t>
  </si>
  <si>
    <t>_2020(株)エフオン　メニューC</t>
  </si>
  <si>
    <t>(株)エフオン　メニューC</t>
  </si>
  <si>
    <t>_2020(株)エフオン　メニューD</t>
  </si>
  <si>
    <t>(株)エフオン　メニューD</t>
  </si>
  <si>
    <t>_2020(株)エフオン　メニューE</t>
  </si>
  <si>
    <t>(株)エフオン　メニューE</t>
  </si>
  <si>
    <t>_2020(株)エフオン　（参考値)事業者全体</t>
  </si>
  <si>
    <t>(株)エフオン　（参考値)事業者全体</t>
  </si>
  <si>
    <t>_2020エフビットコミュニケーションズ(株)　　メニューA</t>
  </si>
  <si>
    <t>エフビットコミュニケーションズ(株)　　メニューA</t>
  </si>
  <si>
    <t>_2020エフビットコミュニケーションズ(株)　　メニューB</t>
  </si>
  <si>
    <t>エフビットコミュニケーションズ(株)　　メニューB</t>
  </si>
  <si>
    <t>_2020エフビットコミュニケーションズ(株)　　メニューC(残差)</t>
  </si>
  <si>
    <t>エフビットコミュニケーションズ(株)　　メニューC(残差)</t>
  </si>
  <si>
    <t>_2020エフビットコミュニケーションズ(株)　　（参考値)事業者全体</t>
  </si>
  <si>
    <t>エフビットコミュニケーションズ(株)　　（参考値)事業者全体</t>
  </si>
  <si>
    <t>_2020(株)エルピオ</t>
  </si>
  <si>
    <t>_2020エルメック(株）</t>
  </si>
  <si>
    <t>エルメック(株）</t>
  </si>
  <si>
    <t>_2020おいでんエネルギー(株)</t>
  </si>
  <si>
    <t>_2020王子・伊藤忠エネクス電力販売(株)　メニューA</t>
  </si>
  <si>
    <t>王子・伊藤忠エネクス電力販売(株)　メニューA</t>
  </si>
  <si>
    <t>_2020王子・伊藤忠エネクス電力販売(株)　（参考値)事業者全体</t>
  </si>
  <si>
    <t>王子・伊藤忠エネクス電力販売(株)　（参考値)事業者全体</t>
  </si>
  <si>
    <t>_2020青梅ガス(株)</t>
  </si>
  <si>
    <t>_2020大多喜ガス(株)</t>
  </si>
  <si>
    <t>_2020大分ケーブルテレコ厶(株)</t>
  </si>
  <si>
    <t>大分ケーブルテレコ厶(株)</t>
  </si>
  <si>
    <t>_2020大垣ガス(株)</t>
  </si>
  <si>
    <t>_2020大阪いずみ市民生活協同組合　メニューA</t>
  </si>
  <si>
    <t>_2020大阪いずみ市民生活協同組合　メニューB(残差)</t>
  </si>
  <si>
    <t>大阪いずみ市民生活協同組合　メニューB(残差)</t>
  </si>
  <si>
    <t>_2020大阪いずみ市民生活協同組合　（参考値)事業者全体</t>
  </si>
  <si>
    <t>大阪いずみ市民生活協同組合　（参考値)事業者全体</t>
  </si>
  <si>
    <t>_2020大阪瓦斯(株)　メニューA</t>
  </si>
  <si>
    <t>大阪瓦斯(株)　メニューA</t>
  </si>
  <si>
    <t>_2020大阪瓦斯(株)　メニューB(残差)</t>
  </si>
  <si>
    <t>大阪瓦斯(株)　メニューB(残差)</t>
  </si>
  <si>
    <t>_2020大阪瓦斯(株)　（参考値)事業者全体</t>
  </si>
  <si>
    <t>大阪瓦斯(株)　（参考値)事業者全体</t>
  </si>
  <si>
    <t>_2020おおすみ半島スマートエネルギー(株)</t>
  </si>
  <si>
    <t>_2020(株)おおた電力</t>
  </si>
  <si>
    <t>_2020(株)岡崎建材</t>
  </si>
  <si>
    <t>(株)岡崎建材</t>
  </si>
  <si>
    <t>_2020(株)岡崎さくら電力</t>
  </si>
  <si>
    <t>(株)岡崎さくら電力</t>
  </si>
  <si>
    <t>_2020岡田建設(株)</t>
  </si>
  <si>
    <t>_2020(株)オカモト</t>
  </si>
  <si>
    <t>_2020岡山電力(株)</t>
  </si>
  <si>
    <t>_2020(株)沖縄ガスニューパワー</t>
  </si>
  <si>
    <t>_2020おきなわこーぷエナジー(株)</t>
  </si>
  <si>
    <t>おきなわこーぷエナジー(株)</t>
  </si>
  <si>
    <t>_2020沖縄電力(株)</t>
  </si>
  <si>
    <t>_2020奥出雲電力(株)</t>
  </si>
  <si>
    <t>_2020(株)オズエナジー</t>
  </si>
  <si>
    <t>(株)オズエナジー</t>
  </si>
  <si>
    <t>_2020(株)おトクでんき</t>
  </si>
  <si>
    <t>_2020(株)オノプロックス</t>
  </si>
  <si>
    <t>_2020(株)オプテージ</t>
  </si>
  <si>
    <t>_2020おまかせ電力(株)</t>
  </si>
  <si>
    <t>_2020おもてなし山形(株)</t>
  </si>
  <si>
    <t>_2020オリックス(株)　メニューA</t>
  </si>
  <si>
    <t>_2020オリックス(株)　メニューB</t>
  </si>
  <si>
    <t>_2020オリックス(株)　メニューC</t>
  </si>
  <si>
    <t>_2020オリックス(株)　メニューD</t>
  </si>
  <si>
    <t>_2020オリックス(株)　メニューE</t>
  </si>
  <si>
    <t>オリックス(株)　メニューE</t>
  </si>
  <si>
    <t>_2020オリックス(株)　メニューF</t>
  </si>
  <si>
    <t>オリックス(株)　メニューF</t>
  </si>
  <si>
    <t>_2020オリックス(株)　メニューG(残差)</t>
  </si>
  <si>
    <t>オリックス(株)　メニューG(残差)</t>
  </si>
  <si>
    <t>_2020オリックス(株)　（参考値)事業者全体</t>
  </si>
  <si>
    <t>オリックス(株)　（参考値)事業者全体</t>
  </si>
  <si>
    <t>_2020(株)織戸組</t>
  </si>
  <si>
    <t>_2020(株)オンテックス</t>
  </si>
  <si>
    <t>_2020加賀市総合サービス(株)</t>
  </si>
  <si>
    <t>_2020香川テレビ放送網(株)</t>
  </si>
  <si>
    <t>香川テレビ放送網(株)</t>
  </si>
  <si>
    <t>_2020香川電力(株)　　メニューA</t>
  </si>
  <si>
    <t>香川電力(株)　　メニューA</t>
  </si>
  <si>
    <t>_2020香川電力(株)　　メニューB(残差)</t>
  </si>
  <si>
    <t>香川電力(株)　　メニューB(残差)</t>
  </si>
  <si>
    <t>_2020香川電力(株)　　（参考値)事業者全体</t>
  </si>
  <si>
    <t>香川電力(株)　　（参考値)事業者全体</t>
  </si>
  <si>
    <t>_2020角栄ガス(株)</t>
  </si>
  <si>
    <t>_2020格安電力(株)</t>
  </si>
  <si>
    <t>_2020神楽電力(株)(旧:有限会社GR I T)</t>
  </si>
  <si>
    <t>神楽電力(株)(旧:有限会社GR I T)</t>
  </si>
  <si>
    <t>_2020鹿児島電力(株)</t>
  </si>
  <si>
    <t>_2020(株)かづのバワー</t>
  </si>
  <si>
    <t>(株)かづのバワー</t>
  </si>
  <si>
    <t>_2020(株)かみでん里山公社</t>
  </si>
  <si>
    <t>_2020亀岡ふるさとエナジー(株)</t>
  </si>
  <si>
    <t>_2020唐津電力(株)</t>
  </si>
  <si>
    <t>唐津電力(株)</t>
  </si>
  <si>
    <t>_2020カワサキグリーンエナジー(株)(旧：川重商事(株))　メニューA</t>
  </si>
  <si>
    <t>カワサキグリーンエナジー(株)(旧：川重商事(株))　メニューA</t>
  </si>
  <si>
    <t>_2020カワサキグリーンエナジー(株)(旧：川重商事(株))　メニューB</t>
  </si>
  <si>
    <t>カワサキグリーンエナジー(株)(旧：川重商事(株))　メニューB</t>
  </si>
  <si>
    <t>_2020カワサキグリーンエナジー(株)(旧：川重商事(株))　メニューC(残差)</t>
  </si>
  <si>
    <t>カワサキグリーンエナジー(株)(旧：川重商事(株))　メニューC(残差)</t>
  </si>
  <si>
    <t>_2020カワサキグリーンエナジー(株)(旧：川重商事(株))　（参考値)事業者全体</t>
  </si>
  <si>
    <t>カワサキグリーンエナジー(株)(旧：川重商事(株))　（参考値)事業者全体</t>
  </si>
  <si>
    <t>_2020(株)唐津パワーホールディングス</t>
  </si>
  <si>
    <t>_2020(株)関西空調　</t>
  </si>
  <si>
    <t>_2020関西電力(株)　メニューA</t>
  </si>
  <si>
    <t>_2020関西電力(株)　メニューB</t>
  </si>
  <si>
    <t>_2020関西電力(株)　メニューC</t>
  </si>
  <si>
    <t>_2020関西電力(株)　メニューD(残差)</t>
  </si>
  <si>
    <t>関西電力(株)　メニューD(残差)</t>
  </si>
  <si>
    <t>_2020関西電力(株)　（参考値)事業者全体</t>
  </si>
  <si>
    <t>関西電力(株)　（参考値)事業者全体</t>
  </si>
  <si>
    <t>_2020(株)関電エネルギーソリューション　メニューA</t>
  </si>
  <si>
    <t>_2020(株)関電エネルギーソリューション　メニューB(残差)</t>
  </si>
  <si>
    <t>(株)関電エネルギーソリューション　メニューB(残差)</t>
  </si>
  <si>
    <t>_2020(株)関電エネルギーソリューション　（参考値)事業者全体</t>
  </si>
  <si>
    <t>(株)関電エネルギーソリューション　（参考値)事業者全体</t>
  </si>
  <si>
    <t>_2020(株)北九州パワー</t>
  </si>
  <si>
    <t>_2020キタコー(株)</t>
  </si>
  <si>
    <t>_2020北日本ガス(株)</t>
  </si>
  <si>
    <t>_2020北日本石油(株)</t>
  </si>
  <si>
    <t>_2020岐阜電力(株)</t>
  </si>
  <si>
    <t>_2020キヤノンマーケティングジャパン(株)</t>
  </si>
  <si>
    <t>_2020九州エナジー(株)　メニューA</t>
  </si>
  <si>
    <t>九州エナジー(株)　メニューA</t>
  </si>
  <si>
    <t>_2020九州エナジー(株)　（参考値)事業者全体</t>
  </si>
  <si>
    <t>九州エナジー(株)　（参考値)事業者全体</t>
  </si>
  <si>
    <t>_2020九州電力(株)　メニューA</t>
  </si>
  <si>
    <t>_2020九州電力(株)　メニューB(残差)</t>
  </si>
  <si>
    <t>九州電力(株)　メニューB(残差)</t>
  </si>
  <si>
    <t>_2020九州電力(株)　（参考値)事業者全体</t>
  </si>
  <si>
    <t>九州電力(株)　（参考値)事業者全体</t>
  </si>
  <si>
    <t>_2020九電みらいエナジー(株)</t>
  </si>
  <si>
    <t>_2020九州スポーツ電力（株）</t>
  </si>
  <si>
    <t>九州スポーツ電力（株）</t>
  </si>
  <si>
    <t>_2020京セラ関電エナジー合同会社</t>
  </si>
  <si>
    <t>_2020京都新電力(株)</t>
  </si>
  <si>
    <t>_2020京都生活協同組合　メニューA</t>
  </si>
  <si>
    <t>_2020京都生活協同組合　メニューB (残差)</t>
  </si>
  <si>
    <t>京都生活協同組合　メニューB (残差)</t>
  </si>
  <si>
    <t>_2020京都生活協同組合　（参考値）事業者全体</t>
  </si>
  <si>
    <t>京都生活協同組合　（参考値）事業者全体</t>
  </si>
  <si>
    <t>_2020京和ガス(株)</t>
  </si>
  <si>
    <t>京和ガス(株)</t>
  </si>
  <si>
    <t>_2020桐生瓦斯(株)</t>
  </si>
  <si>
    <t>_2020近畿電力(株)</t>
  </si>
  <si>
    <t>_2020久慈地域エネルギー(株)　メニューA</t>
  </si>
  <si>
    <t>久慈地域エネルギー(株)　メニューA</t>
  </si>
  <si>
    <t>_2020久慈地域エネルギー(株)　（参考値)事業者全体</t>
  </si>
  <si>
    <t>久慈地域エネルギー(株)　（参考値)事業者全体</t>
  </si>
  <si>
    <t>_2020郡上エネルギー(株)</t>
  </si>
  <si>
    <t>_2020(株)クボタ</t>
  </si>
  <si>
    <t>_2020(株)球磨村森電力</t>
  </si>
  <si>
    <t>_2020熊本電力(株)　</t>
  </si>
  <si>
    <t>_2020(株)グランデータ(旧：(株)ひまわりでんき)</t>
  </si>
  <si>
    <t>(株)グランデータ(旧：(株)ひまわりでんき)</t>
  </si>
  <si>
    <t>_2020グリーナ(株)(旧：ネクストエナジー・アンド・リソース(株))　メニューA</t>
  </si>
  <si>
    <t>グリーナ(株)(旧：ネクストエナジー・アンド・リソース(株))　メニューA</t>
  </si>
  <si>
    <t>_2020グリーナ(株)(旧：ネクストエナジー・アンド・リソース(株))　メニューB</t>
  </si>
  <si>
    <t>グリーナ(株)(旧：ネクストエナジー・アンド・リソース(株))　メニューB</t>
  </si>
  <si>
    <t>_2020グリーナ(株)(旧：ネクストエナジー・アンド・リソース(株))　（参考値)事業者全体</t>
  </si>
  <si>
    <t>グリーナ(株)(旧：ネクストエナジー・アンド・リソース(株))　（参考値)事業者全体</t>
  </si>
  <si>
    <t>_2020(株)クリーンエネルギー総合研究所</t>
  </si>
  <si>
    <t>(株)クリーンエネルギー総合研究所</t>
  </si>
  <si>
    <t>_2020(株)グリーンサークル</t>
  </si>
  <si>
    <t>_2020グリーンシティこばやし(株)</t>
  </si>
  <si>
    <t>_2020(株)グリーンパワー大東</t>
  </si>
  <si>
    <t>_2020グリーンピープルズバワー(株)</t>
  </si>
  <si>
    <t>グリーンピープルズバワー(株)</t>
  </si>
  <si>
    <t>_2020(株)グリムスバワー</t>
  </si>
  <si>
    <t>(株)グリムスバワー</t>
  </si>
  <si>
    <t>_2020くるめエネルギー(株)</t>
  </si>
  <si>
    <t>_2020グロ ーバルソリューションサービス(株)</t>
  </si>
  <si>
    <t>グロ ーバルソリューションサービス(株)</t>
  </si>
  <si>
    <t>_2020(株)グローアップ</t>
  </si>
  <si>
    <t>_2020(株)グローバルエンジニアリング　メニューA</t>
  </si>
  <si>
    <t>(株)グローバルエンジニアリング　メニューA</t>
  </si>
  <si>
    <t>_2020(株)グローバルエンジニアリング　（参考値)事業者全体</t>
  </si>
  <si>
    <t>(株)グローバルエンジニアリング　（参考値)事業者全体</t>
  </si>
  <si>
    <t>_2020(株)グローバルキャスト</t>
  </si>
  <si>
    <t>_2020京葉瓦斯(株)</t>
  </si>
  <si>
    <t>_2020ゲーテハウス(株)</t>
  </si>
  <si>
    <t>_2020(株)ケーブルネット下関</t>
  </si>
  <si>
    <t>_2020気仙沼グリーンエナジー(株)</t>
  </si>
  <si>
    <t>_2020公益財団法人東京都環境公社</t>
  </si>
  <si>
    <t>_2020高知ニューエナジー(株）</t>
  </si>
  <si>
    <t>高知ニューエナジー(株）</t>
  </si>
  <si>
    <t>_2020合同会社北上新電力</t>
  </si>
  <si>
    <t>_2020神戸電力(株）</t>
  </si>
  <si>
    <t>神戸電力(株）</t>
  </si>
  <si>
    <t>_2020(株)こーぷでんき東北</t>
  </si>
  <si>
    <t>(株)こーぷでんき東北</t>
  </si>
  <si>
    <t>_2020こーぷ電力(株)</t>
  </si>
  <si>
    <t>こーぷ電力(株)</t>
  </si>
  <si>
    <t>_2020国際航業(株)</t>
  </si>
  <si>
    <t>_2020小島電機工業(株)</t>
  </si>
  <si>
    <t>小島電機工業(株)</t>
  </si>
  <si>
    <t>_2020御所野縄文電力(株)</t>
  </si>
  <si>
    <t>_2020五島市民電力(株)</t>
  </si>
  <si>
    <t>_2020こなんウルトラパワー(株)</t>
  </si>
  <si>
    <t>_2020(株)コンシェルジュ</t>
  </si>
  <si>
    <t>_2020サーラｅエナジー(株)　メニューA</t>
  </si>
  <si>
    <t>サーラｅエナジー(株)　メニューA</t>
  </si>
  <si>
    <t>_2020サーラｅエナジー(株)　メニューB</t>
  </si>
  <si>
    <t>サーラｅエナジー(株)　メニューB</t>
  </si>
  <si>
    <t>_2020サーラｅエナジー(株)　メニューC(残差)</t>
  </si>
  <si>
    <t>サーラｅエナジー(株)　メニューC(残差)</t>
  </si>
  <si>
    <t>_2020サーラｅエナジー(株)　（参考値)事業者全体</t>
  </si>
  <si>
    <t>サーラｅエナジー(株)　（参考値)事業者全体</t>
  </si>
  <si>
    <t>_2020(株)再エネ思考電力(旧：(株)DSグリーンパワー)</t>
  </si>
  <si>
    <t>(株)再エネ思考電力(旧：(株)DSグリーンパワー)</t>
  </si>
  <si>
    <t>_2020(株)サイサン　メニューA</t>
  </si>
  <si>
    <t>(株)サイサン　メニューA</t>
  </si>
  <si>
    <t>_2020(株)サイサン　（参考値)事業者全体</t>
  </si>
  <si>
    <t>(株)サイサン　（参考値)事業者全体</t>
  </si>
  <si>
    <t>_2020埼玉ガス(株)</t>
  </si>
  <si>
    <t>_2020(株)サイホープロパティーズ</t>
  </si>
  <si>
    <t>(株)サイホープロパティーズ</t>
  </si>
  <si>
    <t>_2020酒田天然瓦斯(株)</t>
  </si>
  <si>
    <t>_2020坂戸ガス(株)</t>
  </si>
  <si>
    <t>_2020(株)さくら新電力</t>
  </si>
  <si>
    <t>_2020札幌電力(株)　</t>
  </si>
  <si>
    <t>_2020里山パワーワークス(株)</t>
  </si>
  <si>
    <t>_2020(株)サニックス</t>
  </si>
  <si>
    <t>_2020佐野瓦斯(株)</t>
  </si>
  <si>
    <t>_2020サミットエナジー(株)　メニューA</t>
  </si>
  <si>
    <t>_2020サミットエナジー(株)　メニューB(残差)</t>
  </si>
  <si>
    <t>サミットエナジー(株)　メニューB(残差)</t>
  </si>
  <si>
    <t>_2020サミットエナジー(株)　（参考値)事業者全体</t>
  </si>
  <si>
    <t>サミットエナジー(株)　（参考値)事業者全体</t>
  </si>
  <si>
    <t>_2020(株)サン・ビーム</t>
  </si>
  <si>
    <t>_2020三愛石油(株)</t>
  </si>
  <si>
    <t>_2020山陰エレキ・アライアンス(株)</t>
  </si>
  <si>
    <t>_2020山陰酸素工業(株)</t>
  </si>
  <si>
    <t>_2020三光（株）</t>
  </si>
  <si>
    <t>三光（株）</t>
  </si>
  <si>
    <t>_2020サントラベラーズサービス有限会社</t>
  </si>
  <si>
    <t>サントラベラーズサービス有限会社</t>
  </si>
  <si>
    <t>_2020三友エンテック(株)</t>
  </si>
  <si>
    <t>_2020サンリン(株)</t>
  </si>
  <si>
    <t>_2020(株)シーエナジー</t>
  </si>
  <si>
    <t>_2020(株)ジェイコムウエスト</t>
  </si>
  <si>
    <t>_2020(株)ジェイコム九州</t>
  </si>
  <si>
    <t>_2020(株)ジェイコム埼玉・東日本</t>
  </si>
  <si>
    <t>(株)ジェイコム埼玉・東日本</t>
  </si>
  <si>
    <t>_2020(株)ジェイコム札幌</t>
  </si>
  <si>
    <t>_2020(株)ジェイコム湘南・神奈川</t>
  </si>
  <si>
    <t>(株)ジェイコム湘南・神奈川</t>
  </si>
  <si>
    <t>_2020(株)ジェイコム千葉</t>
  </si>
  <si>
    <t>_2020(株)ジェイコム東京</t>
  </si>
  <si>
    <t>_2020シェルジャバン(株)　メニューA</t>
  </si>
  <si>
    <t>シェルジャバン(株)　メニューA</t>
  </si>
  <si>
    <t>_2020シェルジャバン(株)　（参考値)事業者全体</t>
  </si>
  <si>
    <t>シェルジャバン(株)　（参考値)事業者全体</t>
  </si>
  <si>
    <t>_2020(株)しおさい電力</t>
  </si>
  <si>
    <t>(株)しおさい電力</t>
  </si>
  <si>
    <t>_2020(株)シグナストラスト</t>
  </si>
  <si>
    <t>_2020四国電力(株)　メニューA</t>
  </si>
  <si>
    <t>_2020四国電力(株)　メニューB</t>
  </si>
  <si>
    <t>_2020四国電力(株)　メニューC(残差)</t>
  </si>
  <si>
    <t>四国電力(株)　メニューC(残差)</t>
  </si>
  <si>
    <t>_2020四国電力(株)　（参考値)事業者全体</t>
  </si>
  <si>
    <t>四国電力(株)　（参考値)事業者全体</t>
  </si>
  <si>
    <t>_2020静岡ガス＆パワー(株)　メニューA</t>
  </si>
  <si>
    <t>静岡ガス＆パワー(株)　メニューA</t>
  </si>
  <si>
    <t>_2020静岡ガス＆パワー(株)　メニューB</t>
  </si>
  <si>
    <t>静岡ガス＆パワー(株)　メニューB</t>
  </si>
  <si>
    <t>_2020静岡ガス＆パワー(株)　（参考値)事業者全体</t>
  </si>
  <si>
    <t>静岡ガス＆パワー(株)　（参考値)事業者全体</t>
  </si>
  <si>
    <t>_2020自然電力(株)　メニューA</t>
  </si>
  <si>
    <t>_2020自然電力(株)　メニューB</t>
  </si>
  <si>
    <t>_2020自然電力(株)　メニューC</t>
  </si>
  <si>
    <t>_2020自然電力(株)　メニューD</t>
  </si>
  <si>
    <t>_2020自然電力(株)　メニューE</t>
  </si>
  <si>
    <t>_2020自然電力(株)　メニューF</t>
  </si>
  <si>
    <t>自然電力(株)　メニューF</t>
  </si>
  <si>
    <t>_2020自然電力(株)　メニューG</t>
  </si>
  <si>
    <t>自然電力(株)　メニューG</t>
  </si>
  <si>
    <t>_2020自然電力(株)　メニューH (残差)</t>
  </si>
  <si>
    <t>自然電力(株)　メニューH (残差)</t>
  </si>
  <si>
    <t>_2020自然電力(株)　（参考値)事業者全体</t>
  </si>
  <si>
    <t>自然電力(株)　（参考値)事業者全体</t>
  </si>
  <si>
    <t>_2020(株)シナジアパワー　メニューA</t>
  </si>
  <si>
    <t>(株)シナジアパワー　メニューA</t>
  </si>
  <si>
    <t>_2020(株)シナジアパワー　メニューB</t>
  </si>
  <si>
    <t>(株)シナジアパワー　メニューB</t>
  </si>
  <si>
    <t>_2020(株)シナジアパワー　メニューC</t>
  </si>
  <si>
    <t>(株)シナジアパワー　メニューC</t>
  </si>
  <si>
    <t>_2020(株)シナジアパワー　（参考値)事業者全体</t>
  </si>
  <si>
    <t>(株)シナジアパワー　（参考値)事業者全体</t>
  </si>
  <si>
    <t>_2020シナネン(株)　メニューA</t>
  </si>
  <si>
    <t>_2020シナネン(株)　メニューB</t>
  </si>
  <si>
    <t>_2020シナネン(株)　メニューC</t>
  </si>
  <si>
    <t>_2020シナネン(株)　メニューD</t>
  </si>
  <si>
    <t>_2020シナネン(株)　メニューE</t>
  </si>
  <si>
    <t>_2020シナネン(株)　メニューF(残差)</t>
  </si>
  <si>
    <t>シナネン(株)　メニューF(残差)</t>
  </si>
  <si>
    <t>_2020シナネン(株)　（参考値)事業者全体</t>
  </si>
  <si>
    <t>シナネン(株)　（参考値)事業者全体</t>
  </si>
  <si>
    <t>_2020ジニーエナジー合同会社</t>
  </si>
  <si>
    <t>_2020芝浦電力(株)</t>
  </si>
  <si>
    <t>_2020清水建設(株)</t>
  </si>
  <si>
    <t>_2020地元電力(株)</t>
  </si>
  <si>
    <t>_2020(株)ジャバネットサービスイノベーション</t>
  </si>
  <si>
    <t>(株)ジャバネットサービスイノベーション</t>
  </si>
  <si>
    <t>_2020ジャパンベストレスキューシステム(株)</t>
  </si>
  <si>
    <t>_2020湘南電力(株)　メニューA</t>
  </si>
  <si>
    <t>湘南電力(株)　メニューA</t>
  </si>
  <si>
    <t>_2020湘南電力(株)　（参考値)事業者全体</t>
  </si>
  <si>
    <t>湘南電力(株)　（参考値)事業者全体</t>
  </si>
  <si>
    <t>_2020(株)情熱電力</t>
  </si>
  <si>
    <t>(株)情熱電力</t>
  </si>
  <si>
    <t>_2020情報ハイウウェイ協同組合</t>
  </si>
  <si>
    <t>情報ハイウウェイ協同組合</t>
  </si>
  <si>
    <t>_2020昭和商事(株)(旧：(株)リエゾンエナジー)</t>
  </si>
  <si>
    <t>昭和商事(株)(旧：(株)リエゾンエナジー)</t>
  </si>
  <si>
    <t>_2020シン・エナジー(株)</t>
  </si>
  <si>
    <t>_2020(株)新出光</t>
  </si>
  <si>
    <t>_2020新エネルギー開発(株)</t>
  </si>
  <si>
    <t>_2020信州電力(株)</t>
  </si>
  <si>
    <t>_2020新電力いばらき(株)</t>
  </si>
  <si>
    <t>_2020新電力おおいた(株)</t>
  </si>
  <si>
    <t>_2020新電力新潟(株)</t>
  </si>
  <si>
    <t>_2020新電力フロンティア(株)</t>
  </si>
  <si>
    <t>_2020新日本瓦斯(株)</t>
  </si>
  <si>
    <t>_2020(株)翠光トップライン</t>
  </si>
  <si>
    <t>_2020須賀川瓦斯(株)</t>
  </si>
  <si>
    <t>_2020スズカ電工(株)</t>
  </si>
  <si>
    <t>_2020鈴与商事(株)　メニューA</t>
  </si>
  <si>
    <t>_2020鈴与商事(株)　メニューB(残差)</t>
  </si>
  <si>
    <t>鈴与商事(株)　メニューB(残差)</t>
  </si>
  <si>
    <t>_2020鈴与商事(株)　（参考値)事業者全体</t>
  </si>
  <si>
    <t>鈴与商事(株)　（参考値)事業者全体</t>
  </si>
  <si>
    <t>_2020鈴与電力(株)　メニューA</t>
  </si>
  <si>
    <t>鈴与電力(株)　メニューA</t>
  </si>
  <si>
    <t>_2020鈴与電力(株)　（参考値)事業者全体</t>
  </si>
  <si>
    <t>鈴与電力(株)　（参考値)事業者全体</t>
  </si>
  <si>
    <t>_2020スターティア(株)</t>
  </si>
  <si>
    <t>スターティア(株)</t>
  </si>
  <si>
    <t>_2020スマ トエナジー熊本(株)</t>
  </si>
  <si>
    <t>スマ トエナジー熊本(株)</t>
  </si>
  <si>
    <t>_2020(株)スマート</t>
  </si>
  <si>
    <t>(株)スマート</t>
  </si>
  <si>
    <t>_2020スマートエコエナジー(株)　メニューA</t>
  </si>
  <si>
    <t>スマートエコエナジー(株)　メニューA</t>
  </si>
  <si>
    <t>_2020スマートエコエナジー(株)　（参考値)事業者全体</t>
  </si>
  <si>
    <t>スマートエコエナジー(株)　（参考値)事業者全体</t>
  </si>
  <si>
    <t>_2020スマートエナジー磐田(株)　メニューA</t>
  </si>
  <si>
    <t>_2020スマートエナジー磐田(株)　メニューB (残差)</t>
  </si>
  <si>
    <t>スマートエナジー磐田(株)　メニューB (残差)</t>
  </si>
  <si>
    <t>_2020スマートエナジー磐田(株)　（参考値)事業者全体</t>
  </si>
  <si>
    <t>スマートエナジー磐田(株)　（参考値)事業者全体</t>
  </si>
  <si>
    <t>_2020(株)スマートテック　メニューA</t>
  </si>
  <si>
    <t>_2020(株)スマートテック　メニューB(残差)</t>
  </si>
  <si>
    <t>(株)スマートテック　メニューB(残差)</t>
  </si>
  <si>
    <t>_2020(株)スマートテック　（参考値)事業者全体</t>
  </si>
  <si>
    <t>(株)スマートテック　（参考値)事業者全体</t>
  </si>
  <si>
    <t>_2020諏訪瓦斯(株)</t>
  </si>
  <si>
    <t>_2020生活協同組合こーぷぐんま</t>
  </si>
  <si>
    <t>生活協同組合こーぷぐんま</t>
  </si>
  <si>
    <t>_2020生活協同組合こーぷこうべ</t>
  </si>
  <si>
    <t>生活協同組合こーぷこうべ</t>
  </si>
  <si>
    <t>_2020生活協同組合こーぷしが　メニューA</t>
  </si>
  <si>
    <t>生活協同組合こーぷしが　メニューA</t>
  </si>
  <si>
    <t>_2020生活協同組合こーぷしが　メニューB(残差)</t>
  </si>
  <si>
    <t>生活協同組合こーぷしが　メニューB(残差)</t>
  </si>
  <si>
    <t>_2020生活協同組合こーぷしが　（参考値)事業者全体</t>
  </si>
  <si>
    <t>生活協同組合こーぷしが　（参考値)事業者全体</t>
  </si>
  <si>
    <t>_2020生活協同組合こーぷながの</t>
  </si>
  <si>
    <t>生活協同組合こーぷながの</t>
  </si>
  <si>
    <t>_2020生活協同組合こーぷみらい</t>
  </si>
  <si>
    <t>生活協同組合こーぷみらい</t>
  </si>
  <si>
    <t>_2020生活協同組合ひろしま　メニューA</t>
  </si>
  <si>
    <t>生活協同組合ひろしま　メニューA</t>
  </si>
  <si>
    <t>_2020生活協同組合ひろしま　（参考値)事業者全体</t>
  </si>
  <si>
    <t>生活協同組合ひろしま　（参考値)事業者全体</t>
  </si>
  <si>
    <t>_2020(株)生活クラブエナジー　メニューA</t>
  </si>
  <si>
    <t>(株)生活クラブエナジー　メニューA</t>
  </si>
  <si>
    <t>_2020(株)生活クラブエナジー　（参考値)事業者全体</t>
  </si>
  <si>
    <t>(株)生活クラブエナジー　（参考値)事業者全体</t>
  </si>
  <si>
    <t>_2020西武ガス(株)</t>
  </si>
  <si>
    <t>_2020西部瓦斯(株)</t>
  </si>
  <si>
    <t>_2020積水化学工業(株)　メニューA</t>
  </si>
  <si>
    <t>_2020積水化学工業(株)　メニューB(残差)</t>
  </si>
  <si>
    <t>積水化学工業(株)　メニューB(残差)</t>
  </si>
  <si>
    <t>_2020積水化学工業(株)　（参考値)事業者全体</t>
  </si>
  <si>
    <t>積水化学工業(株)　（参考値)事業者全体</t>
  </si>
  <si>
    <t>_2020石油資源開発(株)</t>
  </si>
  <si>
    <t>_2020ゼロワットパワー(株)　メニューA</t>
  </si>
  <si>
    <t>_2020ゼロワットパワー(株)　メニューB</t>
  </si>
  <si>
    <t>_2020ゼロワットパワー(株)　メニューC</t>
  </si>
  <si>
    <t>ゼロワットパワー(株)　メニューC</t>
  </si>
  <si>
    <t>_2020ゼロワットパワー(株)　メニューD</t>
  </si>
  <si>
    <t>ゼロワットパワー(株)　メニューD</t>
  </si>
  <si>
    <t>_2020ゼロワットパワー(株)　メニューE(残差)</t>
  </si>
  <si>
    <t>ゼロワットパワー(株)　メニューE(残差)</t>
  </si>
  <si>
    <t>_2020ゼロワットパワー(株)　（参考値)事業者全体</t>
  </si>
  <si>
    <t>ゼロワットパワー(株)　（参考値)事業者全体</t>
  </si>
  <si>
    <t>_2020(株)センカク</t>
  </si>
  <si>
    <t>_2020セントラル石油瓦斯(株)(旧：中央セントラルガス(株))</t>
  </si>
  <si>
    <t>セントラル石油瓦斯(株)(旧：中央セントラルガス(株))</t>
  </si>
  <si>
    <t>_2020全農エネルギー(株)</t>
  </si>
  <si>
    <t>_2020総合エネルギー(株)　メニューA</t>
  </si>
  <si>
    <t>総合エネルギー(株)　メニューA</t>
  </si>
  <si>
    <t>_2020総合エネルギー(株)　メニューB(残差)</t>
  </si>
  <si>
    <t>総合エネルギー(株)　メニューB(残差)</t>
  </si>
  <si>
    <t>_2020総合エネルギー(株)　（参考値)事業者全体</t>
  </si>
  <si>
    <t>総合エネルギー(株)　（参考値)事業者全体</t>
  </si>
  <si>
    <t>_2020そうまIグリッド合同会社</t>
  </si>
  <si>
    <t>そうまIグリッド合同会社</t>
  </si>
  <si>
    <t>_2020大一ガス(株)</t>
  </si>
  <si>
    <t>_2020第一日本電力(株)</t>
  </si>
  <si>
    <t>第一日本電力(株)</t>
  </si>
  <si>
    <t>_2020(株)大仙こまちパワー</t>
  </si>
  <si>
    <t>_2020大東ガス(株)　メニューA</t>
  </si>
  <si>
    <t>大東ガス(株)　メニューA</t>
  </si>
  <si>
    <t>_2020大東ガス(株)　（参考値)事業者全体</t>
  </si>
  <si>
    <t>大東ガス(株)　（参考値)事業者全体</t>
  </si>
  <si>
    <t>_2020大東建託パートナーズ(株)(旧：大東エナジー(株))</t>
  </si>
  <si>
    <t>大東建託パートナーズ(株)(旧：大東エナジー(株))</t>
  </si>
  <si>
    <t>_2020ダイヤモンドパワー(株)　メニューA</t>
  </si>
  <si>
    <t>ダイヤモンドパワー(株)　メニューA</t>
  </si>
  <si>
    <t>_2020ダイヤモンドパワー(株)　メニューB</t>
  </si>
  <si>
    <t>ダイヤモンドパワー(株)　メニューB</t>
  </si>
  <si>
    <t>_2020ダイヤモンドパワー(株)　メニューC(残差)</t>
  </si>
  <si>
    <t>ダイヤモンドパワー(株)　メニューC(残差)</t>
  </si>
  <si>
    <t>_2020ダイヤモンドパワー(株)　（参考値)事業者全体</t>
  </si>
  <si>
    <t>ダイヤモンドパワー(株)　（参考値)事業者全体</t>
  </si>
  <si>
    <t>_2020太陽ガス(株)</t>
  </si>
  <si>
    <t>_2020大和エネルギー(株)　メニューA</t>
  </si>
  <si>
    <t>大和エネルギー(株)　メニューA</t>
  </si>
  <si>
    <t>_2020大和エネルギー(株)　（参考値)事業者全体</t>
  </si>
  <si>
    <t>大和エネルギー(株)　（参考値)事業者全体</t>
  </si>
  <si>
    <t>_2020大和ハウス工業(株)　　メニューA</t>
  </si>
  <si>
    <t>大和ハウス工業(株)　　メニューA</t>
  </si>
  <si>
    <t>_2020大和ハウス工業(株)　　メニューB</t>
  </si>
  <si>
    <t>大和ハウス工業(株)　　メニューB</t>
  </si>
  <si>
    <t>_2020大和ハウス工業(株)　　メニューC</t>
  </si>
  <si>
    <t>大和ハウス工業(株)　　メニューC</t>
  </si>
  <si>
    <t>_2020大和ハウス工業(株)　　メニューD</t>
  </si>
  <si>
    <t>大和ハウス工業(株)　　メニューD</t>
  </si>
  <si>
    <t>_2020大和ハウス工業(株)　　メニューE</t>
  </si>
  <si>
    <t>大和ハウス工業(株)　　メニューE</t>
  </si>
  <si>
    <t>_2020大和ハウス工業(株)　　メニューF</t>
  </si>
  <si>
    <t>大和ハウス工業(株)　　メニューF</t>
  </si>
  <si>
    <t>_2020大和ハウス工業(株)　　メニューG</t>
  </si>
  <si>
    <t>大和ハウス工業(株)　　メニューG</t>
  </si>
  <si>
    <t>_2020大和ハウス工業(株)　　メニューH</t>
  </si>
  <si>
    <t>大和ハウス工業(株)　　メニューH</t>
  </si>
  <si>
    <t>_2020大和ハウス工業(株)　　メニューI(残差)</t>
  </si>
  <si>
    <t>大和ハウス工業(株)　　メニューI(残差)</t>
  </si>
  <si>
    <t>_2020大和ハウス工業(株)　　（参考値)事業者全体</t>
  </si>
  <si>
    <t>大和ハウス工業(株)　　（参考値)事業者全体</t>
  </si>
  <si>
    <t>_2020大和ライフエナジア(株)</t>
  </si>
  <si>
    <t>_2020(株)タクマエナジー　メニューA</t>
  </si>
  <si>
    <t>_2020(株)タクマエナジー　メニューB(残差)</t>
  </si>
  <si>
    <t>(株)タクマエナジー　メニューB(残差)</t>
  </si>
  <si>
    <t>_2020(株)タクマエナジー　（参考値)事業者全体</t>
  </si>
  <si>
    <t>(株)タクマエナジー　（参考値)事業者全体</t>
  </si>
  <si>
    <t>_2020たんたんエナジー(株)　メニューA</t>
  </si>
  <si>
    <t>たんたんエナジー(株)　メニューA</t>
  </si>
  <si>
    <t>_2020たんたんエナジー(株)　（参考値)事業者全体</t>
  </si>
  <si>
    <t>たんたんエナジー(株)　（参考値)事業者全体</t>
  </si>
  <si>
    <t>_2020(株)地域電力</t>
  </si>
  <si>
    <t>_2020(株)地球クラブ　メニューA</t>
  </si>
  <si>
    <t>(株)地球クラブ　メニューA</t>
  </si>
  <si>
    <t>_2020(株)地球クラブ　（参考値)事業者全体</t>
  </si>
  <si>
    <t>(株)地球クラブ　（参考値)事業者全体</t>
  </si>
  <si>
    <t>_2020秩父新電力(株)　メニューA</t>
  </si>
  <si>
    <t>_2020秩父新電力(株)　メニューB</t>
  </si>
  <si>
    <t>秩父新電力(株)　メニューB</t>
  </si>
  <si>
    <t>_2020秩父新電力(株)　メニューC (残差)</t>
  </si>
  <si>
    <t>秩父新電力(株)　メニューC (残差)</t>
  </si>
  <si>
    <t>_2020秩父新電力(株)　（参考値)事業者全体</t>
  </si>
  <si>
    <t>秩父新電力(株)　（参考値)事業者全体</t>
  </si>
  <si>
    <t>_2020千葉電力(株)</t>
  </si>
  <si>
    <t>_2020(株)地方創生テクノロジーラボ</t>
  </si>
  <si>
    <t>_2020(株)チャームドライフ</t>
  </si>
  <si>
    <t>(株)チャームドライフ</t>
  </si>
  <si>
    <t>_2020中央電力(株)　メニューA</t>
  </si>
  <si>
    <t>中央電力(株)　メニューA</t>
  </si>
  <si>
    <t>_2020中央電力(株)　（参考値)事業者全体</t>
  </si>
  <si>
    <t>中央電力(株)　（参考値)事業者全体</t>
  </si>
  <si>
    <t>_2020中央電力エナジー(株)</t>
  </si>
  <si>
    <t>_2020(株)中海テレビ放送</t>
  </si>
  <si>
    <t>_2020中国電力(株)　メニューA</t>
  </si>
  <si>
    <t>_2020中国電力(株)　メニューB</t>
  </si>
  <si>
    <t>中国電力(株)　メニューB</t>
  </si>
  <si>
    <t>_2020中国電力(株)　メニューC(残差)</t>
  </si>
  <si>
    <t>中国電力(株)　メニューC(残差)</t>
  </si>
  <si>
    <t>_2020中国電力(株)　（参考値)事業者全体</t>
  </si>
  <si>
    <t>中国電力(株)　（参考値)事業者全体</t>
  </si>
  <si>
    <t>_2020中小企業支援(株）</t>
  </si>
  <si>
    <t>中小企業支援(株）</t>
  </si>
  <si>
    <t>_2020中部電力ミライズ(株)(旧：中部電力(株))　メニューA</t>
  </si>
  <si>
    <t>中部電力ミライズ(株)(旧：中部電力(株))　メニューA</t>
  </si>
  <si>
    <t>_2020中部電力ミライズ(株)(旧：中部電力(株))　メニューB(残差)</t>
  </si>
  <si>
    <t>中部電力ミライズ(株)(旧：中部電力(株))　メニューB(残差)</t>
  </si>
  <si>
    <t>_2020中部電力ミライズ(株)(旧：中部電力(株))　（参考値)事業者全体</t>
  </si>
  <si>
    <t>中部電力ミライズ(株)(旧：中部電力(株))　（参考値)事業者全体</t>
  </si>
  <si>
    <t>_2020(株)津軽あっぷるパワー</t>
  </si>
  <si>
    <t>_2020土浦ケーブルテレビ(株)</t>
  </si>
  <si>
    <t>_2020ツネイシＣバリューズ(株)</t>
  </si>
  <si>
    <t>_2020ティーダッシュ合同会社(旧：ズームエナジージャパン合同会社)</t>
  </si>
  <si>
    <t>ティーダッシュ合同会社(旧：ズームエナジージャパン合同会社)</t>
  </si>
  <si>
    <t>_2020デジタルグリッド(株)　メニューA</t>
  </si>
  <si>
    <t>_2020デジタルグリッド(株)　メニューB</t>
  </si>
  <si>
    <t>_2020デジタルグリッド(株)　メニューC (残差)</t>
  </si>
  <si>
    <t>デジタルグリッド(株)　メニューC (残差)</t>
  </si>
  <si>
    <t>_2020デジタルグリッド(株)　（参考値)事業者全体</t>
  </si>
  <si>
    <t>デジタルグリッド(株)　（参考値)事業者全体</t>
  </si>
  <si>
    <t>_2020テス・エンジニアリング(株)　メニューA</t>
  </si>
  <si>
    <t>テス・エンジニアリング(株)　メニューA</t>
  </si>
  <si>
    <t>_2020テス・エンジニアリング(株)　（参考値)事業者全体</t>
  </si>
  <si>
    <t>テス・エンジニアリング(株)　（参考値)事業者全体</t>
  </si>
  <si>
    <t>_2020テプコカスタマーサービス(株)(残差)</t>
  </si>
  <si>
    <t>テプコカスタマーサービス(株)(残差)</t>
  </si>
  <si>
    <t>_2020テプコカスタマーサービス(株)　（参考値)事業者全体</t>
  </si>
  <si>
    <t>テプコカスタマーサービス(株)　（参考値)事業者全体</t>
  </si>
  <si>
    <t>_2020(株)デベロップ(旧：1号発電所(株))</t>
  </si>
  <si>
    <t>(株)デベロップ(旧：1号発電所(株))</t>
  </si>
  <si>
    <t>_2020(株)デライトアップ</t>
  </si>
  <si>
    <t>(株)デライトアップ</t>
  </si>
  <si>
    <t>_2020(株)テレ・マーカー</t>
  </si>
  <si>
    <t>_2020(株)デンケン</t>
  </si>
  <si>
    <t>_2020電力保全サービス(株)</t>
  </si>
  <si>
    <t>_2020東亜ガス(株）</t>
  </si>
  <si>
    <t>東亜ガス(株）</t>
  </si>
  <si>
    <t>_2020東海電力(株)</t>
  </si>
  <si>
    <t>_2020東罐商事(株)</t>
  </si>
  <si>
    <t>_2020(株)東急パワーサプライ　メニューA</t>
  </si>
  <si>
    <t>(株)東急パワーサプライ　メニューA</t>
  </si>
  <si>
    <t>_2020(株)東急パワーサプライ　（参考値)事業者全体</t>
  </si>
  <si>
    <t>(株)東急パワーサプライ　（参考値)事業者全体</t>
  </si>
  <si>
    <t>_2020東京エコサービス(株)</t>
  </si>
  <si>
    <t>_2020東京ガス(株)　メニューA</t>
  </si>
  <si>
    <t>東京ガス(株)　メニューA</t>
  </si>
  <si>
    <t>_2020東京ガス(株)　メニューB</t>
  </si>
  <si>
    <t>東京ガス(株)　メニューB</t>
  </si>
  <si>
    <t>_2020東京ガス(株)　（参考値)事業者全体</t>
  </si>
  <si>
    <t>東京ガス(株)　（参考値)事業者全体</t>
  </si>
  <si>
    <t>_2020東京電力エナジーパートナー(株)　メニューA</t>
  </si>
  <si>
    <t>_2020東京電力エナジーパートナー(株)　メニューB</t>
  </si>
  <si>
    <t>_2020東京電力エナジーパートナー(株)　メニューC</t>
  </si>
  <si>
    <t>_2020東京電力エナジーパートナー(株)　メニューD</t>
  </si>
  <si>
    <t>_2020東京電力エナジーパートナー(株)　メニューE</t>
  </si>
  <si>
    <t>東京電力エナジーパートナー(株)　メニューE</t>
  </si>
  <si>
    <t>_2020東京電力エナジーパートナー(株)　メニューF</t>
  </si>
  <si>
    <t>東京電力エナジーパートナー(株)　メニューF</t>
  </si>
  <si>
    <t>_2020東京電力エナジーパートナー(株)　メニューG(残差)</t>
  </si>
  <si>
    <t>東京電力エナジーパートナー(株)　メニューG(残差)</t>
  </si>
  <si>
    <t>_2020東京電力エナジーパートナー(株)　（参考値)事業者全体</t>
  </si>
  <si>
    <t>東京電力エナジーパートナー(株)　（参考値)事業者全体</t>
  </si>
  <si>
    <t>_2020東彩ガス(株)</t>
  </si>
  <si>
    <t>_2020東芝エネルギーシステムズ(株)</t>
  </si>
  <si>
    <t>_2020東邦ガス(株)　メニューA</t>
  </si>
  <si>
    <t>_2020東邦ガス(株)　メニューB</t>
  </si>
  <si>
    <t>東邦ガス(株)　メニューB</t>
  </si>
  <si>
    <t>_2020東邦ガス(株)　メニューC(残差)</t>
  </si>
  <si>
    <t>東邦ガス(株)　メニューC(残差)</t>
  </si>
  <si>
    <t>_2020東邦ガス(株)　（参考値)事業者全体</t>
  </si>
  <si>
    <t>東邦ガス(株)　（参考値)事業者全体</t>
  </si>
  <si>
    <t>_2020東北電力(株)　メニューA</t>
  </si>
  <si>
    <t>_2020東北電力(株)　メニューB</t>
  </si>
  <si>
    <t>_2020東北電力(株)　メニューC(残差)</t>
  </si>
  <si>
    <t>東北電力(株)　メニューC(残差)</t>
  </si>
  <si>
    <t>_2020東北電力(株)　（参考値)事業者全体</t>
  </si>
  <si>
    <t>東北電力(株)　（参考値)事業者全体</t>
  </si>
  <si>
    <t>_2020東北電カエナジートレーディング(株)</t>
  </si>
  <si>
    <t>東北電カエナジートレーディング(株)</t>
  </si>
  <si>
    <t>_2020(株)東名</t>
  </si>
  <si>
    <t>_2020(株)トーセキ</t>
  </si>
  <si>
    <t>_2020(株)卜ーヨーエネルギーファーム</t>
  </si>
  <si>
    <t>(株)卜ーヨーエネルギーファーム</t>
  </si>
  <si>
    <t>_2020(株)ところざわ未来電力　メニューA</t>
  </si>
  <si>
    <t>_2020(株)ところざわ未来電力　メニューB (残差)</t>
  </si>
  <si>
    <t>(株)ところざわ未来電力　メニューB (残差)</t>
  </si>
  <si>
    <t>_2020(株)ところざわ未来電力　（参考値)事業者全体</t>
  </si>
  <si>
    <t>(株)ところざわ未来電力　（参考値)事業者全体</t>
  </si>
  <si>
    <t>_2020(株)どさんこバワー</t>
  </si>
  <si>
    <t>(株)どさんこバワー</t>
  </si>
  <si>
    <t>_2020とちぎこーぷ生活協同組合</t>
  </si>
  <si>
    <t>とちぎこーぷ生活協同組合</t>
  </si>
  <si>
    <t>_2020(株)とっとり市民電力</t>
  </si>
  <si>
    <t>_2020凸版印刷(株)</t>
  </si>
  <si>
    <t>_2020(株)トドック電力</t>
  </si>
  <si>
    <t>_2020(株)登米電力</t>
  </si>
  <si>
    <t>_2020富山電力(株)</t>
  </si>
  <si>
    <t>_2020(株)トヨタエナジーソリューションズ</t>
  </si>
  <si>
    <t>_2020(株)とんでんホールディングス</t>
  </si>
  <si>
    <t>_2020(株)内藤工業所</t>
  </si>
  <si>
    <t>_2020(株)ながさきサステナエナジー</t>
  </si>
  <si>
    <t>(株)ながさきサステナエナジー</t>
  </si>
  <si>
    <t>_2020長崎地域電力(株)</t>
  </si>
  <si>
    <t>_2020(株)ナカシマパワーソリューション</t>
  </si>
  <si>
    <t>_2020(株)中之条パワー</t>
  </si>
  <si>
    <t>_2020長野都市ガス(株)</t>
  </si>
  <si>
    <t>_2020なでしこ電力(株)</t>
  </si>
  <si>
    <t>_2020奈良電力(株)</t>
  </si>
  <si>
    <t>_2020(株)成田香取エネルギー</t>
  </si>
  <si>
    <t>_2020南部だんだんエナジー(株)</t>
  </si>
  <si>
    <t>_2020(株)ナンワエナジー　メニューA</t>
  </si>
  <si>
    <t>(株)ナンワエナジー　メニューA</t>
  </si>
  <si>
    <t>_2020(株)ナンワエナジー　（参考値)事業者全体</t>
  </si>
  <si>
    <t>(株)ナンワエナジー　（参考値)事業者全体</t>
  </si>
  <si>
    <t>_2020新潟県民電力(株)</t>
  </si>
  <si>
    <t>_2020新潟スワンエナジー(株)　メニューA</t>
  </si>
  <si>
    <t>新潟スワンエナジー(株)　メニューA</t>
  </si>
  <si>
    <t>_2020新潟スワンエナジー(株)　メニューB</t>
  </si>
  <si>
    <t>新潟スワンエナジー(株)　メニューB</t>
  </si>
  <si>
    <t>_2020新潟スワンエナジー(株)　（参考値)事業者全体</t>
  </si>
  <si>
    <t>新潟スワンエナジー(株)　（参考値)事業者全体</t>
  </si>
  <si>
    <t>_2020(株)西九州させぼパワーズ</t>
  </si>
  <si>
    <t>(株)西九州させぼパワーズ</t>
  </si>
  <si>
    <t>_2020西多摩バイオパワー(株)</t>
  </si>
  <si>
    <t>_2020西日本電力(株)</t>
  </si>
  <si>
    <t>_2020ニシムラ(株)</t>
  </si>
  <si>
    <t>_2020にちほクラウド電力(株)</t>
  </si>
  <si>
    <t>_2020日産トレーデイング(株)</t>
  </si>
  <si>
    <t>_2020日鉄エンジニアリング(株)　メニューA</t>
  </si>
  <si>
    <t>日鉄エンジニアリング(株)　メニューA</t>
  </si>
  <si>
    <t>_2020日鉄エンジニアリング(株)　メニューB</t>
  </si>
  <si>
    <t>日鉄エンジニアリング(株)　メニューB</t>
  </si>
  <si>
    <t>_2020日鉄エンジニアリング(株)　（参考値)事業者全体</t>
  </si>
  <si>
    <t>日鉄エンジニアリング(株)　（参考値)事業者全体</t>
  </si>
  <si>
    <t>_2020日本エネルギー総合システム(株)　メニューA</t>
  </si>
  <si>
    <t>_2020日本エネルギー総合システム(株)　メニューB (残差)</t>
  </si>
  <si>
    <t>日本エネルギー総合システム(株)　メニューB (残差)</t>
  </si>
  <si>
    <t>_2020日本エネルギー総合システム(株)　（参考値)事業者全体</t>
  </si>
  <si>
    <t>日本エネルギー総合システム(株)　（参考値)事業者全体</t>
  </si>
  <si>
    <t>_2020日本瓦斯(株)</t>
  </si>
  <si>
    <t>_2020(株)日本省電</t>
  </si>
  <si>
    <t>_2020(株)日本セレモニー(残差)</t>
  </si>
  <si>
    <t>(株)日本セレモニー(残差)</t>
  </si>
  <si>
    <t>_2020(株)日本セレモニー　（参考値)事業者全体</t>
  </si>
  <si>
    <t>(株)日本セレモニー　（参考値)事業者全体</t>
  </si>
  <si>
    <t>_2020日本テクノ(株)</t>
  </si>
  <si>
    <t>_2020日本電灯電力販売(株)</t>
  </si>
  <si>
    <t>_2020日本ファシリティ-ソリューション(株)</t>
  </si>
  <si>
    <t>日本ファシリティ-ソリューション(株)</t>
  </si>
  <si>
    <t>_2020ネイチャーエナジー小国(株)</t>
  </si>
  <si>
    <t>_2020(株)ネクシィーズ・ゼロ</t>
  </si>
  <si>
    <t>_2020ネクストパワーやまと(株)</t>
  </si>
  <si>
    <t>_2020寝屋川電力(株)</t>
  </si>
  <si>
    <t>_2020(株)能勢・豊能まち作り(旧：(株)イー・コンザル)</t>
  </si>
  <si>
    <t>(株)能勢・豊能まち作り(旧：(株)イー・コンザル)</t>
  </si>
  <si>
    <t>_2020パーパススマートパワー(株)</t>
  </si>
  <si>
    <t>_2020パシフィックパワー(株)</t>
  </si>
  <si>
    <t>_2020パナソニック(株)　メニューA</t>
  </si>
  <si>
    <t>_2020パナソニック(株)　メニューB(残差)</t>
  </si>
  <si>
    <t>パナソニック(株)　メニューB(残差)</t>
  </si>
  <si>
    <t>_2020パナソニック(株)　（参考値)事業者全体</t>
  </si>
  <si>
    <t>パナソニック(株)　（参考値)事業者全体</t>
  </si>
  <si>
    <t>_2020(株)花巻銀河パワー</t>
  </si>
  <si>
    <t>_2020(株)パネイル</t>
  </si>
  <si>
    <t>_2020(株)はまエネ</t>
  </si>
  <si>
    <t>_2020浜田ガス(株)</t>
  </si>
  <si>
    <t>_2020(株)浜松新電力</t>
  </si>
  <si>
    <t>_2020(株)バランスハーツ</t>
  </si>
  <si>
    <t>_2020はりま電力(株)</t>
  </si>
  <si>
    <t>_2020(株)ハルエネ</t>
  </si>
  <si>
    <t>_2020(株)パルシステム電力</t>
  </si>
  <si>
    <t>_2020(株)パワー・オプティマイザー</t>
  </si>
  <si>
    <t>_2020パワーネクスト(株)(旧：パワーシェアリング(株))</t>
  </si>
  <si>
    <t>パワーネクスト(株)(旧：パワーシェアリング(株))</t>
  </si>
  <si>
    <t>_2020バンプーバワートレーディング合同会社</t>
  </si>
  <si>
    <t>バンプーバワートレーディング合同会社</t>
  </si>
  <si>
    <t>_2020ひおき地域エネルギー(株)　メニューA</t>
  </si>
  <si>
    <t>_2020ひおき地域エネルギー(株)　メニューB</t>
  </si>
  <si>
    <t>_2020ひおき地域エネルギー(株)　メニューC(残差)</t>
  </si>
  <si>
    <t>ひおき地域エネルギー(株)　メニューC(残差)</t>
  </si>
  <si>
    <t>_2020ひおき地域エネルギー(株)　（参考値)事業者全体</t>
  </si>
  <si>
    <t>ひおき地域エネルギー(株)　（参考値)事業者全体</t>
  </si>
  <si>
    <t>_2020東日本ガス(株)</t>
  </si>
  <si>
    <t>_2020東日本電力(株)</t>
  </si>
  <si>
    <t>_2020東広島スマートエネルギー(株)</t>
  </si>
  <si>
    <t>東広島スマートエネルギー(株)</t>
  </si>
  <si>
    <t>_2020日高都市ガス(株)</t>
  </si>
  <si>
    <t>_2020日田グリーン電力(株)　メニューA</t>
  </si>
  <si>
    <t>_2020日田グリーン電力(株)　メニューB(残差)</t>
  </si>
  <si>
    <t>日田グリーン電力(株)　メニューB(残差)</t>
  </si>
  <si>
    <t>_2020日田グリーン電力(株)　（参考値)事業者全体</t>
  </si>
  <si>
    <t>日田グリーン電力(株)　（参考値)事業者全体</t>
  </si>
  <si>
    <t>_2020日立造船(株)　メニューA</t>
  </si>
  <si>
    <t>_2020日立造船(株)　メニューB</t>
  </si>
  <si>
    <t>_2020日立造船(株)　メニューC</t>
  </si>
  <si>
    <t>日立造船(株)　メニューC</t>
  </si>
  <si>
    <t>_2020日立造船(株)　メニューD(残差)</t>
  </si>
  <si>
    <t>日立造船(株)　メニューD(残差)</t>
  </si>
  <si>
    <t>_2020日立造船(株)　（参考値)事業者全体</t>
  </si>
  <si>
    <t>日立造船(株)　（参考値)事業者全体</t>
  </si>
  <si>
    <t>_2020(株)ビビット</t>
  </si>
  <si>
    <t>_2020ヒューリックプロパティソリューション(株)</t>
  </si>
  <si>
    <t>_2020兵庫電力(株)</t>
  </si>
  <si>
    <t>_2020弘前ガス(株)</t>
  </si>
  <si>
    <t>_2020(株)広島一電力</t>
  </si>
  <si>
    <t>_2020広島電力(株)</t>
  </si>
  <si>
    <t>_2020ファミリーエナジー合同会社</t>
  </si>
  <si>
    <t>_2020(株)ファミリーネット・ジャパン　メニューA</t>
  </si>
  <si>
    <t>(株)ファミリーネット・ジャパン　メニューA</t>
  </si>
  <si>
    <t>_2020(株)ファミリーネット・ジャパン　（参考値)事業者全体</t>
  </si>
  <si>
    <t>(株)ファミリーネット・ジャパン　（参考値)事業者全体</t>
  </si>
  <si>
    <t>_2020(株)フィット</t>
  </si>
  <si>
    <t>_2020フィンテックラボ協同組合</t>
  </si>
  <si>
    <t>_2020フェニックスエナジー合同会社(旧:Ethos合同会社)</t>
  </si>
  <si>
    <t>フェニックスエナジー合同会社(旧:Ethos合同会社)</t>
  </si>
  <si>
    <t>_2020(株)フォーバルテレコ厶</t>
  </si>
  <si>
    <t>(株)フォーバルテレコ厶</t>
  </si>
  <si>
    <t>_2020(株)フォレストパワー　メニューA</t>
  </si>
  <si>
    <t>_2020(株)フォレストパワー　メニューB(残差)</t>
  </si>
  <si>
    <t>(株)フォレストパワー　メニューB(残差)</t>
  </si>
  <si>
    <t>_2020(株)フォレストパワー　（参考値)事業者全体</t>
  </si>
  <si>
    <t>(株)フォレストパワー　（参考値)事業者全体</t>
  </si>
  <si>
    <t>_2020ふかやeパワー(株)　メニューA</t>
  </si>
  <si>
    <t>ふかやeパワー(株)　メニューA</t>
  </si>
  <si>
    <t>_2020ふかやeパワー(株)　（参考値)事業者全体</t>
  </si>
  <si>
    <t>ふかやeパワー(株)　（参考値)事業者全体</t>
  </si>
  <si>
    <t>_2020福井電力(株)</t>
  </si>
  <si>
    <t>_2020福岡電力(株)</t>
  </si>
  <si>
    <t>_2020福島フェニックス電力(株)</t>
  </si>
  <si>
    <t>_2020ふくしま新電力(株)</t>
  </si>
  <si>
    <t>_2020ふくのしま電力(株)</t>
  </si>
  <si>
    <t>_2020福山未来エナジー(株)</t>
  </si>
  <si>
    <t>_2020富士山エナジー(株)</t>
  </si>
  <si>
    <t>_2020富士山電力(株)</t>
  </si>
  <si>
    <t>_2020(株)藤田商店　メニューA</t>
  </si>
  <si>
    <t>(株)藤田商店　メニューA</t>
  </si>
  <si>
    <t>_2020(株)藤田商店　（参考値)事業者全体</t>
  </si>
  <si>
    <t>(株)藤田商店　（参考値)事業者全体</t>
  </si>
  <si>
    <t>_2020武州瓦斯(株)　メニューA</t>
  </si>
  <si>
    <t>武州瓦斯(株)　メニューA</t>
  </si>
  <si>
    <t>_2020武州瓦斯(株)　（参考値)事業者全体</t>
  </si>
  <si>
    <t>武州瓦斯(株)　（参考値)事業者全体</t>
  </si>
  <si>
    <t>_2020(株)フソウ・エナジー</t>
  </si>
  <si>
    <t>_2020府中・調布まちなかエナジー(株)</t>
  </si>
  <si>
    <t>_2020武陽ガス(株)</t>
  </si>
  <si>
    <t>_2020フラワーペイメント(株)</t>
  </si>
  <si>
    <t>_2020(株)ぶんごおおのエナジー</t>
  </si>
  <si>
    <t>_2020（株）ホープ</t>
  </si>
  <si>
    <t>（株）ホープ</t>
  </si>
  <si>
    <t>_2020北陸電力(株)　メニューA</t>
  </si>
  <si>
    <t>_2020北陸電力(株)　メニューB</t>
  </si>
  <si>
    <t>北陸電力(株)　メニューB</t>
  </si>
  <si>
    <t>_2020北陸電力(株)　メニューC(残差)</t>
  </si>
  <si>
    <t>北陸電力(株)　メニューC(残差)</t>
  </si>
  <si>
    <t>_2020北陸電力(株)　（参考値)事業者全体</t>
  </si>
  <si>
    <t>北陸電力(株)　（参考値)事業者全体</t>
  </si>
  <si>
    <t>_2020北海道瓦斯(株)</t>
  </si>
  <si>
    <t>_2020北海道電力(株)　メニューA</t>
  </si>
  <si>
    <t>_2020北海道電力(株)　メニューB(残差)</t>
  </si>
  <si>
    <t>北海道電力(株)　メニューB(残差)</t>
  </si>
  <si>
    <t>_2020北海道電力(株)　（参考値)事業者全体</t>
  </si>
  <si>
    <t>北海道電力(株)　（参考値)事業者全体</t>
  </si>
  <si>
    <t>_2020北海道電カコクリエーション(株)</t>
  </si>
  <si>
    <t>北海道電カコクリエーション(株)</t>
  </si>
  <si>
    <t>_2020(株)坊っちゃん電力</t>
  </si>
  <si>
    <t>_2020穂の国とよはし電力(株)</t>
  </si>
  <si>
    <t>穂の国とよはし電力(株)</t>
  </si>
  <si>
    <t>_2020堀川産業(株)</t>
  </si>
  <si>
    <t>_2020本庄ガス(株)</t>
  </si>
  <si>
    <t>_2020(株)まち未来製作所</t>
  </si>
  <si>
    <t>_2020松阪新電力(株)</t>
  </si>
  <si>
    <t>_2020松本ガス(株)</t>
  </si>
  <si>
    <t>_2020真庭バイオエネルギー(株)</t>
  </si>
  <si>
    <t>_2020(株)マルイファシリティーズ</t>
  </si>
  <si>
    <t>(株)マルイファシリティーズ</t>
  </si>
  <si>
    <t>_2020丸紅伊那みらいでんき(株)　メニューA</t>
  </si>
  <si>
    <t>丸紅伊那みらいでんき(株)　メニューA</t>
  </si>
  <si>
    <t>_2020丸紅伊那みらいでんき(株)　（参考値)事業者全体</t>
  </si>
  <si>
    <t>丸紅伊那みらいでんき(株)　（参考値)事業者全体</t>
  </si>
  <si>
    <t>_2020丸紅新電力(株)　メニューA</t>
  </si>
  <si>
    <t>_2020丸紅新電力(株)　メニューB</t>
  </si>
  <si>
    <t>丸紅新電力(株)　メニューB</t>
  </si>
  <si>
    <t>_2020丸紅新電力(株)　メニューC</t>
  </si>
  <si>
    <t>丸紅新電力(株)　メニューC</t>
  </si>
  <si>
    <t>_2020丸紅新電力(株)　メニューD</t>
  </si>
  <si>
    <t>丸紅新電力(株)　メニューD</t>
  </si>
  <si>
    <t>_2020丸紅新電力(株)　メニューE</t>
  </si>
  <si>
    <t>丸紅新電力(株)　メニューE</t>
  </si>
  <si>
    <t>_2020丸紅新電力(株)　メニューF(残差)</t>
  </si>
  <si>
    <t>丸紅新電力(株)　メニューF(残差)</t>
  </si>
  <si>
    <t>_2020丸紅新電力(株)　（参考値)事業者全体</t>
  </si>
  <si>
    <t>丸紅新電力(株)　（参考値)事業者全体</t>
  </si>
  <si>
    <t>_2020(株)マルヰ</t>
  </si>
  <si>
    <t>_2020(株)三河の山里コミュニティパワー</t>
  </si>
  <si>
    <t>_2020(株)三郷ひまわりエナジー</t>
  </si>
  <si>
    <t>_2020三井物産(株)　メニューA</t>
  </si>
  <si>
    <t>三井物産(株)　メニューA</t>
  </si>
  <si>
    <t>_2020三井物産(株)　（参考値)事業者全体</t>
  </si>
  <si>
    <t>三井物産(株)　（参考値)事業者全体</t>
  </si>
  <si>
    <t>_2020(株)ミツウロコヴェッセル</t>
  </si>
  <si>
    <t>_2020ミツウロコグリーンエネルギー(株)　メニューA</t>
  </si>
  <si>
    <t>_2020ミツウロコグリーンエネルギー(株)　メニューB</t>
  </si>
  <si>
    <t>_2020ミツウロコグリーンエネルギー(株)　メニューC</t>
  </si>
  <si>
    <t>_2020ミツウロコグリーンエネルギー(株)　メニューD</t>
  </si>
  <si>
    <t>_2020ミツウロコグリーンエネルギー(株)　メニューE</t>
  </si>
  <si>
    <t>ミツウロコグリーンエネルギー(株)　メニューE</t>
  </si>
  <si>
    <t>_2020ミツウロコグリーンエネルギー(株)　メニューF</t>
  </si>
  <si>
    <t>ミツウロコグリーンエネルギー(株)　メニューF</t>
  </si>
  <si>
    <t>_2020ミツウロコグリーンエネルギー(株)　メニューG</t>
  </si>
  <si>
    <t>ミツウロコグリーンエネルギー(株)　メニューG</t>
  </si>
  <si>
    <t>_2020ミツウロコグリーンエネルギー(株)　メニューH(残差)</t>
  </si>
  <si>
    <t>ミツウロコグリーンエネルギー(株)　メニューH(残差)</t>
  </si>
  <si>
    <t>_2020ミツウロコグリーンエネルギー(株)　（参考値)事業者全体</t>
  </si>
  <si>
    <t>ミツウロコグリーンエネルギー(株)　（参考値)事業者全体</t>
  </si>
  <si>
    <t>_2020水戸電力(株)</t>
  </si>
  <si>
    <t>_2020緑屋電気(株)</t>
  </si>
  <si>
    <t>_2020(株)ミナサポ</t>
  </si>
  <si>
    <t>_2020みなとみらい電力淋)</t>
  </si>
  <si>
    <t>みなとみらい電力淋)</t>
  </si>
  <si>
    <t>_2020みの市民エネルギー(株)</t>
  </si>
  <si>
    <t>_2020(株)美作国電力</t>
  </si>
  <si>
    <t>_2020宮城電力(株)</t>
  </si>
  <si>
    <t>_2020(株)宮交シティ</t>
  </si>
  <si>
    <t>_2020宮古新電力(株)</t>
  </si>
  <si>
    <t>_2020(株)宮崎ガスリビング</t>
  </si>
  <si>
    <t>_2020宮崎電力(株)</t>
  </si>
  <si>
    <t>_2020宮崎パワーライン(株)</t>
  </si>
  <si>
    <t>_2020みやまスマートエネルギー(株)</t>
  </si>
  <si>
    <t>_2020みよしエナジー(株)</t>
  </si>
  <si>
    <t>_2020ミライフ(株)</t>
  </si>
  <si>
    <t>_2020ミライフ東日本(株)</t>
  </si>
  <si>
    <t>_2020(株)みらい電力　メニューA</t>
  </si>
  <si>
    <t>_2020(株)みらい電力　メニューB(残差)</t>
  </si>
  <si>
    <t>(株)みらい電力　メニューB(残差)</t>
  </si>
  <si>
    <t>_2020(株)みらい電力　（参考値)事業者全体</t>
  </si>
  <si>
    <t>(株)みらい電力　（参考値)事業者全体</t>
  </si>
  <si>
    <t>_2020みんな電力(株)　メニューA</t>
  </si>
  <si>
    <t>_2020みんな電力(株)　メニューB</t>
  </si>
  <si>
    <t>_2020みんな電力(株)　メニューC(残差)</t>
  </si>
  <si>
    <t>_2020みんな電力(株)　（参考値)事業者全体</t>
  </si>
  <si>
    <t>みんな電力(株)　（参考値)事業者全体</t>
  </si>
  <si>
    <t>_2020(株)明治産業</t>
  </si>
  <si>
    <t>_2020名南共同エネルギー(株)</t>
  </si>
  <si>
    <t>_2020(株)メディオテック(旧:(株)ダイレクトバワー)</t>
  </si>
  <si>
    <t>(株)メディオテック(旧:(株)ダイレクトバワー)</t>
  </si>
  <si>
    <t>_2020もみじ電力(株)</t>
  </si>
  <si>
    <t>もみじ電力(株)</t>
  </si>
  <si>
    <t>_2020森の灯リ(株)</t>
  </si>
  <si>
    <t>森の灯リ(株)</t>
  </si>
  <si>
    <t>_2020森のエネルギー(株)</t>
  </si>
  <si>
    <t>_2020森の電力(株)　メニューA</t>
  </si>
  <si>
    <t>森の電力(株)　メニューA</t>
  </si>
  <si>
    <t>_2020森の電力(株)　（参考値)事業者全体</t>
  </si>
  <si>
    <t>森の電力(株)　（参考値)事業者全体</t>
  </si>
  <si>
    <t>_2020弥富ガス協同組合</t>
  </si>
  <si>
    <t>弥富ガス協同組合</t>
  </si>
  <si>
    <t>_2020八幡商事(株)</t>
  </si>
  <si>
    <t>八幡商事(株)</t>
  </si>
  <si>
    <t>_2020(株)やまがた新電力　メニューA</t>
  </si>
  <si>
    <t>(株)やまがた新電力　メニューA</t>
  </si>
  <si>
    <t>_2020(株)やまがた新電力　（参考値)事業者全体</t>
  </si>
  <si>
    <t>(株)やまがた新電力　（参考値)事業者全体</t>
  </si>
  <si>
    <t>_2020やめエネルギー(株)</t>
  </si>
  <si>
    <t>_2020(株)ユーミー総合研究所(旧：(株)ユーミーエナジー)</t>
  </si>
  <si>
    <t>(株)ユーミー総合研究所(旧：(株)ユーミーエナジー)</t>
  </si>
  <si>
    <t>_2020(株)ユーラスグリーンエナジー　メニューA</t>
  </si>
  <si>
    <t>(株)ユーラスグリーンエナジー　メニューA</t>
  </si>
  <si>
    <t>_2020(株)ユーラスグリーンエナジー　（参考値)事業者全体</t>
  </si>
  <si>
    <t>(株)ユーラスグリーンエナジー　（参考値)事業者全体</t>
  </si>
  <si>
    <t>_2020(株)ユビニティー</t>
  </si>
  <si>
    <t>_2020(株)横須賀アーバンウッドパワー</t>
  </si>
  <si>
    <t>_2020横浜ウォーター(株)</t>
  </si>
  <si>
    <t>_2020(株)横浜環境デザイン</t>
  </si>
  <si>
    <t>_2020(株)吉田石油店</t>
  </si>
  <si>
    <t>_2020四つ葉電力(株)</t>
  </si>
  <si>
    <t>_2020米子瓦斯(株)</t>
  </si>
  <si>
    <t>_2020楽天エナジー(株)(旧:楽天モバイル(株))　メニューA</t>
  </si>
  <si>
    <t>楽天エナジー(株)(旧:楽天モバイル(株))　メニューA</t>
  </si>
  <si>
    <t>_2020楽天エナジー(株)(旧:楽天モバイル(株))　（参考値)事業者全体</t>
  </si>
  <si>
    <t>楽天エナジー(株)(旧:楽天モバイル(株))　（参考値)事業者全体</t>
  </si>
  <si>
    <t>_2020リエスパワー(株)</t>
  </si>
  <si>
    <t>_2020リエスパワーネクスト(株)</t>
  </si>
  <si>
    <t>_2020陸前高田しみんエネルギー(株)</t>
  </si>
  <si>
    <t>陸前高田しみんエネルギー(株)</t>
  </si>
  <si>
    <t>_2020(株)リクルート</t>
  </si>
  <si>
    <t>(株)リクルート</t>
  </si>
  <si>
    <t>_2020(株)リケン工業</t>
  </si>
  <si>
    <t>_2020リコージャパン(株)　メニューA</t>
  </si>
  <si>
    <t>_2020リコージャパン(株)　メニューB</t>
  </si>
  <si>
    <t>_2020リコージャパン(株)　メニューC</t>
  </si>
  <si>
    <t>_2020リコージャパン(株)　メニューD</t>
  </si>
  <si>
    <t>_2020リコージャパン(株)　メニューE</t>
  </si>
  <si>
    <t>_2020リコージャパン(株)　メニューF(残差)</t>
  </si>
  <si>
    <t>リコージャパン(株)　メニューF(残差)</t>
  </si>
  <si>
    <t>_2020リコージャパン(株)　（参考値)事業者全体</t>
  </si>
  <si>
    <t>リコージャパン(株)　（参考値)事業者全体</t>
  </si>
  <si>
    <t>_2020リストプロバティーズ(株)</t>
  </si>
  <si>
    <t>リストプロバティーズ(株)</t>
  </si>
  <si>
    <t>_2020(株)リミックスポイント　メニューA</t>
  </si>
  <si>
    <t>(株)リミックスポイント　メニューA</t>
  </si>
  <si>
    <t>_2020(株)リミックスポイント　（参考値)事業者全体</t>
  </si>
  <si>
    <t>(株)リミックスポイント　（参考値)事業者全体</t>
  </si>
  <si>
    <t>_2020(株)ルーア</t>
  </si>
  <si>
    <t>_2020レックスイノベーション(株)</t>
  </si>
  <si>
    <t>_2020ローカルエナジー(株)　メニューA</t>
  </si>
  <si>
    <t>ローカルエナジー(株)　メニューA</t>
  </si>
  <si>
    <t>_2020ローカルエナジー(株)　（参考値)事業者全体</t>
  </si>
  <si>
    <t>ローカルエナジー(株)　（参考値)事業者全体</t>
  </si>
  <si>
    <t>_2020口ーカルでんき(株)　メニューA</t>
  </si>
  <si>
    <t>口ーカルでんき(株)　メニューA</t>
  </si>
  <si>
    <t>_2020口ーカルでんき(株)　（参考値)事業者全体</t>
  </si>
  <si>
    <t>口ーカルでんき(株)　（参考値)事業者全体</t>
  </si>
  <si>
    <t>_2020和歌山電力(株)</t>
  </si>
  <si>
    <t>_2020綿半パートナーズ(株)</t>
  </si>
  <si>
    <t>_2020ワタミエナジー(株)　メニューA</t>
  </si>
  <si>
    <t>ワタミエナジー(株)　メニューA</t>
  </si>
  <si>
    <t>_2020ワタミエナジー(株)　（参考値)事業者全体</t>
  </si>
  <si>
    <t>ワタミエナジー(株)　（参考値)事業者全体</t>
  </si>
  <si>
    <t>_2020(株)afterFIT　メニューA</t>
  </si>
  <si>
    <t>(株)afterFIT　メニューA</t>
  </si>
  <si>
    <t>_2020Apaman Energy (株)</t>
  </si>
  <si>
    <t>Apaman Energy (株)</t>
  </si>
  <si>
    <t>_2020Castleton Commodities Japan合同会社</t>
  </si>
  <si>
    <t>Castleton Commodities Japan合同会社</t>
  </si>
  <si>
    <t>_2020(株)CDエナジーダイレクト　メニューA</t>
  </si>
  <si>
    <t>(株)CDエナジーダイレクト　メニューA</t>
  </si>
  <si>
    <t>_2020(株)CDエナジーダイレクト　（参考値)事業者全体</t>
  </si>
  <si>
    <t>(株)CDエナジーダイレクト　（参考値)事業者全体</t>
  </si>
  <si>
    <t>_2020(株)ＣＨＩＢＡむつざわエナジー</t>
  </si>
  <si>
    <t>_2020Cocoテラスたがわ(株)</t>
  </si>
  <si>
    <t>Cocoテラスたがわ(株)</t>
  </si>
  <si>
    <t>_2020(株)CWS</t>
  </si>
  <si>
    <t>(株)CWS</t>
  </si>
  <si>
    <t>_2020ENEOS(株)(旧：JXTGエネルギー(株))　メニューA</t>
  </si>
  <si>
    <t>ENEOS(株)(旧：JXTGエネルギー(株))　メニューA</t>
  </si>
  <si>
    <t>_2020ENEOS(株)(旧：JXTGエネルギー(株))　メニューB</t>
  </si>
  <si>
    <t>ENEOS(株)(旧：JXTGエネルギー(株))　メニューB</t>
  </si>
  <si>
    <t>_2020ENEOS(株)(旧：JXTGエネルギー(株))　メニューC(残差)</t>
  </si>
  <si>
    <t>ENEOS(株)(旧：JXTGエネルギー(株))　メニューC(残差)</t>
  </si>
  <si>
    <t>_2020ENEOS(株)(旧：JXTGエネルギー(株))　（参考値)事業者全体</t>
  </si>
  <si>
    <t>ENEOS(株)(旧：JXTGエネルギー(株))　（参考値)事業者全体</t>
  </si>
  <si>
    <t>_2020(株)Ｆ－Ｐｏｗｅｒ　メニューA</t>
  </si>
  <si>
    <t>_2020(株)Ｆ－Ｐｏｗｅｒ　メニューB</t>
  </si>
  <si>
    <t>(株)Ｆ－Ｐｏｗｅｒ　メニューB</t>
  </si>
  <si>
    <t>_2020(株)Ｆ－Ｐｏｗｅｒ　メニューC(残差)</t>
  </si>
  <si>
    <t>(株)Ｆ－Ｐｏｗｅｒ　メニューC(残差)</t>
  </si>
  <si>
    <t>_2020(株)Ｆ－Ｐｏｗｅｒ　（参考値)事業者全体</t>
  </si>
  <si>
    <t>(株)Ｆ－Ｐｏｗｅｒ　（参考値)事業者全体</t>
  </si>
  <si>
    <t>_2020FTCエナジー合同会社</t>
  </si>
  <si>
    <t>FTCエナジー合同会社</t>
  </si>
  <si>
    <t>_2020ＦＴエナジー(株)</t>
  </si>
  <si>
    <t>_2020(株)Ｇ－Ｐｏｗｅｒ</t>
  </si>
  <si>
    <t>_2020GYRO HOLDINGS(株)</t>
  </si>
  <si>
    <t>GYRO HOLDINGS(株)</t>
  </si>
  <si>
    <t>_2020ＨＴＢエナジー(株)</t>
  </si>
  <si>
    <t>_2020ISエナジー(株)</t>
  </si>
  <si>
    <t>_2020ＪＡＧ国際エナジー(株)　メニューA</t>
  </si>
  <si>
    <t>ＪＡＧ国際エナジー(株)　メニューA</t>
  </si>
  <si>
    <t>_2020ＪＡＧ国際エナジー(株)　（参考値)事業者全体</t>
  </si>
  <si>
    <t>ＪＡＧ国際エナジー(株)　（参考値)事業者全体</t>
  </si>
  <si>
    <t>_2020(株)Ｊ－ＰＯＷＥＲサプライアンドトレーディング</t>
  </si>
  <si>
    <t>_2020JPエネルギー(株)</t>
  </si>
  <si>
    <t>JPエネルギー(株)</t>
  </si>
  <si>
    <t>_2020JR西日本住宅サービス(株)</t>
  </si>
  <si>
    <t>JR西日本住宅サービス(株)</t>
  </si>
  <si>
    <t>_2020(株)ＪＴＢコミュニケーションデザイン</t>
  </si>
  <si>
    <t>_2020(株)karch</t>
  </si>
  <si>
    <t>(株)karch</t>
  </si>
  <si>
    <t>_2020ＫＤＤＩ(株)</t>
  </si>
  <si>
    <t>_2020(株)Ｋｅｎｅｓエネルギーサービス</t>
  </si>
  <si>
    <t>_2020KMバワー(株)</t>
  </si>
  <si>
    <t>KMバワー(株)</t>
  </si>
  <si>
    <t>_2020(株)LENETS(旧:NIPPON Platform（株））</t>
  </si>
  <si>
    <t>(株)LENETS(旧:NIPPON Platform（株））</t>
  </si>
  <si>
    <t>_2020(株)Link Life</t>
  </si>
  <si>
    <t>(株)Link Life</t>
  </si>
  <si>
    <t>_2020(株)LIXIL TEPCO スマートパートナーズ　メニューA</t>
  </si>
  <si>
    <t>(株)LIXIL TEPCO スマートパートナーズ　メニューA</t>
  </si>
  <si>
    <t>_2020(株)LIXIL TEPCO スマートパートナーズ　（参考値)事業者全体</t>
  </si>
  <si>
    <t>(株)LIXIL TEPCO スマートパートナーズ　（参考値)事業者全体</t>
  </si>
  <si>
    <t>_2020(株)Ｌｏｏｏｐ　メニューA</t>
  </si>
  <si>
    <t>(株)Ｌｏｏｏｐ　メニューA</t>
  </si>
  <si>
    <t>_2020(株)Ｌｏｏｏｐ　メニューB</t>
  </si>
  <si>
    <t>(株)Ｌｏｏｏｐ　メニューB</t>
  </si>
  <si>
    <t>_2020(株)Ｌｏｏｏｐ　メニューC</t>
  </si>
  <si>
    <t>(株)Ｌｏｏｏｐ　メニューC</t>
  </si>
  <si>
    <t>_2020(株)Ｌｏｏｏｐ　メニューD</t>
  </si>
  <si>
    <t>(株)Ｌｏｏｏｐ　メニューD</t>
  </si>
  <si>
    <t>_2020(株)Ｌｏｏｏｐ　メニューE(残差)</t>
  </si>
  <si>
    <t>(株)Ｌｏｏｏｐ　メニューE(残差)</t>
  </si>
  <si>
    <t>_2020(株)Ｌｏｏｏｐ　（参考値)事業者全体</t>
  </si>
  <si>
    <t>(株)Ｌｏｏｏｐ　（参考値)事業者全体</t>
  </si>
  <si>
    <t>_2020MCPD合同会社</t>
  </si>
  <si>
    <t>_2020ＭＣリテールエナジー(株)　メニューA</t>
  </si>
  <si>
    <t>ＭＣリテールエナジー(株)　メニューA</t>
  </si>
  <si>
    <t>_2020ＭＣリテールエナジー(株)　メニューB</t>
  </si>
  <si>
    <t>ＭＣリテールエナジー(株)　メニューB</t>
  </si>
  <si>
    <t>_2020ＭＣリテールエナジー(株)　メニューC</t>
  </si>
  <si>
    <t>ＭＣリテールエナジー(株)　メニューC</t>
  </si>
  <si>
    <t>_2020ＭＣリテールエナジー(株)　（参考値)事業者全体</t>
  </si>
  <si>
    <t>ＭＣリテールエナジー(株)　（参考値)事業者全体</t>
  </si>
  <si>
    <t>_2020MGCエネルギー(株)</t>
  </si>
  <si>
    <t>MGCエネルギー(株)</t>
  </si>
  <si>
    <t>_2020(株)Ｍｉｓｕｍｉ</t>
  </si>
  <si>
    <t>_2020(株)MKエネルギー</t>
  </si>
  <si>
    <t>_2020ＭＫステーションズ(株)</t>
  </si>
  <si>
    <t>_2020(株)Mpower</t>
  </si>
  <si>
    <t>_2020Myシティ電力(株)</t>
  </si>
  <si>
    <t>Myシティ電力(株)</t>
  </si>
  <si>
    <t>_2020Nature(株)</t>
  </si>
  <si>
    <t>Nature(株)</t>
  </si>
  <si>
    <t>_2020(株)NEXT ONE</t>
  </si>
  <si>
    <t>_2020Ｎｅｘｔ　Ｐｏｗｅｒ(株)</t>
  </si>
  <si>
    <t>_2020ＮＦパワーサービス(株)　メニューA</t>
  </si>
  <si>
    <t>_2020ＮＦパワーサービス(株)　メニューB(残差)</t>
  </si>
  <si>
    <t>ＮＦパワーサービス(株)　メニューB(残差)</t>
  </si>
  <si>
    <t>_2020ＮＦパワーサービス(株)　（参考値)事業者全体</t>
  </si>
  <si>
    <t>ＮＦパワーサービス(株)　（参考値)事業者全体</t>
  </si>
  <si>
    <t>_2020(株)ＮＴＴファシリティーズ　メニューA</t>
  </si>
  <si>
    <t>(株)ＮＴＴファシリティーズ　メニューA</t>
  </si>
  <si>
    <t>_2020(株)ＮＴＴファシリティーズ　メニューB(残差)</t>
  </si>
  <si>
    <t>(株)ＮＴＴファシリティーズ　メニューB(残差)</t>
  </si>
  <si>
    <t>_2020(株)ＮＴＴファシリティーズ　（参考値)事業者全体</t>
  </si>
  <si>
    <t>(株)ＮＴＴファシリティーズ　（参考値)事業者全体</t>
  </si>
  <si>
    <t>_2020(株)OKUTA</t>
  </si>
  <si>
    <t>_2020(株)Optimized Energy</t>
  </si>
  <si>
    <t>(株)Optimized Energy</t>
  </si>
  <si>
    <t>_2020(株)ＰｉｎＴ</t>
  </si>
  <si>
    <t>_2020RE100電力（株）　メニューA</t>
  </si>
  <si>
    <t>RE100電力（株）　メニューA</t>
  </si>
  <si>
    <t>_2020RE100電力（株）　（参考値)事業者全体</t>
  </si>
  <si>
    <t>RE100電力（株）　（参考値)事業者全体</t>
  </si>
  <si>
    <t>_2020(株)RenoLabo (旧:松岡一産業(株))</t>
  </si>
  <si>
    <t>(株)RenoLabo (旧:松岡一産業(株))</t>
  </si>
  <si>
    <t>_2020(株)Sanko IB</t>
  </si>
  <si>
    <t>(株)Sanko IB</t>
  </si>
  <si>
    <t>_2020ＳＢパワー(株)　メニューA</t>
  </si>
  <si>
    <t>ＳＢパワー(株)　メニューA</t>
  </si>
  <si>
    <t>_2020ＳＢパワー(株)　メニューB</t>
  </si>
  <si>
    <t>ＳＢパワー(株)　メニューB</t>
  </si>
  <si>
    <t>_2020ＳＢパワー(株)　メニューC</t>
  </si>
  <si>
    <t>ＳＢパワー(株)　メニューC</t>
  </si>
  <si>
    <t>_2020ＳＢパワー(株)　（参考値)事業者全体</t>
  </si>
  <si>
    <t>ＳＢパワー(株)　（参考値)事業者全体</t>
  </si>
  <si>
    <t>_2020(株)ＳＥウイングズ</t>
  </si>
  <si>
    <t>_2020(株)Ｓｈａｒｅｄ　Ｅｎｅｒｇｙ</t>
  </si>
  <si>
    <t>_2020T&amp;Tエナジー(株)</t>
  </si>
  <si>
    <t>T&amp;Tエナジー(株)</t>
  </si>
  <si>
    <t>_2020TEPC〇ライフサービス(株)</t>
  </si>
  <si>
    <t>TEPC〇ライフサービス(株)</t>
  </si>
  <si>
    <t>_2020TERA Energy(株)</t>
  </si>
  <si>
    <t>_2020(株)TOKYO油電力</t>
  </si>
  <si>
    <t>(株)TOKYO油電力</t>
  </si>
  <si>
    <t>_2020TRENDE(株)</t>
  </si>
  <si>
    <t>TRENDE(株)</t>
  </si>
  <si>
    <t>_2020(株)ＴＴＳパワー</t>
  </si>
  <si>
    <t>_2020UNIVERGY(株)</t>
  </si>
  <si>
    <t>UNIVERGY(株)</t>
  </si>
  <si>
    <t>_2020(株)ＵＳＥＮ　ＮＥＴＷＯＲＫＳ</t>
  </si>
  <si>
    <t>_2020(株)Ｖ－Ｐｏｗｅｒ　メニューA</t>
  </si>
  <si>
    <t>(株)Ｖ－Ｐｏｗｅｒ　メニューA</t>
  </si>
  <si>
    <t>_2020(株)Ｖ－Ｐｏｗｅｒ　（参考値)事業者全体</t>
  </si>
  <si>
    <t>(株)Ｖ－Ｐｏｗｅｒ　（参考値)事業者全体</t>
  </si>
  <si>
    <t>_2020WSエナジー(株)　メニューA</t>
  </si>
  <si>
    <t>WSエナジー(株)　メニューA</t>
  </si>
  <si>
    <t>_2020WSエナジー(株)　（参考値)事業者全体</t>
  </si>
  <si>
    <t>WSエナジー(株)　（参考値)事業者全体</t>
  </si>
  <si>
    <t>_2020代替値</t>
  </si>
  <si>
    <t>_2021大阪いずみ市民生活協同組合　メニューA</t>
  </si>
  <si>
    <t>_2021京都生活協同組合　メニューA</t>
  </si>
  <si>
    <t>_2021生活協同組合コープしが　メニューA</t>
  </si>
  <si>
    <t>_2021生活協同組合ひろしま　メニューA</t>
  </si>
  <si>
    <t>_2021</t>
    <phoneticPr fontId="2"/>
  </si>
  <si>
    <t>工程の削減・連続化・効率化（AI（人工知能）・IoT（Internet of Things）の導入やDX（デジタルトランスフォーメーション）等を含む。）</t>
  </si>
  <si>
    <t>工程の削減・連続化・効率化（AI（人工知能）・IoT（Internet of Things）の導入やDX（デジタルトランスフォーメーション）等を含む。）</t>
    <phoneticPr fontId="2"/>
  </si>
  <si>
    <t>環境に配慮した製品の開発や販売、環境に配慮した商品、材料等の購入（グリーン購入）</t>
  </si>
  <si>
    <t>環境に配慮した製品の開発や販売、環境に配慮した商品、材料等の購入（グリーン購入）</t>
    <phoneticPr fontId="2"/>
  </si>
  <si>
    <t>CO2フリー燃料（水素、アンモニア、LNG等）など次世代エネルギー技術の開発・活用</t>
  </si>
  <si>
    <t>CO2フリー燃料（水素、アンモニア、LNG等）など次世代エネルギー技術の開発・活用</t>
    <phoneticPr fontId="2"/>
  </si>
  <si>
    <t>カーボンフットプリントの導入やLCA（ライフサイクルアセスメント）、サプライチェーン全体を見据えた取組</t>
  </si>
  <si>
    <t>カーボンフットプリントの導入やLCA（ライフサイクルアセスメント）、サプライチェーン全体を見据えた取組</t>
    <phoneticPr fontId="2"/>
  </si>
  <si>
    <t>グリーンボンド（環境債）の発行</t>
  </si>
  <si>
    <t>グリーンボンド（環境債）の発行</t>
    <phoneticPr fontId="2"/>
  </si>
  <si>
    <t>未利用エネルギー等の業種間の連携</t>
  </si>
  <si>
    <t>未利用エネルギー等の業種間の連携</t>
    <phoneticPr fontId="2"/>
  </si>
  <si>
    <t>エネルギーの地産地消並びに面的利用</t>
  </si>
  <si>
    <t>エネルギーの地産地消並びに面的利用</t>
    <phoneticPr fontId="2"/>
  </si>
  <si>
    <t>0.351</t>
    <phoneticPr fontId="2"/>
  </si>
  <si>
    <t>0.475</t>
    <phoneticPr fontId="2"/>
  </si>
  <si>
    <t>_2014アーバンエナジー（株）</t>
  </si>
  <si>
    <t>_2014アス トモスエネルギー（株）</t>
  </si>
  <si>
    <t>_2014（株）イーセル</t>
  </si>
  <si>
    <t>_2014イーレックス（株）</t>
  </si>
  <si>
    <t>_2014出光グリーンパワー（株）</t>
  </si>
  <si>
    <t>_2014伊藤忠エネクス（株）</t>
  </si>
  <si>
    <t>_2014（株）岩手ウッドパワー</t>
  </si>
  <si>
    <t>_2014（株）うなかみの大地</t>
  </si>
  <si>
    <t>_2014（株）エヌパワー</t>
  </si>
  <si>
    <t>_2014エネサーブ（株）</t>
  </si>
  <si>
    <t>_2014（株）エネット</t>
  </si>
  <si>
    <t>_2014荏原環境プラント（株）</t>
  </si>
  <si>
    <t>_2014王子製紙（株）</t>
  </si>
  <si>
    <t>_2014オリックス（株）</t>
  </si>
  <si>
    <t>_2014（株）関電エネルギーソリューション</t>
  </si>
  <si>
    <t>_2014（株）クールトラスト</t>
  </si>
  <si>
    <t>_2014（株）グローバルエンジニアリング</t>
  </si>
  <si>
    <t>_2014（株）ケーキュービック</t>
  </si>
  <si>
    <t>_2014（株）洸陽電機</t>
  </si>
  <si>
    <t>_2014サミットエナジー（株）</t>
  </si>
  <si>
    <t>_2014志賀高原リゾート開発（株）</t>
  </si>
  <si>
    <t>_2014シナネン（株）</t>
  </si>
  <si>
    <t>_2014昭和シェル石油（株）</t>
  </si>
  <si>
    <t>_2014新日鉄住金エンジニアリング（株）</t>
  </si>
  <si>
    <t>_2014泉北天然ガス発電（株）</t>
  </si>
  <si>
    <t>_2014ダイヤモンドパワー（株）</t>
  </si>
  <si>
    <t>_2014テス・エンジニアリング（株）</t>
  </si>
  <si>
    <t>_2014（一社）電力託送代行機構</t>
  </si>
  <si>
    <t>_2014東京エコサービス（株）</t>
  </si>
  <si>
    <t>(株)トヨタタービンアンドシステム</t>
    <rPh sb="0" eb="3">
      <t>カブ</t>
    </rPh>
    <phoneticPr fontId="81"/>
  </si>
  <si>
    <t>_2014（一財）中之条電力</t>
  </si>
  <si>
    <t>_2014日産トレーデイング(株)</t>
  </si>
  <si>
    <t>_2014日本アルファ電力（株）</t>
  </si>
  <si>
    <t>_2014（株）日本セレモニー</t>
  </si>
  <si>
    <t>_2014日本テクノ（株）</t>
  </si>
  <si>
    <t>_2014パナソニック（株）</t>
  </si>
  <si>
    <t>_2014（株）フォレストパワー</t>
  </si>
  <si>
    <t>_2014富士フイルム（株）</t>
  </si>
  <si>
    <t>_2014プレミアムグリーンパワー（株）</t>
  </si>
  <si>
    <t>_2014（株）ベイサイドエナジー</t>
  </si>
  <si>
    <t>_2014丸紅（株）</t>
  </si>
  <si>
    <t>_2014ミツウロコグリーンエネルギー（株）</t>
  </si>
  <si>
    <t>_2014リエスパワー（株）</t>
  </si>
  <si>
    <t>_2014（株）ＣＮＯパワーソリューションズ</t>
  </si>
  <si>
    <t>_2014（株）Ｇ－Ｐｏｗｅｒ</t>
  </si>
  <si>
    <t>_2014（株）Ｆ－Ｐｏｗｅｒ</t>
  </si>
  <si>
    <t>_2014ＪＥＮホールディングス（株）</t>
  </si>
  <si>
    <t>_2014ＪＬエナジー(株)</t>
  </si>
  <si>
    <t>_2014ＪＸ日鉱日石エネルギー（株）</t>
  </si>
  <si>
    <t>_2014ＳＢパワー（株）</t>
  </si>
  <si>
    <t>_2014（株）Ｖ－Ｐｏｗｅｒ</t>
  </si>
  <si>
    <t>北海道電力(株)</t>
    <rPh sb="0" eb="3">
      <t>ホッカイドウ</t>
    </rPh>
    <rPh sb="3" eb="5">
      <t>デンリョク</t>
    </rPh>
    <rPh sb="5" eb="8">
      <t>カブ</t>
    </rPh>
    <phoneticPr fontId="81"/>
  </si>
  <si>
    <t>_2015東京電力(株)</t>
  </si>
  <si>
    <t>_2015池見石油(株)</t>
  </si>
  <si>
    <t>_2015（一財）泉佐野電力</t>
  </si>
  <si>
    <t>_2015(株)エックスパワー（旧：ＪＬエナジー(株)）</t>
  </si>
  <si>
    <t>_2015(株)エナリスパワーマーケティング（旧：（一社）電力託送代行機構）</t>
  </si>
  <si>
    <t>_2015(株)エネット</t>
  </si>
  <si>
    <t>_2015荏原環境プラント(株)</t>
  </si>
  <si>
    <t>_2015王子製紙(株)</t>
  </si>
  <si>
    <t>_2015大阪ガス(株)</t>
  </si>
  <si>
    <t>_2015(株)クールトラスト</t>
  </si>
  <si>
    <t>_2015芝浦電力(株)</t>
  </si>
  <si>
    <t>_2015泉北天然ガス発電(株)</t>
  </si>
  <si>
    <t>_2015東京急行電鉄(株)</t>
  </si>
  <si>
    <t>_2015(株)中之条パワー（旧：（一財）中之条電力）</t>
  </si>
  <si>
    <t>_2015日産トレーディング(株)</t>
  </si>
  <si>
    <t>_2015日本アルファ電力(株)</t>
  </si>
  <si>
    <t>_2015日本ロジテック協同組合</t>
  </si>
  <si>
    <t>_2015(株)パルシステム電力（旧：(株)うなかみの大地）</t>
  </si>
  <si>
    <t>_2015丸紅(株)</t>
  </si>
  <si>
    <t>_2015(株)みらい電力（旧：(株)エヌパワー）</t>
  </si>
  <si>
    <t>_2015(株)森の電力（旧：(株)ケーキュービック）</t>
  </si>
  <si>
    <t>_2015(株)ＣＮＯパワーソリューションズ</t>
  </si>
  <si>
    <t>_2015(株)ＪＮＣパワー</t>
  </si>
  <si>
    <t>_2015ＪＸエネルギー(株)（旧：ＪＸ日鉱日石エネルギー(株)）</t>
  </si>
  <si>
    <t>_2016アーバンエナジー(株)</t>
  </si>
  <si>
    <t>_2016アストマックス・トレーディング(株)</t>
  </si>
  <si>
    <t>_2016(株)アップルツリー</t>
  </si>
  <si>
    <t>_2016伊藤忠エネクス(株)</t>
  </si>
  <si>
    <t>_2016伊藤忠エネクスホームライフ関東(株)</t>
  </si>
  <si>
    <t>_2016伊藤忠エネクスホームライフ関西(株)</t>
  </si>
  <si>
    <t>_2016(株)エックスパワー</t>
  </si>
  <si>
    <t>_2016(株)エネットメニューA</t>
  </si>
  <si>
    <t>_2016(株)エネットメニューB</t>
  </si>
  <si>
    <t>_2016(株)エネット事業者全体</t>
  </si>
  <si>
    <t>(株)エネット事業者全体</t>
    <rPh sb="7" eb="10">
      <t>ジギョウシャ</t>
    </rPh>
    <rPh sb="10" eb="12">
      <t>ゼンタイ</t>
    </rPh>
    <phoneticPr fontId="81"/>
  </si>
  <si>
    <t>_2016荏原環境プラント(株)メニューA</t>
  </si>
  <si>
    <t>_2016荏原環境プラント(株)メニューB</t>
  </si>
  <si>
    <t>_2016荏原環境プラント(株)事業者全体</t>
  </si>
  <si>
    <t>荏原環境プラント(株)事業者全体</t>
    <rPh sb="11" eb="14">
      <t>ジギョウシャ</t>
    </rPh>
    <rPh sb="14" eb="16">
      <t>ゼンタイ</t>
    </rPh>
    <phoneticPr fontId="81"/>
  </si>
  <si>
    <t>_2016エフィシエント(株)</t>
  </si>
  <si>
    <t>_2016(株)エフエネ</t>
  </si>
  <si>
    <t>_2016オリックス(株)</t>
  </si>
  <si>
    <t>_2016(株)関電エネルギーソリューション</t>
  </si>
  <si>
    <t>_2016佐伯森林資源(株)</t>
  </si>
  <si>
    <t>_2016自然電力(株)</t>
  </si>
  <si>
    <t>_2016シナネン(株)</t>
  </si>
  <si>
    <t>_2016新エネルギー開発(株)</t>
  </si>
  <si>
    <t>_2016鈴与商事(株)</t>
  </si>
  <si>
    <t>_2016大和ハウス工業(株)</t>
  </si>
  <si>
    <t>_2016(株)タクマエナジー</t>
  </si>
  <si>
    <t>_2016東京電力エナジーパートナー(株)</t>
  </si>
  <si>
    <t>_2016東燃ゼネラル石油(株)</t>
  </si>
  <si>
    <t>_2016日立造船(株)</t>
  </si>
  <si>
    <t>_2016テプコカスタマーサービス(株)</t>
  </si>
  <si>
    <t>_2016マンション高圧化ステーションズ(株)</t>
  </si>
  <si>
    <t>_2016ミサワホーム(株)</t>
  </si>
  <si>
    <t>_2016ミツウロコグリーンエネルギー(株)</t>
  </si>
  <si>
    <t>_2016(株)ミツウロコ</t>
  </si>
  <si>
    <t>_2016リコージャパン(株)</t>
  </si>
  <si>
    <t>_2016(株)Ｌｏｏｏｐ</t>
  </si>
  <si>
    <t>_2016(株)ＮＴＴファシリティーズ</t>
  </si>
  <si>
    <t>_2016(株)ＳＢＮ</t>
  </si>
  <si>
    <t>_2016(株)Ｕ－ＮＥＸＴ</t>
  </si>
  <si>
    <t>_2016(株)Ｖ－Ｐｏｗｅｒ</t>
  </si>
  <si>
    <t>_2017アーバンエナジー　メニューA</t>
  </si>
  <si>
    <t>_2017アーバンエナジー　メニューＢ</t>
  </si>
  <si>
    <t>_2017アーバンエナジー（参考値）事業者全体</t>
  </si>
  <si>
    <t>アーバンエナジー（参考値）事業者全体</t>
    <rPh sb="9" eb="12">
      <t>サンコウチ</t>
    </rPh>
    <rPh sb="13" eb="15">
      <t>ジギョウ</t>
    </rPh>
    <rPh sb="15" eb="16">
      <t>シャ</t>
    </rPh>
    <rPh sb="16" eb="18">
      <t>ゼンタイ</t>
    </rPh>
    <phoneticPr fontId="81"/>
  </si>
  <si>
    <t>_2017青森県民エナジー(株)(旧：未来エナジーホールディングス(株))</t>
  </si>
  <si>
    <t>_2017(株)イーセル</t>
  </si>
  <si>
    <t>_2017イーレックス(株)</t>
  </si>
  <si>
    <t>_2017(一財)泉佐野電力</t>
  </si>
  <si>
    <t>_2017伊藤忠エネクス(株)　事業者全体</t>
  </si>
  <si>
    <t>伊藤忠エネクス(株)　事業者全体</t>
    <rPh sb="11" eb="14">
      <t>ジギョウシャ</t>
    </rPh>
    <rPh sb="14" eb="16">
      <t>ゼンタイ</t>
    </rPh>
    <phoneticPr fontId="81"/>
  </si>
  <si>
    <t>_2017伊藤忠商事(株)</t>
  </si>
  <si>
    <t>_2017(株)エージーピー</t>
  </si>
  <si>
    <t>_2017エコエンジニアリング(株)</t>
  </si>
  <si>
    <t>_2017(株)エナリス・パワー・マーケティング</t>
  </si>
  <si>
    <t>_2017(株)エヌパワー南九州</t>
  </si>
  <si>
    <t>_2017(株)エネカット</t>
  </si>
  <si>
    <t>_2017(株)エネット　メニューC</t>
  </si>
  <si>
    <t>_2017(株)エネット　事業者全体</t>
  </si>
  <si>
    <t>(株)エネット　事業者全体</t>
    <rPh sb="8" eb="11">
      <t>ジギョウシャ</t>
    </rPh>
    <rPh sb="11" eb="13">
      <t>ゼンタイ</t>
    </rPh>
    <phoneticPr fontId="81"/>
  </si>
  <si>
    <t>_2017荏原環境プラント(株)　事業者全体</t>
  </si>
  <si>
    <t>荏原環境プラント(株)　事業者全体</t>
    <rPh sb="12" eb="15">
      <t>ジギョウシャ</t>
    </rPh>
    <rPh sb="15" eb="17">
      <t>ゼンタイ</t>
    </rPh>
    <phoneticPr fontId="81"/>
  </si>
  <si>
    <t>_2017エフビットコミュニケーションズ(株)</t>
  </si>
  <si>
    <t>オリックス(株)　メニューA</t>
    <rPh sb="5" eb="8">
      <t>カブ</t>
    </rPh>
    <phoneticPr fontId="81"/>
  </si>
  <si>
    <t>_2017オリックス(株)　（参考値）事業者全体</t>
  </si>
  <si>
    <t>オリックス(株)　（参考値）事業者全体</t>
    <rPh sb="5" eb="8">
      <t>カブ</t>
    </rPh>
    <rPh sb="10" eb="13">
      <t>サンコウチ</t>
    </rPh>
    <rPh sb="14" eb="17">
      <t>ジギョウシャ</t>
    </rPh>
    <rPh sb="17" eb="19">
      <t>ゼンタイ</t>
    </rPh>
    <phoneticPr fontId="81"/>
  </si>
  <si>
    <t>_2017香川電力(株)</t>
  </si>
  <si>
    <t>_2017(株)関西空調</t>
  </si>
  <si>
    <t>_2017関西電力(株)</t>
  </si>
  <si>
    <t>(株)関電エネルギーソリューション　メニューA</t>
    <rPh sb="0" eb="3">
      <t>カブ</t>
    </rPh>
    <rPh sb="3" eb="5">
      <t>カンデン</t>
    </rPh>
    <phoneticPr fontId="81"/>
  </si>
  <si>
    <t>(株)関電エネルギーソリューション　(参考値)事業者全体</t>
    <rPh sb="0" eb="3">
      <t>カブ</t>
    </rPh>
    <rPh sb="3" eb="5">
      <t>カンデン</t>
    </rPh>
    <phoneticPr fontId="81"/>
  </si>
  <si>
    <t>_2017九州電力(株)</t>
  </si>
  <si>
    <t>_2017熊本電力(株)</t>
  </si>
  <si>
    <t>_2017(株)洸陽電機</t>
  </si>
  <si>
    <t>_2017札幌電力(株)</t>
  </si>
  <si>
    <t>_2017サミットエナジー(株)</t>
  </si>
  <si>
    <t>_2017(株)ジェイコム船橋習志野</t>
  </si>
  <si>
    <t>_2017四国電力(株)</t>
  </si>
  <si>
    <t>_2017芝浦電力(株)</t>
  </si>
  <si>
    <t>_2017昭和シェル石油(株)</t>
  </si>
  <si>
    <t>_2017昭和商事(株)</t>
  </si>
  <si>
    <t>鈴与商事(株)　メニューA</t>
    <rPh sb="0" eb="2">
      <t>スズヨ</t>
    </rPh>
    <rPh sb="2" eb="4">
      <t>ショウジ</t>
    </rPh>
    <rPh sb="4" eb="7">
      <t>カブ</t>
    </rPh>
    <phoneticPr fontId="81"/>
  </si>
  <si>
    <t>_2017鈴与商事(株)　　(参考値)事業者全体</t>
  </si>
  <si>
    <t>鈴与商事(株)　　(参考値)事業者全体</t>
    <rPh sb="0" eb="2">
      <t>スズヨ</t>
    </rPh>
    <rPh sb="2" eb="4">
      <t>ショウジ</t>
    </rPh>
    <rPh sb="4" eb="7">
      <t>カブ</t>
    </rPh>
    <phoneticPr fontId="81"/>
  </si>
  <si>
    <t>_2017スマートエナジー磐田(株)</t>
  </si>
  <si>
    <t>_2017せとうち電力(株)</t>
  </si>
  <si>
    <t>_2017せと電力(株)</t>
  </si>
  <si>
    <t>_2017ゼロワットパワー(株)</t>
  </si>
  <si>
    <t>大和ハウス工業(株)　メニューA</t>
    <rPh sb="0" eb="2">
      <t>ダイワ</t>
    </rPh>
    <rPh sb="5" eb="7">
      <t>コウギョウ</t>
    </rPh>
    <rPh sb="7" eb="10">
      <t>カブ</t>
    </rPh>
    <phoneticPr fontId="81"/>
  </si>
  <si>
    <t>_2017大和ハウス工業(株)　(参考値)事業者全体</t>
  </si>
  <si>
    <t>大和ハウス工業(株)　(参考値)事業者全体</t>
    <rPh sb="0" eb="2">
      <t>ダイワ</t>
    </rPh>
    <rPh sb="5" eb="7">
      <t>コウギョウ</t>
    </rPh>
    <rPh sb="7" eb="10">
      <t>カブ</t>
    </rPh>
    <phoneticPr fontId="81"/>
  </si>
  <si>
    <t>大和ハウス工業(株)　メニューB</t>
    <rPh sb="0" eb="2">
      <t>ダイワ</t>
    </rPh>
    <rPh sb="5" eb="7">
      <t>コウギョウ</t>
    </rPh>
    <rPh sb="7" eb="10">
      <t>カブ</t>
    </rPh>
    <phoneticPr fontId="81"/>
  </si>
  <si>
    <t>(株)タクマエナジー　メニューA</t>
    <rPh sb="0" eb="3">
      <t>カブ</t>
    </rPh>
    <phoneticPr fontId="81"/>
  </si>
  <si>
    <t>(株)タクマエナジー　(参考値)事業者全体</t>
    <rPh sb="0" eb="3">
      <t>カブ</t>
    </rPh>
    <phoneticPr fontId="81"/>
  </si>
  <si>
    <t>_2017(株)地域電力(旧：(株)ＳＢＮ)</t>
  </si>
  <si>
    <t>_2017中国電力(株)</t>
  </si>
  <si>
    <t>_2017中部電力(株)</t>
  </si>
  <si>
    <t>テプコカスタマーサービス(株)　メニューA</t>
    <rPh sb="12" eb="15">
      <t>カブ</t>
    </rPh>
    <phoneticPr fontId="81"/>
  </si>
  <si>
    <t>_2017テプコカスタマーサービス(株)　（参考値）事業者全体</t>
  </si>
  <si>
    <t>テプコカスタマーサービス(株)　（参考値）事業者全体</t>
    <rPh sb="12" eb="15">
      <t>カブ</t>
    </rPh>
    <rPh sb="17" eb="20">
      <t>サンコウチ</t>
    </rPh>
    <rPh sb="21" eb="24">
      <t>ジギョウシャ</t>
    </rPh>
    <rPh sb="24" eb="26">
      <t>ゼンタイ</t>
    </rPh>
    <phoneticPr fontId="81"/>
  </si>
  <si>
    <t>東京電力エナジーパートナー(株)　メニューA</t>
    <rPh sb="0" eb="2">
      <t>トウキョウ</t>
    </rPh>
    <phoneticPr fontId="81"/>
  </si>
  <si>
    <t>_2017東京電力エナジーパートナー(株)　（参考値）事業者全体</t>
  </si>
  <si>
    <t>東京電力エナジーパートナー(株)　（参考値）事業者全体</t>
    <rPh sb="0" eb="2">
      <t>トウキョウ</t>
    </rPh>
    <rPh sb="18" eb="21">
      <t>サンコウチ</t>
    </rPh>
    <rPh sb="22" eb="25">
      <t>ジギョウシャ</t>
    </rPh>
    <rPh sb="25" eb="27">
      <t>ゼンタイ</t>
    </rPh>
    <phoneticPr fontId="81"/>
  </si>
  <si>
    <t>_2017(公財)東京都環境公社</t>
  </si>
  <si>
    <t>_2017(株)東芝</t>
  </si>
  <si>
    <t>_2017東邦ガス(株)</t>
  </si>
  <si>
    <t>_2017東北電力(株)</t>
  </si>
  <si>
    <t>_2017(株)トヨタタービンアンドシステム</t>
  </si>
  <si>
    <t>_2017(株)とんでん</t>
  </si>
  <si>
    <t>_2017(株)日本セレモニー</t>
  </si>
  <si>
    <t>_2017(株)ネオインターナショナル</t>
  </si>
  <si>
    <t>_2017(株)長谷工アネシス</t>
  </si>
  <si>
    <t>_2017パナソニック(株)</t>
  </si>
  <si>
    <t>_2017ひおき地域エネルギー(株)</t>
  </si>
  <si>
    <t>日立造船(株)　メニューA</t>
    <rPh sb="0" eb="2">
      <t>ヒタチ</t>
    </rPh>
    <rPh sb="2" eb="4">
      <t>ゾウセン</t>
    </rPh>
    <rPh sb="4" eb="7">
      <t>カブ</t>
    </rPh>
    <phoneticPr fontId="81"/>
  </si>
  <si>
    <t>日立造船(株)　(参考値)事業者全体</t>
    <rPh sb="0" eb="2">
      <t>ヒタチ</t>
    </rPh>
    <rPh sb="2" eb="4">
      <t>ゾウセン</t>
    </rPh>
    <rPh sb="4" eb="7">
      <t>カブ</t>
    </rPh>
    <phoneticPr fontId="81"/>
  </si>
  <si>
    <t>_2017福島電力(株)</t>
  </si>
  <si>
    <t>_2017富士見森のエネルギー(株)</t>
  </si>
  <si>
    <t>_2017プレミアムグリーンパワー(株)</t>
  </si>
  <si>
    <t>_2017(株)ベイサイドエナジー</t>
  </si>
  <si>
    <t>_2017北陸電力(株)</t>
  </si>
  <si>
    <t>_2017ミツウロコグリーンエネルギー(株)　事業者全体</t>
  </si>
  <si>
    <t>ミツウロコグリーンエネルギー(株)　事業者全体</t>
    <rPh sb="18" eb="21">
      <t>ジギョウシャ</t>
    </rPh>
    <rPh sb="21" eb="23">
      <t>ゼンタイ</t>
    </rPh>
    <phoneticPr fontId="81"/>
  </si>
  <si>
    <t>_2017緑新電力(株)</t>
  </si>
  <si>
    <t>_2017みんな電力(株)</t>
  </si>
  <si>
    <t>_2017楽天(株)</t>
  </si>
  <si>
    <t>リコージャパン(株)　メニューA</t>
    <rPh sb="7" eb="10">
      <t>カブ</t>
    </rPh>
    <phoneticPr fontId="81"/>
  </si>
  <si>
    <t>リコージャパン(株)　メニューB</t>
    <rPh sb="7" eb="10">
      <t>カブ</t>
    </rPh>
    <phoneticPr fontId="81"/>
  </si>
  <si>
    <t>_2017リコージャパン(株)　（参考値）事業者全体</t>
  </si>
  <si>
    <t>リコージャパン(株)　（参考値）事業者全体</t>
    <rPh sb="7" eb="10">
      <t>カブ</t>
    </rPh>
    <rPh sb="12" eb="15">
      <t>サンコウチ</t>
    </rPh>
    <rPh sb="16" eb="19">
      <t>ジギョウシャ</t>
    </rPh>
    <rPh sb="19" eb="21">
      <t>ゼンタイ</t>
    </rPh>
    <phoneticPr fontId="81"/>
  </si>
  <si>
    <t>_2017Ａｐａｍａｎ　Ｅｎｅｒｇｙ(株)</t>
  </si>
  <si>
    <t>_2017(株)Ｆ－Ｐｏｗｅｒ</t>
  </si>
  <si>
    <t>_2017Ｊｕｓｔ　Ｅｎｅｒｇｙ　Ｊａｐａｎ合同会社</t>
  </si>
  <si>
    <t>_2017ＪＸエネルギー(株)</t>
  </si>
  <si>
    <t>_2017株)Ｌｏｏｏｐ　メニューA</t>
  </si>
  <si>
    <t>_2017株)Ｌｏｏｏｐ　メニューB</t>
  </si>
  <si>
    <t>_2017株)Ｌｏｏｏｐ　事業者全体</t>
  </si>
  <si>
    <t>株)Ｌｏｏｏｐ　事業者全体</t>
    <rPh sb="8" eb="11">
      <t>ジギョウシャ</t>
    </rPh>
    <rPh sb="11" eb="13">
      <t>ゼンタイ</t>
    </rPh>
    <phoneticPr fontId="81"/>
  </si>
  <si>
    <t>_2017ＭＢエナジー(株)</t>
  </si>
  <si>
    <t>_2017MKステーションズ(株)(旧：マンション高圧化ステーションズ(株))</t>
  </si>
  <si>
    <t>(株)NTTファシリティーズ　メニューA</t>
    <rPh sb="0" eb="3">
      <t>カブ</t>
    </rPh>
    <phoneticPr fontId="81"/>
  </si>
  <si>
    <t>_2017(株)NTTファシリティーズ　（参考値）事業者全体</t>
  </si>
  <si>
    <t>(株)NTTファシリティーズ　（参考値）事業者全体</t>
    <rPh sb="0" eb="3">
      <t>カブ</t>
    </rPh>
    <rPh sb="16" eb="19">
      <t>サンコウチ</t>
    </rPh>
    <rPh sb="20" eb="23">
      <t>ジギョウシャ</t>
    </rPh>
    <rPh sb="23" eb="25">
      <t>ゼンタイ</t>
    </rPh>
    <phoneticPr fontId="81"/>
  </si>
  <si>
    <t>_2017(株)ＵＳＥＮ ＮＥＴＷＯＲＫＳ(旧：(株)Ｕ－ＮＥＸＴ)</t>
  </si>
  <si>
    <t>_2017(株)Ｖ－ｐｏｗｅｒ</t>
  </si>
  <si>
    <t>_2018(株)アースインフィニティ(旧：(株)ネオインターナショナル)</t>
  </si>
  <si>
    <t>アーバンエナジー(株)　メニューF（残差）</t>
    <rPh sb="18" eb="20">
      <t>ザンサ</t>
    </rPh>
    <phoneticPr fontId="81"/>
  </si>
  <si>
    <t>_2018アーバンエナジー(株)　　(参考値)事業者全体</t>
  </si>
  <si>
    <t>_2018イーレックス・スパーク・エリアマーケティング(株)</t>
  </si>
  <si>
    <t>_2018いこま電力(株)</t>
  </si>
  <si>
    <t>_2018(一財)泉佐野電力　　</t>
  </si>
  <si>
    <t>_2018出光グリーンパワー(株)</t>
  </si>
  <si>
    <t>出光興産(株)（旧：昭和シェル石油(株)）　メニューA</t>
    <rPh sb="0" eb="2">
      <t>イデミツ</t>
    </rPh>
    <rPh sb="2" eb="4">
      <t>コウサン</t>
    </rPh>
    <rPh sb="4" eb="7">
      <t>カブ</t>
    </rPh>
    <rPh sb="8" eb="9">
      <t>キュウ</t>
    </rPh>
    <rPh sb="10" eb="12">
      <t>ショウワ</t>
    </rPh>
    <rPh sb="15" eb="17">
      <t>セキユ</t>
    </rPh>
    <rPh sb="17" eb="20">
      <t>カブ</t>
    </rPh>
    <phoneticPr fontId="81"/>
  </si>
  <si>
    <t>出光興産(株)（旧：昭和シェル石油(株)）　メニューB</t>
    <rPh sb="0" eb="2">
      <t>イデミツ</t>
    </rPh>
    <rPh sb="2" eb="4">
      <t>コウサン</t>
    </rPh>
    <rPh sb="4" eb="7">
      <t>カブ</t>
    </rPh>
    <rPh sb="8" eb="9">
      <t>キュウ</t>
    </rPh>
    <rPh sb="10" eb="12">
      <t>ショウワ</t>
    </rPh>
    <rPh sb="15" eb="17">
      <t>セキユ</t>
    </rPh>
    <rPh sb="17" eb="20">
      <t>カブ</t>
    </rPh>
    <phoneticPr fontId="81"/>
  </si>
  <si>
    <t>出光興産(株)（旧：昭和シェル石油(株)）　メニューC</t>
    <rPh sb="0" eb="2">
      <t>イデミツ</t>
    </rPh>
    <rPh sb="2" eb="4">
      <t>コウサン</t>
    </rPh>
    <rPh sb="4" eb="7">
      <t>カブ</t>
    </rPh>
    <rPh sb="8" eb="9">
      <t>キュウ</t>
    </rPh>
    <rPh sb="10" eb="12">
      <t>ショウワ</t>
    </rPh>
    <rPh sb="15" eb="17">
      <t>セキユ</t>
    </rPh>
    <rPh sb="17" eb="20">
      <t>カブ</t>
    </rPh>
    <phoneticPr fontId="81"/>
  </si>
  <si>
    <t>出光興産(株)（旧：昭和シェル石油(株)）　（参考値）事業者全体</t>
    <rPh sb="0" eb="2">
      <t>イデミツ</t>
    </rPh>
    <rPh sb="2" eb="4">
      <t>コウサン</t>
    </rPh>
    <rPh sb="4" eb="7">
      <t>カブ</t>
    </rPh>
    <rPh sb="8" eb="9">
      <t>キュウ</t>
    </rPh>
    <rPh sb="10" eb="12">
      <t>ショウワ</t>
    </rPh>
    <rPh sb="15" eb="17">
      <t>セキユ</t>
    </rPh>
    <rPh sb="17" eb="20">
      <t>カブ</t>
    </rPh>
    <rPh sb="23" eb="26">
      <t>サンコウチ</t>
    </rPh>
    <rPh sb="27" eb="30">
      <t>ジギョウシャ</t>
    </rPh>
    <rPh sb="30" eb="32">
      <t>ゼンタイ</t>
    </rPh>
    <phoneticPr fontId="81"/>
  </si>
  <si>
    <t>伊藤忠エネクス(株)　メニューA</t>
    <rPh sb="0" eb="3">
      <t>イトウチュウ</t>
    </rPh>
    <rPh sb="7" eb="10">
      <t>カブ</t>
    </rPh>
    <phoneticPr fontId="81"/>
  </si>
  <si>
    <t>伊藤忠エネクス(株)　メニューB</t>
    <rPh sb="0" eb="3">
      <t>イトウチュウ</t>
    </rPh>
    <rPh sb="7" eb="10">
      <t>カブ</t>
    </rPh>
    <phoneticPr fontId="81"/>
  </si>
  <si>
    <t>伊藤忠エネクス(株)　メニューC（残差）</t>
    <rPh sb="0" eb="3">
      <t>イトウチュウ</t>
    </rPh>
    <rPh sb="7" eb="10">
      <t>カブ</t>
    </rPh>
    <rPh sb="17" eb="19">
      <t>ザンサ</t>
    </rPh>
    <phoneticPr fontId="81"/>
  </si>
  <si>
    <t>伊藤忠エネクス(株)　(参考値)事業者全体</t>
    <rPh sb="0" eb="3">
      <t>イトウチュウ</t>
    </rPh>
    <rPh sb="7" eb="10">
      <t>カブ</t>
    </rPh>
    <phoneticPr fontId="81"/>
  </si>
  <si>
    <t>伊藤忠商事(株)　メニューA</t>
    <rPh sb="0" eb="3">
      <t>イトウチュウ</t>
    </rPh>
    <rPh sb="3" eb="5">
      <t>ショウジ</t>
    </rPh>
    <rPh sb="5" eb="8">
      <t>カブ</t>
    </rPh>
    <phoneticPr fontId="81"/>
  </si>
  <si>
    <t>伊藤忠商事(株)　(参考値)事業者全体</t>
    <rPh sb="0" eb="3">
      <t>イトウチュウ</t>
    </rPh>
    <rPh sb="3" eb="5">
      <t>ショウジ</t>
    </rPh>
    <rPh sb="5" eb="8">
      <t>カブ</t>
    </rPh>
    <phoneticPr fontId="81"/>
  </si>
  <si>
    <t>_2018(株)エージーピー　</t>
  </si>
  <si>
    <t>_2018(株)エナジー北海道</t>
  </si>
  <si>
    <t>(株)エナリス・パワー・マーケティング　メニューA</t>
    <rPh sb="0" eb="3">
      <t>カブ</t>
    </rPh>
    <phoneticPr fontId="81"/>
  </si>
  <si>
    <t>(株)エナリス・パワー・マーケティング　メニューＢ</t>
    <rPh sb="0" eb="3">
      <t>カブ</t>
    </rPh>
    <phoneticPr fontId="81"/>
  </si>
  <si>
    <t>(株)エナリス・パワー・マーケティング　（参考値）事業者全体</t>
    <rPh sb="0" eb="3">
      <t>カブ</t>
    </rPh>
    <rPh sb="21" eb="24">
      <t>サンコウチ</t>
    </rPh>
    <rPh sb="25" eb="28">
      <t>ジギョウシャ</t>
    </rPh>
    <rPh sb="28" eb="30">
      <t>ゼンタイ</t>
    </rPh>
    <phoneticPr fontId="81"/>
  </si>
  <si>
    <t>_2018(株)エネアーク関西(旧：伊藤忠エネクスホームライフ関西(株))</t>
  </si>
  <si>
    <t>_2018(株)エネアーク関東(旧：伊藤忠エネクスホームライフ関東(株))</t>
  </si>
  <si>
    <t>_2018(株)エネコープ</t>
  </si>
  <si>
    <t>_2018エネサーブ(株)</t>
  </si>
  <si>
    <t>_2018(株)エネット　メニューC（残差）</t>
  </si>
  <si>
    <t>(株)エネット　メニューC（残差）</t>
    <rPh sb="14" eb="16">
      <t>ザンサ</t>
    </rPh>
    <phoneticPr fontId="81"/>
  </si>
  <si>
    <t>_2018(株)エネット　（参考値）事業者全体</t>
  </si>
  <si>
    <t>(株)エネット　（参考値）事業者全体</t>
    <rPh sb="9" eb="12">
      <t>サンコウチ</t>
    </rPh>
    <rPh sb="13" eb="16">
      <t>ジギョウシャ</t>
    </rPh>
    <rPh sb="16" eb="18">
      <t>ゼンタイ</t>
    </rPh>
    <phoneticPr fontId="81"/>
  </si>
  <si>
    <t>_2018(株)エネファント</t>
  </si>
  <si>
    <t>_2018エネラボ(株)(旧：せと電力(株))</t>
  </si>
  <si>
    <t>荏原環境プラント(株)　メニューA</t>
    <rPh sb="0" eb="2">
      <t>エバラ</t>
    </rPh>
    <rPh sb="2" eb="4">
      <t>カンキョウ</t>
    </rPh>
    <rPh sb="8" eb="11">
      <t>カブ</t>
    </rPh>
    <phoneticPr fontId="81"/>
  </si>
  <si>
    <t>荏原環境プラント(株)　メニューB</t>
    <rPh sb="0" eb="2">
      <t>エバラ</t>
    </rPh>
    <rPh sb="2" eb="4">
      <t>カンキョウ</t>
    </rPh>
    <rPh sb="8" eb="11">
      <t>カブ</t>
    </rPh>
    <phoneticPr fontId="81"/>
  </si>
  <si>
    <t>荏原環境プラント(株)　メニューC</t>
    <rPh sb="0" eb="2">
      <t>エバラ</t>
    </rPh>
    <rPh sb="2" eb="4">
      <t>カンキョウ</t>
    </rPh>
    <rPh sb="8" eb="11">
      <t>カブ</t>
    </rPh>
    <phoneticPr fontId="81"/>
  </si>
  <si>
    <t>荏原環境プラント(株)　メニューD</t>
    <rPh sb="0" eb="2">
      <t>エバラ</t>
    </rPh>
    <rPh sb="2" eb="4">
      <t>カンキョウ</t>
    </rPh>
    <rPh sb="8" eb="11">
      <t>カブ</t>
    </rPh>
    <phoneticPr fontId="81"/>
  </si>
  <si>
    <t>荏原環境プラント(株)　メニューE</t>
    <rPh sb="0" eb="2">
      <t>エバラ</t>
    </rPh>
    <rPh sb="2" eb="4">
      <t>カンキョウ</t>
    </rPh>
    <rPh sb="8" eb="11">
      <t>カブ</t>
    </rPh>
    <phoneticPr fontId="81"/>
  </si>
  <si>
    <t>荏原環境プラント(株)　メニューF</t>
    <rPh sb="0" eb="2">
      <t>エバラ</t>
    </rPh>
    <rPh sb="2" eb="4">
      <t>カンキョウ</t>
    </rPh>
    <rPh sb="8" eb="11">
      <t>カブ</t>
    </rPh>
    <phoneticPr fontId="81"/>
  </si>
  <si>
    <t>荏原環境プラント(株)　メニューG</t>
    <rPh sb="0" eb="2">
      <t>エバラ</t>
    </rPh>
    <rPh sb="2" eb="4">
      <t>カンキョウ</t>
    </rPh>
    <rPh sb="8" eb="11">
      <t>カブ</t>
    </rPh>
    <phoneticPr fontId="81"/>
  </si>
  <si>
    <t>荏原環境プラント(株)　メニューH</t>
    <rPh sb="0" eb="2">
      <t>エバラ</t>
    </rPh>
    <rPh sb="2" eb="4">
      <t>カンキョウ</t>
    </rPh>
    <rPh sb="8" eb="11">
      <t>カブ</t>
    </rPh>
    <phoneticPr fontId="81"/>
  </si>
  <si>
    <t>荏原環境プラント(株)　メニューI</t>
    <rPh sb="0" eb="2">
      <t>エバラ</t>
    </rPh>
    <rPh sb="2" eb="4">
      <t>カンキョウ</t>
    </rPh>
    <rPh sb="8" eb="11">
      <t>カブ</t>
    </rPh>
    <phoneticPr fontId="81"/>
  </si>
  <si>
    <t>_2018荏原環境プラント(株)　メニューJ（残差）</t>
  </si>
  <si>
    <t>荏原環境プラント(株)　メニューJ（残差）</t>
    <rPh sb="0" eb="2">
      <t>エバラ</t>
    </rPh>
    <rPh sb="2" eb="4">
      <t>カンキョウ</t>
    </rPh>
    <rPh sb="8" eb="11">
      <t>カブ</t>
    </rPh>
    <rPh sb="18" eb="20">
      <t>ザンサ</t>
    </rPh>
    <phoneticPr fontId="81"/>
  </si>
  <si>
    <t>荏原環境プラント(株)　(参考値)事業者全体</t>
    <rPh sb="0" eb="2">
      <t>エバラ</t>
    </rPh>
    <rPh sb="2" eb="4">
      <t>カンキョウ</t>
    </rPh>
    <rPh sb="8" eb="11">
      <t>カブ</t>
    </rPh>
    <phoneticPr fontId="81"/>
  </si>
  <si>
    <t>_2018(株)エフエネ(旧：(株)エフティエナジー)</t>
  </si>
  <si>
    <t>_2018エフビットコミュニケーションズ(株)　</t>
  </si>
  <si>
    <t>_2018大阪いずみ市民生活協同組合</t>
  </si>
  <si>
    <t>_2018大阪瓦斯(株)</t>
  </si>
  <si>
    <t>_2018大阪府民電力(株)</t>
  </si>
  <si>
    <t>_2018おまかせ電力(株)(旧：(株)コデンエナジーバンク)</t>
  </si>
  <si>
    <t>_2018オリックス(株)　メニューB（残差）</t>
  </si>
  <si>
    <t>オリックス(株)　メニューB（残差）</t>
    <rPh sb="5" eb="8">
      <t>カブ</t>
    </rPh>
    <rPh sb="15" eb="17">
      <t>ザンサ</t>
    </rPh>
    <phoneticPr fontId="81"/>
  </si>
  <si>
    <t>オリックス(株)　(参考値)事業者全体</t>
    <rPh sb="5" eb="8">
      <t>カブ</t>
    </rPh>
    <phoneticPr fontId="81"/>
  </si>
  <si>
    <t>_2018香川電力(株)　</t>
  </si>
  <si>
    <t>_2018歌舞伎エナジー(株)(旧：(株)エヌパワー南九州)</t>
  </si>
  <si>
    <t>_2018川重商事(株)</t>
  </si>
  <si>
    <t>_2018(株)関西空調　</t>
  </si>
  <si>
    <t>関西電力(株)　メニューA</t>
    <rPh sb="0" eb="2">
      <t>カンサイ</t>
    </rPh>
    <rPh sb="2" eb="4">
      <t>デンリョク</t>
    </rPh>
    <phoneticPr fontId="81"/>
  </si>
  <si>
    <t>関西電力(株)　(参考値)事業者全体</t>
    <rPh sb="0" eb="2">
      <t>カンサイ</t>
    </rPh>
    <rPh sb="2" eb="4">
      <t>デンリョク</t>
    </rPh>
    <phoneticPr fontId="81"/>
  </si>
  <si>
    <t>(株)関電エネルギーソリューション　メニューB（残差）</t>
    <rPh sb="0" eb="3">
      <t>カブ</t>
    </rPh>
    <rPh sb="3" eb="5">
      <t>カンデン</t>
    </rPh>
    <rPh sb="24" eb="26">
      <t>ザンサ</t>
    </rPh>
    <phoneticPr fontId="81"/>
  </si>
  <si>
    <t>九州電力(株)　メニューA</t>
    <rPh sb="0" eb="2">
      <t>キュウシュウ</t>
    </rPh>
    <rPh sb="2" eb="4">
      <t>デンリョク</t>
    </rPh>
    <phoneticPr fontId="81"/>
  </si>
  <si>
    <t>九州電力(株)　(参考値)事業者全体</t>
    <rPh sb="0" eb="2">
      <t>キュウシュウ</t>
    </rPh>
    <rPh sb="2" eb="4">
      <t>デンリョク</t>
    </rPh>
    <phoneticPr fontId="81"/>
  </si>
  <si>
    <t>_2018京都生活協同組合</t>
  </si>
  <si>
    <t>_2018熊本電力(株)　</t>
  </si>
  <si>
    <t>_2018(株)ケイ・オプティコム</t>
  </si>
  <si>
    <t>_2018サーラｅエナジー(株)</t>
  </si>
  <si>
    <t>_2018札幌電力(株)　</t>
  </si>
  <si>
    <t>サミットエナジー(株)　メニューA</t>
    <rPh sb="8" eb="11">
      <t>カブ</t>
    </rPh>
    <phoneticPr fontId="81"/>
  </si>
  <si>
    <t>_2018(株)ジェイコム足立</t>
  </si>
  <si>
    <t>_2018(株)ジェイコム市川</t>
  </si>
  <si>
    <t>_2018(株)ジェイコム川口戸田</t>
  </si>
  <si>
    <t>_2018(株)ジェイコム北関東</t>
  </si>
  <si>
    <t>_2018(株)ジェイコムさいたま</t>
  </si>
  <si>
    <t>_2018(株)ジェイコム湘南</t>
  </si>
  <si>
    <t>_2018(株)ジェイコム多摩</t>
  </si>
  <si>
    <t>_2018(株)ジェイコム千葉セントラル</t>
  </si>
  <si>
    <t>_2018(株)ジェイコム東葛葛飾</t>
  </si>
  <si>
    <t>_2018(株)ジェイコム東京北</t>
  </si>
  <si>
    <t>_2018(株)ジェイコム中野</t>
  </si>
  <si>
    <t>_2018(株)ジェイコム八王子</t>
  </si>
  <si>
    <t>_2018(株)ジェイコム日野</t>
  </si>
  <si>
    <t>_2018(株)ジェイコム港新宿</t>
  </si>
  <si>
    <t>_2018(株)ジェイコム南横浜</t>
  </si>
  <si>
    <t>_2018(株)ジェイコム武蔵野三鷹</t>
  </si>
  <si>
    <t>_2018滋賀電力(株)</t>
  </si>
  <si>
    <t>四国電力(株)　メニューA</t>
    <rPh sb="0" eb="2">
      <t>シコク</t>
    </rPh>
    <rPh sb="2" eb="4">
      <t>デンリョク</t>
    </rPh>
    <phoneticPr fontId="81"/>
  </si>
  <si>
    <t>四国電力(株)　メニューB</t>
    <rPh sb="0" eb="2">
      <t>シコク</t>
    </rPh>
    <rPh sb="2" eb="4">
      <t>デンリョク</t>
    </rPh>
    <phoneticPr fontId="81"/>
  </si>
  <si>
    <t>四国電力(株)　(参考値)事業者全体</t>
    <rPh sb="0" eb="2">
      <t>シコク</t>
    </rPh>
    <rPh sb="2" eb="4">
      <t>デンリョク</t>
    </rPh>
    <phoneticPr fontId="81"/>
  </si>
  <si>
    <t>東邦ガス(株)　メニューA</t>
    <rPh sb="0" eb="2">
      <t>トウホウ</t>
    </rPh>
    <rPh sb="4" eb="7">
      <t>カブ</t>
    </rPh>
    <phoneticPr fontId="81"/>
  </si>
  <si>
    <t>東邦ガス(株)　(参考値)事業者全体</t>
    <rPh sb="0" eb="2">
      <t>トウホウ</t>
    </rPh>
    <rPh sb="4" eb="7">
      <t>カブ</t>
    </rPh>
    <phoneticPr fontId="81"/>
  </si>
  <si>
    <t>シナネン(株)　メニューA</t>
    <rPh sb="4" eb="7">
      <t>カブ</t>
    </rPh>
    <phoneticPr fontId="81"/>
  </si>
  <si>
    <t>シナネン(株)　メニューB</t>
    <rPh sb="4" eb="7">
      <t>カブ</t>
    </rPh>
    <phoneticPr fontId="81"/>
  </si>
  <si>
    <t>シナネン(株)　メニューC</t>
    <rPh sb="4" eb="7">
      <t>カブ</t>
    </rPh>
    <phoneticPr fontId="81"/>
  </si>
  <si>
    <t>シナネン(株)　メニューD</t>
    <rPh sb="4" eb="7">
      <t>カブ</t>
    </rPh>
    <phoneticPr fontId="81"/>
  </si>
  <si>
    <t>シナネン(株)　メニューE</t>
    <rPh sb="4" eb="7">
      <t>カブ</t>
    </rPh>
    <phoneticPr fontId="81"/>
  </si>
  <si>
    <t>シナネン(株)　メニューF（残差）</t>
    <rPh sb="4" eb="7">
      <t>カブ</t>
    </rPh>
    <rPh sb="14" eb="16">
      <t>ザンサ</t>
    </rPh>
    <phoneticPr fontId="81"/>
  </si>
  <si>
    <t>シナネン(株)　(参考値)事業者全体</t>
    <rPh sb="4" eb="7">
      <t>カブ</t>
    </rPh>
    <phoneticPr fontId="81"/>
  </si>
  <si>
    <t>_2018ジニーエナジー合同会社(旧：スマイルエナジー合同会社)</t>
  </si>
  <si>
    <t>_2018芝浦電力(株)　メニューA</t>
  </si>
  <si>
    <t>_2018(株)ジェイコム大田</t>
  </si>
  <si>
    <t>_2018シン・エナジー(株)(旧：(株)洸陽電機)</t>
  </si>
  <si>
    <t>_2018新日鉄住金エンジニアリング(株)</t>
  </si>
  <si>
    <t>鈴与商事(株)　メニューA</t>
    <rPh sb="0" eb="1">
      <t>スズ</t>
    </rPh>
    <rPh sb="1" eb="2">
      <t>ヨ</t>
    </rPh>
    <rPh sb="2" eb="4">
      <t>ショウジ</t>
    </rPh>
    <rPh sb="4" eb="7">
      <t>カブ</t>
    </rPh>
    <phoneticPr fontId="81"/>
  </si>
  <si>
    <t>鈴与商事(株)　メニューB（残差）</t>
    <rPh sb="0" eb="1">
      <t>スズ</t>
    </rPh>
    <rPh sb="1" eb="2">
      <t>ヨ</t>
    </rPh>
    <rPh sb="2" eb="4">
      <t>ショウジ</t>
    </rPh>
    <rPh sb="4" eb="7">
      <t>カブ</t>
    </rPh>
    <rPh sb="14" eb="16">
      <t>ザンサ</t>
    </rPh>
    <phoneticPr fontId="81"/>
  </si>
  <si>
    <t>鈴与商事(株)　(参考値)事業者全体</t>
    <rPh sb="0" eb="1">
      <t>スズ</t>
    </rPh>
    <rPh sb="1" eb="2">
      <t>ヨ</t>
    </rPh>
    <rPh sb="2" eb="4">
      <t>ショウジ</t>
    </rPh>
    <rPh sb="4" eb="7">
      <t>カブ</t>
    </rPh>
    <phoneticPr fontId="81"/>
  </si>
  <si>
    <t>スマートエナジー磐田(株)　メニューA</t>
    <rPh sb="8" eb="10">
      <t>イワタ</t>
    </rPh>
    <phoneticPr fontId="81"/>
  </si>
  <si>
    <t>スマートエナジー磐田(株)　(参考値)事業者全体</t>
    <rPh sb="8" eb="10">
      <t>イワタ</t>
    </rPh>
    <phoneticPr fontId="81"/>
  </si>
  <si>
    <t>_2018(株)スマートテック</t>
  </si>
  <si>
    <t>_2018生活協同組合コープしが</t>
  </si>
  <si>
    <t>_2018積水化学工業(株)</t>
  </si>
  <si>
    <t>_2018総合エネルギー(株)</t>
  </si>
  <si>
    <t>_2018ダイヤモンドパワー(株)</t>
  </si>
  <si>
    <t>_2018大和ハウス工業(株)　メニューC（残差）</t>
  </si>
  <si>
    <t>大和ハウス工業(株)　メニューC（残差）</t>
    <rPh sb="0" eb="2">
      <t>ダイワ</t>
    </rPh>
    <rPh sb="5" eb="7">
      <t>コウギョウ</t>
    </rPh>
    <rPh sb="7" eb="10">
      <t>カブ</t>
    </rPh>
    <rPh sb="17" eb="19">
      <t>ザンサ</t>
    </rPh>
    <phoneticPr fontId="81"/>
  </si>
  <si>
    <t>大和ハウス工業(株)　（参考値）事業者全体</t>
    <rPh sb="0" eb="2">
      <t>ダイワ</t>
    </rPh>
    <rPh sb="5" eb="7">
      <t>コウギョウ</t>
    </rPh>
    <rPh sb="7" eb="10">
      <t>カブ</t>
    </rPh>
    <phoneticPr fontId="81"/>
  </si>
  <si>
    <t>(株)タクマエナジー　メニューB（残差）</t>
    <rPh sb="0" eb="3">
      <t>カブ</t>
    </rPh>
    <rPh sb="17" eb="19">
      <t>ザンサ</t>
    </rPh>
    <phoneticPr fontId="81"/>
  </si>
  <si>
    <t>_2018中国電力(株)　</t>
  </si>
  <si>
    <t>中国電力(株)　</t>
    <rPh sb="0" eb="2">
      <t>チュウゴク</t>
    </rPh>
    <rPh sb="2" eb="4">
      <t>デンリョク</t>
    </rPh>
    <phoneticPr fontId="81"/>
  </si>
  <si>
    <t>_2018中部電力(株)　メニューA</t>
  </si>
  <si>
    <t>中部電力(株)　メニューA</t>
    <rPh sb="0" eb="2">
      <t>チュウブ</t>
    </rPh>
    <rPh sb="2" eb="4">
      <t>デンリョク</t>
    </rPh>
    <phoneticPr fontId="81"/>
  </si>
  <si>
    <t>_2018中部電力(株)　(参考値)事業者全体</t>
  </si>
  <si>
    <t>中部電力(株)　(参考値)事業者全体</t>
    <rPh sb="0" eb="2">
      <t>チュウブ</t>
    </rPh>
    <rPh sb="2" eb="4">
      <t>デンリョク</t>
    </rPh>
    <phoneticPr fontId="81"/>
  </si>
  <si>
    <t>東京電力エナジーパートナー(株)　メニューA</t>
    <rPh sb="0" eb="2">
      <t>トウキョウ</t>
    </rPh>
    <rPh sb="2" eb="4">
      <t>デンリョク</t>
    </rPh>
    <phoneticPr fontId="81"/>
  </si>
  <si>
    <t>東京電力エナジーパートナー(株)　メニューB</t>
    <rPh sb="0" eb="2">
      <t>トウキョウ</t>
    </rPh>
    <rPh sb="2" eb="4">
      <t>デンリョク</t>
    </rPh>
    <phoneticPr fontId="81"/>
  </si>
  <si>
    <t>_2018東京電力エナジーパートナー(株)　メニューC（残差）</t>
  </si>
  <si>
    <t>東京電力エナジーパートナー(株)　メニューC（残差）</t>
    <rPh sb="0" eb="2">
      <t>トウキョウ</t>
    </rPh>
    <rPh sb="2" eb="4">
      <t>デンリョク</t>
    </rPh>
    <rPh sb="23" eb="24">
      <t>ザン</t>
    </rPh>
    <rPh sb="24" eb="25">
      <t>サ</t>
    </rPh>
    <phoneticPr fontId="81"/>
  </si>
  <si>
    <t>東京電力エナジーパートナー(株)　(参考値)事業者全体</t>
    <rPh sb="0" eb="2">
      <t>トウキョウ</t>
    </rPh>
    <rPh sb="2" eb="4">
      <t>デンリョク</t>
    </rPh>
    <phoneticPr fontId="81"/>
  </si>
  <si>
    <t>_2018公益財団法人東京都環境公社</t>
  </si>
  <si>
    <t>_2018東芝エネルギーシステムズ(株)(旧：(株)東芝)</t>
  </si>
  <si>
    <t>_2018(株)トーヨーエネルギーファーム(旧：(株)Ｔｏｙｏ　Ｅｌｅｃｔｒｉｃ　Ｐｏｗｅｒ)</t>
  </si>
  <si>
    <t>_2018(株)ところざわ未来電力</t>
  </si>
  <si>
    <t>_2018(株)トヨタエナジーソリューションズ(旧：(株)トヨタタービンアンドシステム)</t>
  </si>
  <si>
    <t>_2018(株)とんでんホールディングス(旧：(株)とんでん)</t>
  </si>
  <si>
    <t>_2018なでしこ電力(株)(旧：佐伯森林資源(株))</t>
  </si>
  <si>
    <t>_2018日本エネルギー総合システム(株)</t>
  </si>
  <si>
    <t>_2018日本瓦斯(株)(旧：(株)エネカット)</t>
  </si>
  <si>
    <t>_2018(株)日本省電(旧：グリーンテック(株))</t>
  </si>
  <si>
    <t>パナソニック(株)　メニューA</t>
    <rPh sb="6" eb="9">
      <t>カブ</t>
    </rPh>
    <phoneticPr fontId="81"/>
  </si>
  <si>
    <t>パナソニック(株)　(参考値)事業者全体</t>
    <rPh sb="6" eb="9">
      <t>カブ</t>
    </rPh>
    <phoneticPr fontId="81"/>
  </si>
  <si>
    <t>_2018(株)パワー・オプティマイザー(旧：緑新電力(株))</t>
  </si>
  <si>
    <t>_2018ひおき地域エネルギー(株)　メニューB（残差）</t>
  </si>
  <si>
    <t>ひおき地域エネルギー(株)　メニューB（残差）</t>
    <rPh sb="20" eb="21">
      <t>ザン</t>
    </rPh>
    <rPh sb="21" eb="22">
      <t>サ</t>
    </rPh>
    <phoneticPr fontId="81"/>
  </si>
  <si>
    <t>_2018日田グリーン電力(株)</t>
  </si>
  <si>
    <t>_2018日立造船(株)　メニューB（残差）</t>
  </si>
  <si>
    <t>日立造船(株)　メニューB（残差）</t>
    <rPh sb="0" eb="2">
      <t>ヒタチ</t>
    </rPh>
    <rPh sb="2" eb="4">
      <t>ゾウセン</t>
    </rPh>
    <rPh sb="4" eb="7">
      <t>カブ</t>
    </rPh>
    <rPh sb="14" eb="16">
      <t>ザンサ</t>
    </rPh>
    <phoneticPr fontId="81"/>
  </si>
  <si>
    <t>_2018(株)ひまわりでんき(旧：山口電力(株))</t>
  </si>
  <si>
    <t>_2018(株)フォーバルテレコム　</t>
  </si>
  <si>
    <t>_2018(株)フォレストパワー</t>
  </si>
  <si>
    <t>_2018プレミアムグリーンパワー(株)　メニューA</t>
  </si>
  <si>
    <t>北陸電力(株)　メニューA</t>
    <rPh sb="0" eb="2">
      <t>ホクリク</t>
    </rPh>
    <rPh sb="2" eb="4">
      <t>デンリョク</t>
    </rPh>
    <phoneticPr fontId="81"/>
  </si>
  <si>
    <t>北陸電力(株)　(参考値)事業者全体</t>
    <rPh sb="0" eb="2">
      <t>ホクリク</t>
    </rPh>
    <rPh sb="2" eb="4">
      <t>デンリョク</t>
    </rPh>
    <phoneticPr fontId="81"/>
  </si>
  <si>
    <t>_2018北海道電力(株)</t>
  </si>
  <si>
    <t>_2018本田技研工業(株)</t>
  </si>
  <si>
    <t>_2018(株)ミツウロコヴェッセル(旧：(株)ミツウロコ)</t>
  </si>
  <si>
    <t>ミツウロコグリーンエネルギー(株)　メニューA</t>
    <rPh sb="14" eb="17">
      <t>カブ</t>
    </rPh>
    <phoneticPr fontId="81"/>
  </si>
  <si>
    <t>ミツウロコグリーンエネルギー(株)　メニューB</t>
    <rPh sb="14" eb="17">
      <t>カブ</t>
    </rPh>
    <phoneticPr fontId="81"/>
  </si>
  <si>
    <t>ミツウロコグリーンエネルギー(株)　メニューC</t>
    <rPh sb="14" eb="17">
      <t>カブ</t>
    </rPh>
    <phoneticPr fontId="81"/>
  </si>
  <si>
    <t>ミツウロコグリーンエネルギー(株)　メニューD</t>
    <rPh sb="14" eb="17">
      <t>カブ</t>
    </rPh>
    <phoneticPr fontId="81"/>
  </si>
  <si>
    <t>ミツウロコグリーンエネルギー(株)　(参考値)事業者全体</t>
    <rPh sb="14" eb="17">
      <t>カブ</t>
    </rPh>
    <phoneticPr fontId="81"/>
  </si>
  <si>
    <t>_2018宮崎電力(株)(旧：(株)盛和)</t>
  </si>
  <si>
    <t>_2018(株)みらい電力</t>
  </si>
  <si>
    <t>みんな電力(株)　メニューA</t>
    <rPh sb="3" eb="5">
      <t>デンリョク</t>
    </rPh>
    <rPh sb="5" eb="8">
      <t>カブ</t>
    </rPh>
    <phoneticPr fontId="81"/>
  </si>
  <si>
    <t>みんな電力(株)　メニューB</t>
    <rPh sb="3" eb="5">
      <t>デンリョク</t>
    </rPh>
    <rPh sb="5" eb="8">
      <t>カブ</t>
    </rPh>
    <phoneticPr fontId="81"/>
  </si>
  <si>
    <t>みんな電力(株)　(参考値)事業者全体</t>
    <rPh sb="3" eb="5">
      <t>デンリョク</t>
    </rPh>
    <rPh sb="5" eb="8">
      <t>カブ</t>
    </rPh>
    <phoneticPr fontId="81"/>
  </si>
  <si>
    <t>_2018森のエネルギー(株)(旧：富士見森のエネルギー(株))</t>
  </si>
  <si>
    <t>_2018やめエネルギー(株)(旧：(株)アズマ)</t>
  </si>
  <si>
    <t>_2018楽天モバイル(株)(旧：楽天(株))</t>
  </si>
  <si>
    <t>_2018(株)リエゾンエナジー(旧：昭和商事(株))</t>
  </si>
  <si>
    <t>_2018リコージャパン(株)　メニューC（残差）</t>
  </si>
  <si>
    <t>リコージャパン(株)　メニューC（残差）</t>
    <rPh sb="7" eb="10">
      <t>カブ</t>
    </rPh>
    <rPh sb="17" eb="19">
      <t>ザンサ</t>
    </rPh>
    <phoneticPr fontId="81"/>
  </si>
  <si>
    <t>リコージャパン(株)　(参考値)事業者全体</t>
    <rPh sb="7" eb="10">
      <t>カブ</t>
    </rPh>
    <phoneticPr fontId="81"/>
  </si>
  <si>
    <t>_2018(株)リレボ</t>
  </si>
  <si>
    <t>_2018Ａｐａｍａｎ　Ｅｎｅｒｇｙ(株)(旧：(株)ＡＳエナジー)</t>
  </si>
  <si>
    <t>_2018(株)Ｆ－Ｐｏｗｅｒ　（参考値）事業者全体</t>
  </si>
  <si>
    <t>(株)Ｆ－Ｐｏｗｅｒ　（参考値）事業者全体</t>
    <rPh sb="12" eb="15">
      <t>サンコウチ</t>
    </rPh>
    <rPh sb="16" eb="19">
      <t>ジギョウシャ</t>
    </rPh>
    <rPh sb="19" eb="21">
      <t>ゼンタイ</t>
    </rPh>
    <phoneticPr fontId="81"/>
  </si>
  <si>
    <t>_2018(株)Ｊ－ＰＯＷＥＲサプライアンドトレーディング(旧：(株)ベイサイドエナジー)</t>
  </si>
  <si>
    <t>_2018Ｊｕｓｔ　Ｅｎｅｒｇｙ　Ｊａｐａｎ合同会社(旧：オールエナジー合同会社)</t>
  </si>
  <si>
    <t>_2018ＪＸＴＧエネルギー(株)(旧：ＪＸエネルギー(株))</t>
  </si>
  <si>
    <t>(株)Loooｐ　メニューA</t>
    <rPh sb="0" eb="3">
      <t>カブ</t>
    </rPh>
    <phoneticPr fontId="81"/>
  </si>
  <si>
    <t>(株)Loooｐ　メニューB</t>
    <rPh sb="0" eb="3">
      <t>カブ</t>
    </rPh>
    <phoneticPr fontId="81"/>
  </si>
  <si>
    <t>(株)Loooｐ　メニューC（残差）</t>
    <rPh sb="0" eb="3">
      <t>カブ</t>
    </rPh>
    <rPh sb="15" eb="17">
      <t>ザンサ</t>
    </rPh>
    <phoneticPr fontId="81"/>
  </si>
  <si>
    <t>(株)Loooｐ　(参考値)事業者全体</t>
    <rPh sb="0" eb="3">
      <t>カブ</t>
    </rPh>
    <phoneticPr fontId="81"/>
  </si>
  <si>
    <t>_2018ＭＫステーションズ(株)(旧：マンション高圧化ステーションズ(株))</t>
  </si>
  <si>
    <t>_2018ＮＥＣファシリティーズ(株)</t>
  </si>
  <si>
    <t>_2018Ｎｅｘｔ　Ｐｏｗｅｒ(株)(旧：(株)長谷工アネシス)</t>
  </si>
  <si>
    <t>_2018ＮＦパワーサービス(株)</t>
  </si>
  <si>
    <t>_2018(株)ＰｉｎＴ(旧：せとうち電力(株))</t>
  </si>
  <si>
    <t>_2018(株)Ｓ－ＣＯＲＥ</t>
  </si>
  <si>
    <t>_2018(株)Ｓｈａｒｅｄ　Ｅｎｅｒｇｙ(旧：(株)パワーアットクラウド)</t>
  </si>
  <si>
    <t>_2018(株)ＵＳＥＮ　ＮＥＴＷＯＲＫＳ(旧：(株)Ｕ－ＮＥＸＴ)</t>
  </si>
  <si>
    <t>代替値</t>
    <rPh sb="0" eb="2">
      <t>ダイタイ</t>
    </rPh>
    <rPh sb="2" eb="3">
      <t>アタイ</t>
    </rPh>
    <phoneticPr fontId="81"/>
  </si>
  <si>
    <t>アーバンエナジー(株)　メニューG（残差）</t>
    <rPh sb="18" eb="20">
      <t>ザンサ</t>
    </rPh>
    <phoneticPr fontId="81"/>
  </si>
  <si>
    <t>_2019あくびコミュニケーションズ(株)</t>
  </si>
  <si>
    <t>イーレックス(株)　メニューB（残差）</t>
    <rPh sb="16" eb="17">
      <t>ザン</t>
    </rPh>
    <rPh sb="17" eb="18">
      <t>サ</t>
    </rPh>
    <phoneticPr fontId="81"/>
  </si>
  <si>
    <t>_2019イーレックス・スパーク・マーケティング(株)</t>
  </si>
  <si>
    <t>_2019１号発電所(株)</t>
  </si>
  <si>
    <t>出光グリーンパワー(株)（参考値）事業者全体</t>
    <rPh sb="13" eb="15">
      <t>サンコウ</t>
    </rPh>
    <rPh sb="15" eb="16">
      <t>アタイ</t>
    </rPh>
    <rPh sb="17" eb="20">
      <t>ジギョウシャ</t>
    </rPh>
    <rPh sb="20" eb="22">
      <t>ゼンタイ</t>
    </rPh>
    <phoneticPr fontId="81"/>
  </si>
  <si>
    <t>_2019出光興産(株)（旧：昭和シェル石油(株)）　メニューA</t>
  </si>
  <si>
    <t>_2019出光興産(株)（旧：昭和シェル石油(株)）　メニューB</t>
  </si>
  <si>
    <t>_2019出光興産(株)（旧：昭和シェル石油(株)）　メニューC</t>
  </si>
  <si>
    <t>_2019出光興産(株)（旧：昭和シェル石油(株)）　メニューD（残差）</t>
  </si>
  <si>
    <t>出光興産(株)（旧：昭和シェル石油(株)）　メニューD（残差）</t>
    <rPh sb="0" eb="2">
      <t>イデミツ</t>
    </rPh>
    <rPh sb="2" eb="4">
      <t>コウサン</t>
    </rPh>
    <rPh sb="4" eb="7">
      <t>カブ</t>
    </rPh>
    <rPh sb="8" eb="9">
      <t>キュウ</t>
    </rPh>
    <rPh sb="10" eb="12">
      <t>ショウワ</t>
    </rPh>
    <rPh sb="15" eb="17">
      <t>セキユ</t>
    </rPh>
    <rPh sb="17" eb="20">
      <t>カブ</t>
    </rPh>
    <rPh sb="28" eb="29">
      <t>ザン</t>
    </rPh>
    <rPh sb="29" eb="30">
      <t>サ</t>
    </rPh>
    <phoneticPr fontId="81"/>
  </si>
  <si>
    <t>_2019出光興産(株)（旧：昭和シェル石油(株)）　（参考値）事業者全体</t>
  </si>
  <si>
    <t>_2019伊藤忠エネクス(株)　メニューB</t>
  </si>
  <si>
    <t>_2019伊藤忠エネクス(株)　メニューC（残差）</t>
  </si>
  <si>
    <t>伊藤忠商事(株)　メニューB（残差）</t>
    <rPh sb="0" eb="3">
      <t>イトウチュウ</t>
    </rPh>
    <rPh sb="3" eb="5">
      <t>ショウジ</t>
    </rPh>
    <rPh sb="5" eb="8">
      <t>カブ</t>
    </rPh>
    <rPh sb="15" eb="16">
      <t>ザン</t>
    </rPh>
    <rPh sb="16" eb="17">
      <t>サ</t>
    </rPh>
    <phoneticPr fontId="81"/>
  </si>
  <si>
    <t>(株)エナリス・パワー・マーケティング　メニューC</t>
    <rPh sb="0" eb="3">
      <t>カブ</t>
    </rPh>
    <phoneticPr fontId="81"/>
  </si>
  <si>
    <t>(株)エナリス・パワー・マーケティング　メニューD</t>
    <rPh sb="0" eb="3">
      <t>カブ</t>
    </rPh>
    <phoneticPr fontId="81"/>
  </si>
  <si>
    <t>(株)エナリス・パワー・マーケティング　メニューE（残差）</t>
    <rPh sb="0" eb="3">
      <t>カブ</t>
    </rPh>
    <rPh sb="26" eb="28">
      <t>ザンサ</t>
    </rPh>
    <phoneticPr fontId="81"/>
  </si>
  <si>
    <t>_2019(株)エネアーク関西（旧：伊藤忠エネクスホームライフ関西(株)）</t>
  </si>
  <si>
    <t>_2019(株)エネアーク関東（旧：伊藤忠エネクスホームライフ関東(株)）</t>
  </si>
  <si>
    <t>エネサーブ(株)（参考値）事業者全体</t>
    <rPh sb="9" eb="11">
      <t>サンコウ</t>
    </rPh>
    <rPh sb="11" eb="12">
      <t>アタイ</t>
    </rPh>
    <rPh sb="13" eb="16">
      <t>ジギョウシャ</t>
    </rPh>
    <rPh sb="16" eb="18">
      <t>ゼンタイ</t>
    </rPh>
    <phoneticPr fontId="81"/>
  </si>
  <si>
    <t>(株)エネット　メニューI（残差）</t>
    <rPh sb="14" eb="15">
      <t>ザン</t>
    </rPh>
    <rPh sb="15" eb="16">
      <t>サ</t>
    </rPh>
    <phoneticPr fontId="81"/>
  </si>
  <si>
    <t>(株)エネファント　（参考値）事業者全体</t>
    <rPh sb="11" eb="14">
      <t>サンコウチ</t>
    </rPh>
    <rPh sb="15" eb="18">
      <t>ジギョウシャ</t>
    </rPh>
    <rPh sb="18" eb="20">
      <t>ゼンタイ</t>
    </rPh>
    <phoneticPr fontId="81"/>
  </si>
  <si>
    <t>_2019エネラボ(株)（旧：せと電力(株)）</t>
  </si>
  <si>
    <t>_2019エバーグリーン・マーケティング（株）メニューA（旧：イーレックス販売3号（株））</t>
  </si>
  <si>
    <t>エバーグリーン・マーケティング（株）メニューA（旧：イーレックス販売3号（株））</t>
    <rPh sb="15" eb="18">
      <t>カブ</t>
    </rPh>
    <rPh sb="24" eb="25">
      <t>キュウ</t>
    </rPh>
    <rPh sb="32" eb="34">
      <t>ハンバイ</t>
    </rPh>
    <rPh sb="35" eb="36">
      <t>ゴウ</t>
    </rPh>
    <rPh sb="36" eb="39">
      <t>カブ</t>
    </rPh>
    <phoneticPr fontId="81"/>
  </si>
  <si>
    <t>_2019エバーグリーン・マーケティング（株）（参考値）事業者全体（旧：イーレックス販売3号（株））</t>
  </si>
  <si>
    <t>エバーグリーン・マーケティング（株）（参考値）事業者全体（旧：イーレックス販売3号（株））</t>
    <rPh sb="15" eb="18">
      <t>カブ</t>
    </rPh>
    <rPh sb="19" eb="21">
      <t>サンコウ</t>
    </rPh>
    <rPh sb="21" eb="22">
      <t>アタイ</t>
    </rPh>
    <rPh sb="23" eb="26">
      <t>ジギョウシャ</t>
    </rPh>
    <rPh sb="26" eb="28">
      <t>ゼンタイ</t>
    </rPh>
    <rPh sb="29" eb="30">
      <t>キュウ</t>
    </rPh>
    <rPh sb="37" eb="39">
      <t>ハンバイ</t>
    </rPh>
    <rPh sb="40" eb="41">
      <t>ゴウ</t>
    </rPh>
    <rPh sb="41" eb="44">
      <t>カブ</t>
    </rPh>
    <phoneticPr fontId="81"/>
  </si>
  <si>
    <t>荏原環境プラント(株)　メニューJ</t>
    <rPh sb="0" eb="2">
      <t>エバラ</t>
    </rPh>
    <rPh sb="2" eb="4">
      <t>カンキョウ</t>
    </rPh>
    <rPh sb="8" eb="11">
      <t>カブ</t>
    </rPh>
    <phoneticPr fontId="81"/>
  </si>
  <si>
    <t>荏原環境プラント(株)　メニューK</t>
    <rPh sb="0" eb="2">
      <t>エバラ</t>
    </rPh>
    <rPh sb="2" eb="4">
      <t>カンキョウ</t>
    </rPh>
    <rPh sb="8" eb="11">
      <t>カブ</t>
    </rPh>
    <phoneticPr fontId="81"/>
  </si>
  <si>
    <t>荏原環境プラント(株)　メニューL</t>
    <rPh sb="0" eb="2">
      <t>エバラ</t>
    </rPh>
    <rPh sb="2" eb="4">
      <t>カンキョウ</t>
    </rPh>
    <rPh sb="8" eb="11">
      <t>カブ</t>
    </rPh>
    <phoneticPr fontId="81"/>
  </si>
  <si>
    <t>荏原環境プラント(株)　メニューM（残差）</t>
    <rPh sb="0" eb="2">
      <t>エバラ</t>
    </rPh>
    <rPh sb="2" eb="4">
      <t>カンキョウ</t>
    </rPh>
    <rPh sb="8" eb="11">
      <t>カブ</t>
    </rPh>
    <rPh sb="18" eb="20">
      <t>ザンサ</t>
    </rPh>
    <phoneticPr fontId="81"/>
  </si>
  <si>
    <t>エフビットコミュニケーションズ(株)（参考値）事業者全体</t>
    <rPh sb="19" eb="21">
      <t>サンコウ</t>
    </rPh>
    <rPh sb="21" eb="22">
      <t>アタイ</t>
    </rPh>
    <rPh sb="23" eb="26">
      <t>ジギョウシャ</t>
    </rPh>
    <rPh sb="26" eb="28">
      <t>ゼンタイ</t>
    </rPh>
    <phoneticPr fontId="81"/>
  </si>
  <si>
    <t>_2019(株)おトクでんき（旧：いこま電力(株)）</t>
  </si>
  <si>
    <t>_2019(株)オプテージ（旧：(株)ケイ・オプティコム）</t>
  </si>
  <si>
    <t>_2019おまかせ電力(株)（旧：(株)コデンエナジーバンク）</t>
  </si>
  <si>
    <t>オリックス(株)　メニューB</t>
    <rPh sb="5" eb="8">
      <t>カブ</t>
    </rPh>
    <phoneticPr fontId="81"/>
  </si>
  <si>
    <t>オリックス(株)　メニューC</t>
    <rPh sb="5" eb="8">
      <t>カブ</t>
    </rPh>
    <phoneticPr fontId="81"/>
  </si>
  <si>
    <t>オリックス(株)　メニューD</t>
    <rPh sb="5" eb="8">
      <t>カブ</t>
    </rPh>
    <phoneticPr fontId="81"/>
  </si>
  <si>
    <t>オリックス(株)　メニューE（残差）</t>
    <rPh sb="5" eb="8">
      <t>カブ</t>
    </rPh>
    <rPh sb="15" eb="17">
      <t>ザンサ</t>
    </rPh>
    <phoneticPr fontId="81"/>
  </si>
  <si>
    <t>(株)オンテックス</t>
    <rPh sb="0" eb="3">
      <t>カブ</t>
    </rPh>
    <phoneticPr fontId="81"/>
  </si>
  <si>
    <t>_2019歌舞伎エナジー(株)（旧：(株)エヌパワー南九州）</t>
  </si>
  <si>
    <t>川重商事(株)（参考値）事業者全体</t>
    <rPh sb="8" eb="10">
      <t>サンコウ</t>
    </rPh>
    <rPh sb="10" eb="11">
      <t>アタイ</t>
    </rPh>
    <rPh sb="12" eb="14">
      <t>ジギョウ</t>
    </rPh>
    <rPh sb="14" eb="15">
      <t>シャ</t>
    </rPh>
    <rPh sb="15" eb="17">
      <t>ゼンタイ</t>
    </rPh>
    <phoneticPr fontId="81"/>
  </si>
  <si>
    <t>_2019関西エネルギーパワー(株)</t>
  </si>
  <si>
    <t>関西電力(株)　メニューB</t>
    <rPh sb="0" eb="2">
      <t>カンサイ</t>
    </rPh>
    <rPh sb="2" eb="4">
      <t>デンリョク</t>
    </rPh>
    <phoneticPr fontId="81"/>
  </si>
  <si>
    <t>関西電力(株)　メニューC</t>
    <rPh sb="0" eb="2">
      <t>カンサイ</t>
    </rPh>
    <rPh sb="2" eb="4">
      <t>デンリョク</t>
    </rPh>
    <phoneticPr fontId="81"/>
  </si>
  <si>
    <t>関西電力(株)　メニューD（残差）</t>
    <rPh sb="0" eb="2">
      <t>カンサイ</t>
    </rPh>
    <rPh sb="2" eb="4">
      <t>デンリョク</t>
    </rPh>
    <rPh sb="14" eb="16">
      <t>ザンサ</t>
    </rPh>
    <phoneticPr fontId="81"/>
  </si>
  <si>
    <t>九州電力(株)　メニューB（残差）</t>
    <rPh sb="0" eb="2">
      <t>キュウシュウ</t>
    </rPh>
    <rPh sb="2" eb="4">
      <t>デンリョク</t>
    </rPh>
    <phoneticPr fontId="81"/>
  </si>
  <si>
    <t>_2019(一社)グリーン・市民電力</t>
  </si>
  <si>
    <t>(株)グローバルキャスト</t>
    <rPh sb="0" eb="3">
      <t>カブ</t>
    </rPh>
    <phoneticPr fontId="81"/>
  </si>
  <si>
    <t>_2019御所野縄文パワー(株)</t>
  </si>
  <si>
    <t>サーラｅエナジー(株)（参考値）事業者全体</t>
    <rPh sb="12" eb="14">
      <t>サンコウ</t>
    </rPh>
    <rPh sb="14" eb="15">
      <t>アタイ</t>
    </rPh>
    <rPh sb="16" eb="19">
      <t>ジギョウシャ</t>
    </rPh>
    <rPh sb="19" eb="21">
      <t>ゼンタイ</t>
    </rPh>
    <phoneticPr fontId="81"/>
  </si>
  <si>
    <t>サミットエナジー(株)　メニューB（残差）</t>
    <rPh sb="8" eb="11">
      <t>カブ</t>
    </rPh>
    <rPh sb="18" eb="19">
      <t>ザン</t>
    </rPh>
    <rPh sb="19" eb="20">
      <t>サ</t>
    </rPh>
    <phoneticPr fontId="81"/>
  </si>
  <si>
    <t>_2019(株)ジェイコムイースト</t>
  </si>
  <si>
    <t>_2019志賀高原リゾート開発(株)</t>
  </si>
  <si>
    <t>四国電力(株)　メニューC（残差）</t>
    <rPh sb="0" eb="2">
      <t>シコク</t>
    </rPh>
    <rPh sb="2" eb="4">
      <t>デンリョク</t>
    </rPh>
    <rPh sb="14" eb="16">
      <t>ザンサ</t>
    </rPh>
    <phoneticPr fontId="81"/>
  </si>
  <si>
    <t>自然電力(株)　メニューF（残差）</t>
    <rPh sb="14" eb="16">
      <t>ザンサ</t>
    </rPh>
    <phoneticPr fontId="81"/>
  </si>
  <si>
    <t>_2019(株)シトラス</t>
  </si>
  <si>
    <t>(株)シトラス</t>
    <rPh sb="0" eb="3">
      <t>カブ</t>
    </rPh>
    <phoneticPr fontId="81"/>
  </si>
  <si>
    <t>_2019シナネン(株)　メニューE</t>
  </si>
  <si>
    <t>_2019シナネン(株)　メニューF（残差）</t>
  </si>
  <si>
    <t>_2019ジニーエナジー合同会社（旧：スマイルエナジー合同会社）</t>
  </si>
  <si>
    <t>情報ハイウェイ協同組合</t>
    <rPh sb="0" eb="2">
      <t>ジョウホウ</t>
    </rPh>
    <rPh sb="7" eb="9">
      <t>キョウドウ</t>
    </rPh>
    <rPh sb="9" eb="11">
      <t>クミアイ</t>
    </rPh>
    <phoneticPr fontId="81"/>
  </si>
  <si>
    <t>_2019シン・エナジー(株)（旧：(株)洸陽電機）</t>
  </si>
  <si>
    <t>_2019ズームエナジージャパン合同会社</t>
  </si>
  <si>
    <t>スマートエナジー磐田(株)　メニューB（残差）</t>
    <rPh sb="8" eb="10">
      <t>イワタ</t>
    </rPh>
    <rPh sb="20" eb="22">
      <t>ザンサ</t>
    </rPh>
    <phoneticPr fontId="81"/>
  </si>
  <si>
    <t>ゼロワットパワー(株)　メニューC（残差）</t>
    <rPh sb="18" eb="20">
      <t>ザンサ</t>
    </rPh>
    <phoneticPr fontId="81"/>
  </si>
  <si>
    <t>総合エネルギー(株)（参考値）事業者全体</t>
    <rPh sb="11" eb="13">
      <t>サンコウ</t>
    </rPh>
    <rPh sb="13" eb="14">
      <t>アタイ</t>
    </rPh>
    <rPh sb="15" eb="18">
      <t>ジギョウシャ</t>
    </rPh>
    <rPh sb="18" eb="20">
      <t>ゼンタイ</t>
    </rPh>
    <phoneticPr fontId="81"/>
  </si>
  <si>
    <t>_2019大東エナジー(株)</t>
  </si>
  <si>
    <t>ダイヤモンドパワー(株)（参考値）事業者全体</t>
    <rPh sb="13" eb="15">
      <t>サンコウ</t>
    </rPh>
    <rPh sb="15" eb="16">
      <t>アタイ</t>
    </rPh>
    <rPh sb="17" eb="20">
      <t>ジギョウシャ</t>
    </rPh>
    <rPh sb="20" eb="22">
      <t>ゼンタイ</t>
    </rPh>
    <phoneticPr fontId="81"/>
  </si>
  <si>
    <t>大和ハウス工業(株)　メニューC</t>
    <rPh sb="0" eb="2">
      <t>ダイワ</t>
    </rPh>
    <rPh sb="5" eb="7">
      <t>コウギョウ</t>
    </rPh>
    <rPh sb="7" eb="10">
      <t>カブ</t>
    </rPh>
    <phoneticPr fontId="81"/>
  </si>
  <si>
    <t>大和ハウス工業(株)　メニューD</t>
    <rPh sb="0" eb="2">
      <t>ダイワ</t>
    </rPh>
    <rPh sb="5" eb="7">
      <t>コウギョウ</t>
    </rPh>
    <rPh sb="7" eb="10">
      <t>カブ</t>
    </rPh>
    <phoneticPr fontId="81"/>
  </si>
  <si>
    <t>大和ハウス工業(株)　メニューE（残差）</t>
    <rPh sb="0" eb="2">
      <t>ダイワ</t>
    </rPh>
    <rPh sb="5" eb="7">
      <t>コウギョウ</t>
    </rPh>
    <rPh sb="7" eb="10">
      <t>カブ</t>
    </rPh>
    <rPh sb="17" eb="19">
      <t>ザンサ</t>
    </rPh>
    <phoneticPr fontId="81"/>
  </si>
  <si>
    <t>秩父新電力(株)　メニューA</t>
    <rPh sb="0" eb="2">
      <t>チチブ</t>
    </rPh>
    <rPh sb="2" eb="3">
      <t>シン</t>
    </rPh>
    <rPh sb="3" eb="5">
      <t>デンリョク</t>
    </rPh>
    <rPh sb="5" eb="8">
      <t>カブ</t>
    </rPh>
    <phoneticPr fontId="81"/>
  </si>
  <si>
    <t>秩父新電力(株)　(参考値)事業者全体</t>
    <rPh sb="0" eb="2">
      <t>チチブ</t>
    </rPh>
    <rPh sb="2" eb="3">
      <t>シン</t>
    </rPh>
    <rPh sb="3" eb="5">
      <t>デンリョク</t>
    </rPh>
    <rPh sb="5" eb="8">
      <t>カブ</t>
    </rPh>
    <phoneticPr fontId="81"/>
  </si>
  <si>
    <t>_2019中央セントラルガス(株)</t>
  </si>
  <si>
    <t>中部電力ミライズ(株)（旧：中部電力(株)）　メニューA</t>
    <rPh sb="0" eb="2">
      <t>チュウブ</t>
    </rPh>
    <rPh sb="2" eb="4">
      <t>デンリョク</t>
    </rPh>
    <rPh sb="8" eb="11">
      <t>カブ</t>
    </rPh>
    <phoneticPr fontId="81"/>
  </si>
  <si>
    <t>中部電力ミライズ(株)（旧：中部電力(株)）　メニューB（残渣）</t>
    <rPh sb="0" eb="2">
      <t>チュウブ</t>
    </rPh>
    <rPh sb="2" eb="4">
      <t>デンリョク</t>
    </rPh>
    <rPh sb="8" eb="11">
      <t>カブ</t>
    </rPh>
    <rPh sb="29" eb="31">
      <t>ザンサ</t>
    </rPh>
    <phoneticPr fontId="81"/>
  </si>
  <si>
    <t>中部電力ミライズ(株)（旧：中部電力(株)）　(参考値)事業者全体</t>
    <rPh sb="0" eb="2">
      <t>チュウブ</t>
    </rPh>
    <rPh sb="2" eb="4">
      <t>デンリョク</t>
    </rPh>
    <rPh sb="8" eb="11">
      <t>カブ</t>
    </rPh>
    <phoneticPr fontId="81"/>
  </si>
  <si>
    <t>_2019テクノエフアンドシー(株)</t>
  </si>
  <si>
    <t>デジタルグリッド(株)　メニューA</t>
    <rPh sb="8" eb="11">
      <t>カブ</t>
    </rPh>
    <phoneticPr fontId="81"/>
  </si>
  <si>
    <t>デジタルグリッド(株)　メニューB</t>
    <rPh sb="8" eb="11">
      <t>カブ</t>
    </rPh>
    <phoneticPr fontId="81"/>
  </si>
  <si>
    <t>デジタルグリッド(株)（参考値)事業者全体</t>
    <rPh sb="12" eb="14">
      <t>サンコウ</t>
    </rPh>
    <phoneticPr fontId="81"/>
  </si>
  <si>
    <t>東京電力エナジーパートナー(株)　メニューA</t>
    <rPh sb="0" eb="2">
      <t>トウキョウ</t>
    </rPh>
    <rPh sb="2" eb="4">
      <t>デンリョク</t>
    </rPh>
    <rPh sb="13" eb="16">
      <t>カブ</t>
    </rPh>
    <phoneticPr fontId="81"/>
  </si>
  <si>
    <t>東京電力エナジーパートナー(株)　メニューB</t>
    <rPh sb="0" eb="2">
      <t>トウキョウ</t>
    </rPh>
    <rPh sb="2" eb="4">
      <t>デンリョク</t>
    </rPh>
    <rPh sb="13" eb="16">
      <t>カブ</t>
    </rPh>
    <phoneticPr fontId="81"/>
  </si>
  <si>
    <t>東京電力エナジーパートナー(株)　メニューC</t>
    <rPh sb="0" eb="2">
      <t>トウキョウ</t>
    </rPh>
    <rPh sb="2" eb="4">
      <t>デンリョク</t>
    </rPh>
    <rPh sb="13" eb="16">
      <t>カブ</t>
    </rPh>
    <phoneticPr fontId="81"/>
  </si>
  <si>
    <t>東京電力エナジーパートナー(株)　メニューD</t>
    <rPh sb="0" eb="2">
      <t>トウキョウ</t>
    </rPh>
    <rPh sb="2" eb="4">
      <t>デンリョク</t>
    </rPh>
    <rPh sb="13" eb="16">
      <t>カブ</t>
    </rPh>
    <phoneticPr fontId="81"/>
  </si>
  <si>
    <t>東京電力エナジーパートナー(株)　メニューE（残差）</t>
    <rPh sb="0" eb="2">
      <t>トウキョウ</t>
    </rPh>
    <rPh sb="2" eb="4">
      <t>デンリョク</t>
    </rPh>
    <rPh sb="13" eb="16">
      <t>カブ</t>
    </rPh>
    <rPh sb="23" eb="25">
      <t>ザンサ</t>
    </rPh>
    <phoneticPr fontId="81"/>
  </si>
  <si>
    <t>東京電力エナジーパートナー(株)　(参考値)事業者全体</t>
    <rPh sb="0" eb="2">
      <t>トウキョウ</t>
    </rPh>
    <rPh sb="2" eb="4">
      <t>デンリョク</t>
    </rPh>
    <rPh sb="13" eb="16">
      <t>カブ</t>
    </rPh>
    <phoneticPr fontId="81"/>
  </si>
  <si>
    <t>東邦ガス(株)　メニューB(残差)</t>
    <rPh sb="0" eb="2">
      <t>トウホウ</t>
    </rPh>
    <rPh sb="4" eb="7">
      <t>カブ</t>
    </rPh>
    <rPh sb="14" eb="15">
      <t>ザン</t>
    </rPh>
    <rPh sb="15" eb="16">
      <t>サ</t>
    </rPh>
    <phoneticPr fontId="81"/>
  </si>
  <si>
    <t>東北電力(株)　メニューC（残差）</t>
    <rPh sb="14" eb="16">
      <t>ザンサ</t>
    </rPh>
    <phoneticPr fontId="81"/>
  </si>
  <si>
    <t>_2019(株)トーヨーエネルギーファーム（旧：(株)Ｔｏｙｏ Ｅｌｅｃｔｒｉｃ Ｐｏｗｅｒ）</t>
  </si>
  <si>
    <t>(株)ところざわ未来電力（参考値）</t>
    <rPh sb="13" eb="16">
      <t>サンコウチ</t>
    </rPh>
    <phoneticPr fontId="81"/>
  </si>
  <si>
    <t>_2019(株)トヨタエナジーソリューションズ（旧：(株)トヨタタービンアンドシステム）</t>
  </si>
  <si>
    <t>_2019(株)ナカシマ</t>
  </si>
  <si>
    <t>_2019日鉄エンジニアリング(株)（旧：新日鉄住金エンジニアリング(株)）</t>
  </si>
  <si>
    <t>_2019(株)日本エコシステム</t>
  </si>
  <si>
    <t>日本エネルギー総合システム(株)（参考値）事業者全体</t>
    <rPh sb="17" eb="20">
      <t>サンコウチ</t>
    </rPh>
    <rPh sb="21" eb="24">
      <t>ジギョウシャ</t>
    </rPh>
    <rPh sb="24" eb="26">
      <t>ゼンタイ</t>
    </rPh>
    <phoneticPr fontId="81"/>
  </si>
  <si>
    <t>_2019日本瓦斯(株)（旧：(株)エネカット）</t>
  </si>
  <si>
    <t>_2019(株)日本省電（旧：グリーンテック(株)）</t>
  </si>
  <si>
    <t>(株)日本セレモニー　メニューB（残差）</t>
    <rPh sb="17" eb="19">
      <t>ザンサ</t>
    </rPh>
    <phoneticPr fontId="81"/>
  </si>
  <si>
    <t>_2019ネクストエナジー・アンド・リソース(株)</t>
  </si>
  <si>
    <t>パナソニック(株)　メニューB（残差）</t>
    <rPh sb="6" eb="9">
      <t>カブ</t>
    </rPh>
    <rPh sb="16" eb="18">
      <t>ザンサ</t>
    </rPh>
    <phoneticPr fontId="81"/>
  </si>
  <si>
    <t>_2019パワーシェアリング(株)</t>
  </si>
  <si>
    <t>ひおき地域エネルギー(株)　メニューC（残差）</t>
    <rPh sb="20" eb="21">
      <t>ザン</t>
    </rPh>
    <rPh sb="21" eb="22">
      <t>サ</t>
    </rPh>
    <phoneticPr fontId="81"/>
  </si>
  <si>
    <t>日立造船(株)　メニューB</t>
    <rPh sb="0" eb="2">
      <t>ヒタチ</t>
    </rPh>
    <rPh sb="2" eb="4">
      <t>ゾウセン</t>
    </rPh>
    <rPh sb="4" eb="7">
      <t>カブ</t>
    </rPh>
    <phoneticPr fontId="81"/>
  </si>
  <si>
    <t>日立造船(株)　メニューC（残差）</t>
    <rPh sb="0" eb="2">
      <t>ヒタチ</t>
    </rPh>
    <rPh sb="2" eb="4">
      <t>ゾウセン</t>
    </rPh>
    <rPh sb="4" eb="7">
      <t>カブ</t>
    </rPh>
    <rPh sb="14" eb="16">
      <t>ザンサ</t>
    </rPh>
    <phoneticPr fontId="81"/>
  </si>
  <si>
    <t>_2019(株)ひまわりでんき（旧：山口電力(株)）</t>
  </si>
  <si>
    <t>_2019富士山電力(株)（旧：大阪府民電力(株)）</t>
  </si>
  <si>
    <t>_2019フラワー電力(株)</t>
  </si>
  <si>
    <t>北陸電力(株)　メニューB（残差）</t>
    <rPh sb="0" eb="2">
      <t>ホクリク</t>
    </rPh>
    <rPh sb="2" eb="4">
      <t>デンリョク</t>
    </rPh>
    <rPh sb="14" eb="16">
      <t>ザンサ</t>
    </rPh>
    <phoneticPr fontId="81"/>
  </si>
  <si>
    <t>_2019丸紅新電力(株)</t>
  </si>
  <si>
    <t>ミツウロコグリーンエネルギー(株)　メニューE（残渣）</t>
    <rPh sb="14" eb="17">
      <t>カブ</t>
    </rPh>
    <rPh sb="24" eb="26">
      <t>ザンサ</t>
    </rPh>
    <phoneticPr fontId="81"/>
  </si>
  <si>
    <t>_2019三菱瓦斯化学(株)</t>
  </si>
  <si>
    <t>_2019宮崎電力(株)（旧：(株)盛和）</t>
  </si>
  <si>
    <t>みんな電力(株)　メニューC(残差)</t>
    <rPh sb="3" eb="5">
      <t>デンリョク</t>
    </rPh>
    <rPh sb="5" eb="8">
      <t>カブ</t>
    </rPh>
    <rPh sb="15" eb="16">
      <t>ザン</t>
    </rPh>
    <rPh sb="16" eb="17">
      <t>サ</t>
    </rPh>
    <phoneticPr fontId="81"/>
  </si>
  <si>
    <t>_2019森のエネルギー(株)（旧：富士見森のエネルギー(株)）</t>
  </si>
  <si>
    <t>_2019やめエネルギー(株)（旧：(株)アズマ）</t>
  </si>
  <si>
    <t>横浜ウォーター(株)</t>
    <rPh sb="0" eb="2">
      <t>ヨコハマ</t>
    </rPh>
    <rPh sb="7" eb="10">
      <t>カブ</t>
    </rPh>
    <phoneticPr fontId="81"/>
  </si>
  <si>
    <t>_2019楽天モバイル(株)（旧：楽天(株)）</t>
  </si>
  <si>
    <t>_2019(株)リエゾンエナジー（旧：昭和商事(株)）</t>
  </si>
  <si>
    <t>リコージャパン(株)　メニューC</t>
    <rPh sb="7" eb="10">
      <t>カブ</t>
    </rPh>
    <phoneticPr fontId="81"/>
  </si>
  <si>
    <t>リコージャパン(株)　メニューD</t>
    <rPh sb="7" eb="10">
      <t>カブ</t>
    </rPh>
    <phoneticPr fontId="81"/>
  </si>
  <si>
    <t>リコージャパン(株)　メニューE</t>
    <rPh sb="7" eb="10">
      <t>カブ</t>
    </rPh>
    <phoneticPr fontId="81"/>
  </si>
  <si>
    <t>リコージャパン(株)　メニューF(残渣)</t>
    <rPh sb="7" eb="10">
      <t>カブ</t>
    </rPh>
    <rPh sb="17" eb="19">
      <t>ザンサ</t>
    </rPh>
    <phoneticPr fontId="81"/>
  </si>
  <si>
    <t>_2019(株)早稲田環境研究所</t>
  </si>
  <si>
    <t>綿半パートナーズ(株)</t>
    <rPh sb="0" eb="1">
      <t>メン</t>
    </rPh>
    <rPh sb="8" eb="11">
      <t>カブ</t>
    </rPh>
    <phoneticPr fontId="81"/>
  </si>
  <si>
    <t>_2019ワタミファーム＆エナジー(株)</t>
  </si>
  <si>
    <t>_2019ＡＧ　Ｅｎｅｒｇｙ(株)</t>
  </si>
  <si>
    <t>ENEOS（株）メニューA（旧：ＪＸＴＧエネルギー(株)）</t>
    <rPh sb="5" eb="8">
      <t>カブ</t>
    </rPh>
    <rPh sb="14" eb="15">
      <t>キュウ</t>
    </rPh>
    <phoneticPr fontId="81"/>
  </si>
  <si>
    <t>ENEOS（株）メニューB（旧：ＪＸＴＧエネルギー(株)）</t>
    <rPh sb="5" eb="8">
      <t>カブ</t>
    </rPh>
    <rPh sb="14" eb="15">
      <t>キュウ</t>
    </rPh>
    <phoneticPr fontId="81"/>
  </si>
  <si>
    <t>ENEOS（株）（参考値）事業者全体（旧：ＪＸＴＧエネルギー(株)）</t>
    <rPh sb="5" eb="8">
      <t>カブ</t>
    </rPh>
    <rPh sb="9" eb="11">
      <t>サンコウ</t>
    </rPh>
    <rPh sb="11" eb="12">
      <t>アタイ</t>
    </rPh>
    <rPh sb="13" eb="16">
      <t>ジギョウシャ</t>
    </rPh>
    <rPh sb="16" eb="18">
      <t>ゼンタイ</t>
    </rPh>
    <rPh sb="19" eb="20">
      <t>キュウ</t>
    </rPh>
    <phoneticPr fontId="81"/>
  </si>
  <si>
    <t>(株)Ｆ－Ｐｏｗｅｒ　メニューB（残差）</t>
    <rPh sb="17" eb="18">
      <t>ザン</t>
    </rPh>
    <rPh sb="18" eb="19">
      <t>サ</t>
    </rPh>
    <phoneticPr fontId="81"/>
  </si>
  <si>
    <t>_2019(株)Ｊ－ＰＯＷＥＲサプライアンドトレーディング（旧：(株)ベイサイドエナジー）</t>
  </si>
  <si>
    <t>_2019Ｊｕｓｔ　Ｅｎｅｒｇｙ　Ｊａｐａｎ合同会社</t>
  </si>
  <si>
    <t>_2019(株)Mpower（旧；(株)グラシアス）</t>
  </si>
  <si>
    <t>(株)Mpower（旧；(株)グラシアス）</t>
    <rPh sb="0" eb="3">
      <t>カブ</t>
    </rPh>
    <rPh sb="10" eb="11">
      <t>キュウ</t>
    </rPh>
    <rPh sb="12" eb="15">
      <t>カブ</t>
    </rPh>
    <phoneticPr fontId="81"/>
  </si>
  <si>
    <t>_2019Ｎｅｘｔ　Ｐｏｗｅｒ(株)（旧：(株)長谷工アネシス）</t>
  </si>
  <si>
    <t>_2019(株)NTTファシリティーズ　メニューB</t>
  </si>
  <si>
    <t>_2019(株)ＰｉｎＴ（旧：せとうち電力(株)）</t>
  </si>
  <si>
    <t>_2019(株)SankoIB(旧：(株)サンコーテレコム)</t>
  </si>
  <si>
    <t>_2019(株)Ｓｈａｒｅｄ　Ｅｎｅｒｇｙ（旧：(株)パワーアットクラウド）</t>
  </si>
  <si>
    <t>_2019(株)ＴＯＳＭＯ</t>
  </si>
  <si>
    <t>代替値</t>
    <rPh sb="0" eb="2">
      <t>ダイタイ</t>
    </rPh>
    <rPh sb="2" eb="3">
      <t>チ</t>
    </rPh>
    <phoneticPr fontId="81"/>
  </si>
  <si>
    <t>_2021代替値</t>
  </si>
  <si>
    <t>その他、緑化等の取組で特に報告したいもの</t>
    <rPh sb="2" eb="3">
      <t>タ</t>
    </rPh>
    <rPh sb="4" eb="6">
      <t>リョクカ</t>
    </rPh>
    <rPh sb="6" eb="7">
      <t>トウ</t>
    </rPh>
    <rPh sb="8" eb="9">
      <t>ト</t>
    </rPh>
    <rPh sb="9" eb="10">
      <t>ク</t>
    </rPh>
    <rPh sb="11" eb="12">
      <t>トク</t>
    </rPh>
    <rPh sb="13" eb="15">
      <t>ホウコク</t>
    </rPh>
    <phoneticPr fontId="2"/>
  </si>
  <si>
    <t>県内のプロジェクトで創出されたクレジット</t>
    <phoneticPr fontId="2"/>
  </si>
  <si>
    <t>その他プロジェクトで創出されたクレジット</t>
  </si>
  <si>
    <t>その他、緑化等の取組で特に報告したいもの</t>
    <rPh sb="2" eb="3">
      <t>ホカ</t>
    </rPh>
    <rPh sb="4" eb="6">
      <t>リョクカ</t>
    </rPh>
    <rPh sb="6" eb="7">
      <t>トウ</t>
    </rPh>
    <rPh sb="8" eb="10">
      <t>トリクミ</t>
    </rPh>
    <rPh sb="11" eb="12">
      <t>トク</t>
    </rPh>
    <rPh sb="13" eb="15">
      <t>ホウコク</t>
    </rPh>
    <phoneticPr fontId="2"/>
  </si>
  <si>
    <t>国内における地球温暖化の排出削減・吸収量認証制度により兵庫県内で創出されたＪ－クレジット等の購入</t>
  </si>
  <si>
    <t>国内における地球温暖化の排出削減・吸収量認証制度により兵庫県内で創出されたＪ－クレジット等の購入</t>
    <phoneticPr fontId="2"/>
  </si>
  <si>
    <t>兵庫県内で創出されたグリーン電力証書の購入。
ただし、報告書に算入する際には、電気事業者から供給された電気の使用による二酸化炭素排出係数を乗じて算定した二酸化炭素の排出削減量とする。</t>
    <phoneticPr fontId="2"/>
  </si>
  <si>
    <t>兵庫県内で創出されたグリーン熱証書の購入。ただし、報告書に算入する際には、当該熱量に二酸化炭素排出係数を乗じて算定した二酸化炭素の削減量とする。</t>
    <phoneticPr fontId="2"/>
  </si>
  <si>
    <t>国内における地球温暖化の排出削減・吸収量認証制度により兵庫県外で創出されたＪ－クレジット等の購入</t>
    <phoneticPr fontId="2"/>
  </si>
  <si>
    <t>兵庫県外で創出されたグリーン電力証書の購入。ただし、報告書に算入する際には、電気事業者から供給された電気の使用による二酸化炭素排出係数を乗じて算定した二酸化炭素の排出削減量とする。</t>
    <phoneticPr fontId="2"/>
  </si>
  <si>
    <t>国内における地球温暖化の排出削減・吸収量認証制度により兵庫県外で創出されたＪ－クレジット等の購入。</t>
    <phoneticPr fontId="2"/>
  </si>
  <si>
    <t>兵庫県外で創出されたグリーン熱証書の購入。ただし、報告書に算入する際には、当該熱量に二酸化炭素排出係数を乗じて算定した二酸化炭素の削減量とする。</t>
    <phoneticPr fontId="2"/>
  </si>
  <si>
    <t>二国間クレジットの取得等</t>
  </si>
  <si>
    <t>その他、特に報告したい地球温暖化対策</t>
    <phoneticPr fontId="2"/>
  </si>
  <si>
    <t>その他脱炭素社会に向けた革新的技術の開発・活用</t>
    <phoneticPr fontId="2"/>
  </si>
  <si>
    <t>兵庫県内で創出されたグリーン電力証書の購入</t>
    <phoneticPr fontId="2"/>
  </si>
  <si>
    <t>兵庫県内で創出されたグリーン熱証書の購入</t>
    <phoneticPr fontId="2"/>
  </si>
  <si>
    <t>兵庫県外で創出されたグリーン電力証書の購入</t>
    <phoneticPr fontId="2"/>
  </si>
  <si>
    <t>兵庫県外で創出されたグリーン熱証書の購入</t>
    <phoneticPr fontId="2"/>
  </si>
  <si>
    <t>二国間クレジットの取得等</t>
    <phoneticPr fontId="2"/>
  </si>
  <si>
    <t>その他脱炭素社会の実現に向けた革新的技術の開発・活用</t>
    <rPh sb="9" eb="11">
      <t>ジツゲン</t>
    </rPh>
    <phoneticPr fontId="2"/>
  </si>
  <si>
    <t>その他プロジェクトで創出されたクレジット</t>
    <phoneticPr fontId="2"/>
  </si>
  <si>
    <t>４　工場等における再生可能エネルギー利用率と目標</t>
    <rPh sb="2" eb="4">
      <t>コウジョウ</t>
    </rPh>
    <rPh sb="4" eb="5">
      <t>トウ</t>
    </rPh>
    <rPh sb="9" eb="11">
      <t>サイセイ</t>
    </rPh>
    <rPh sb="11" eb="13">
      <t>カノウ</t>
    </rPh>
    <rPh sb="18" eb="20">
      <t>リヨウ</t>
    </rPh>
    <rPh sb="20" eb="21">
      <t>リツ</t>
    </rPh>
    <rPh sb="22" eb="24">
      <t>モクヒョウ</t>
    </rPh>
    <phoneticPr fontId="2"/>
  </si>
  <si>
    <t>2030年度導入目標</t>
    <rPh sb="4" eb="6">
      <t>ネンド</t>
    </rPh>
    <rPh sb="6" eb="8">
      <t>ドウニュウ</t>
    </rPh>
    <rPh sb="8" eb="10">
      <t>モクヒョウ</t>
    </rPh>
    <phoneticPr fontId="2"/>
  </si>
  <si>
    <t>熱（MJ)</t>
    <rPh sb="0" eb="1">
      <t>ネツ</t>
    </rPh>
    <phoneticPr fontId="2"/>
  </si>
  <si>
    <t>アークエルテクノロジーズ(株)　</t>
  </si>
  <si>
    <t>(株)アースインフィニティ　</t>
  </si>
  <si>
    <t>アーバンエナジー(株)　メニューH</t>
  </si>
  <si>
    <t>アーバンエナジー(株)　メニューI(残差)</t>
  </si>
  <si>
    <t>(株)アイ・グリッド・ソリューションズ　メニューB(残差)</t>
  </si>
  <si>
    <t>アイエスジー(株)（旧：アイ・エス・ガステム(株)）　</t>
  </si>
  <si>
    <t>(株)アイキューブ・マーケティング　</t>
  </si>
  <si>
    <t>会津エナジー(株)　</t>
  </si>
  <si>
    <t>愛知電力(株)　メニューA</t>
  </si>
  <si>
    <t>愛知電力(株)　(参考値)事業者全体</t>
  </si>
  <si>
    <t>青森県民エナジー(株)　</t>
  </si>
  <si>
    <t>朝日ガスエナジー(株)　</t>
  </si>
  <si>
    <t>旭化成(株)　メニューC</t>
  </si>
  <si>
    <t>旭化成(株)　メニューD</t>
  </si>
  <si>
    <t>旭化成(株)　メニューE</t>
  </si>
  <si>
    <t>旭化成(株)　メニューF</t>
  </si>
  <si>
    <t>旭化成(株)　(参考値)事業者全体</t>
  </si>
  <si>
    <t>旭マルヰガス(株)　</t>
  </si>
  <si>
    <t>足利ガス(株)　</t>
  </si>
  <si>
    <t>(株)アシストワンエナジー　</t>
  </si>
  <si>
    <t>アスエネ(株)　メニューA</t>
  </si>
  <si>
    <t>アスエネ(株)　メニューB</t>
  </si>
  <si>
    <t>アスエネ(株)　メニューC</t>
  </si>
  <si>
    <t>アスエネ(株)　メニューD</t>
  </si>
  <si>
    <t>アスエネ(株)　メニューE</t>
  </si>
  <si>
    <t>アスエネ(株)　(参考値)事業者全体</t>
  </si>
  <si>
    <t>アストマックス(株)(旧：アストマックス・トレーディング(株)）　</t>
  </si>
  <si>
    <t>アストマックス・エネルギー合同会社　</t>
  </si>
  <si>
    <t>アストモスエネルギー(株)　</t>
  </si>
  <si>
    <t>厚木瓦斯(株)　メニューA</t>
  </si>
  <si>
    <t>厚木瓦斯(株)　(参考値)事業者全体</t>
  </si>
  <si>
    <t>(株)アドバンテック　メニューA</t>
  </si>
  <si>
    <t>(株)アドバンテック　メニューB</t>
  </si>
  <si>
    <t>(株)アドバンテック　メニューC</t>
  </si>
  <si>
    <t>(株)アドバンテック　メニューD</t>
  </si>
  <si>
    <t>(株)アドバンテック　(参考値)事業者全体</t>
  </si>
  <si>
    <t>(株)アメニティ電力　</t>
  </si>
  <si>
    <t>有明エナジー(株)　</t>
  </si>
  <si>
    <t>(株)アルファライズ　</t>
  </si>
  <si>
    <t>あんしん電力合同会社　</t>
  </si>
  <si>
    <t>アンビット・エナジー・ジャパン合同会社　</t>
  </si>
  <si>
    <t>(株)イーエムアイ　</t>
  </si>
  <si>
    <t>(株)イーセル　</t>
  </si>
  <si>
    <t>飯田まちづくり電力(株)　メニューA</t>
  </si>
  <si>
    <t>飯田まちづくり電力(株)　(参考値)事業者全体</t>
  </si>
  <si>
    <t>(株)イーネットワーク　</t>
  </si>
  <si>
    <t>(株)イーネットワークシステムズ　メニューC</t>
  </si>
  <si>
    <t>(株)イーネットワークシステムズ　メニューD</t>
  </si>
  <si>
    <t>(株)イーネットワークシステムズ　メニューE(残差)</t>
  </si>
  <si>
    <t>イーレックス(株)　</t>
  </si>
  <si>
    <t>イオンディライト(株)　</t>
  </si>
  <si>
    <t>(株)池見石油店　</t>
  </si>
  <si>
    <t>いこま市民パワー(株)　</t>
  </si>
  <si>
    <t>(株)イシオ　</t>
  </si>
  <si>
    <t>石川電力(株)　</t>
  </si>
  <si>
    <t>一般財団法人泉佐野電力　　　</t>
  </si>
  <si>
    <t>いずも縁結び電力(株)　</t>
  </si>
  <si>
    <t>出雲ガス(株)　</t>
  </si>
  <si>
    <t>出雲ケーブルビジョン(株)　</t>
  </si>
  <si>
    <t>伊勢崎ガス(株)　</t>
  </si>
  <si>
    <t>伊勢志摩電力(株)　</t>
  </si>
  <si>
    <t>(株)いちき串木野電力　</t>
  </si>
  <si>
    <t>(株)いちたかガスワン　メニューA</t>
  </si>
  <si>
    <t>(株)いちたかガスワン　(参考値)事業者全体</t>
  </si>
  <si>
    <t>伊藤忠エネクス(株)　メニューB</t>
  </si>
  <si>
    <t>伊藤忠エネクス(株)　メニューC(残差)</t>
  </si>
  <si>
    <t>伊藤忠エネクスホームライフ西日本(株)　</t>
  </si>
  <si>
    <t>伊藤忠プランテック(株)　</t>
  </si>
  <si>
    <t>いばらきコープ生活協同組合　</t>
  </si>
  <si>
    <t>入間ガス(株)　</t>
  </si>
  <si>
    <t>イワタニセントラル北海道(株)　</t>
  </si>
  <si>
    <t>イワタニ関東(株)　</t>
  </si>
  <si>
    <t>イワタニ三重(株)　</t>
  </si>
  <si>
    <t>イワタニ首都圏(株)　</t>
  </si>
  <si>
    <t>イワタニ長野(株)　</t>
  </si>
  <si>
    <t>イワタニ東海(株)　</t>
  </si>
  <si>
    <t>(株)岩手ウッドパワー　</t>
  </si>
  <si>
    <t>岩手電力(株)　</t>
  </si>
  <si>
    <t>(株)インフォシステム　</t>
  </si>
  <si>
    <t>ヴィジョナリーパワー(株)　</t>
  </si>
  <si>
    <t>(株)ウエスト電力　メニューB(残差)</t>
  </si>
  <si>
    <t>上田ガス(株)　</t>
  </si>
  <si>
    <t>うすきエネルギー(株)　</t>
  </si>
  <si>
    <t>(株)ウッドエナジー　</t>
  </si>
  <si>
    <t>宇都宮ライトパワー(株)　</t>
  </si>
  <si>
    <t>うべ未来エネルギー(株)　</t>
  </si>
  <si>
    <t>エア・ウォーター(株)　</t>
  </si>
  <si>
    <t>エア・ウォーター・ライフソリューション(株)（旧：エア・ウォーター北海道(株)）　</t>
  </si>
  <si>
    <t>(株)エーコープサービス　</t>
  </si>
  <si>
    <t>(株)エージーピー　　</t>
  </si>
  <si>
    <t>(株)エコア　</t>
  </si>
  <si>
    <t>(株)エコスタイル　メニューC(残差)</t>
  </si>
  <si>
    <t>(株)エコログ　</t>
  </si>
  <si>
    <t>(株)エスエナジー　</t>
  </si>
  <si>
    <t>(株)エスケーエナジー　</t>
  </si>
  <si>
    <t>越後天然ガス(株)　メニューA</t>
  </si>
  <si>
    <t>越後天然ガス(株)　(参考値)事業者全体</t>
  </si>
  <si>
    <t>エッセンシャルエナジー(株)(旧:(株)アイキューフォーメーション)　</t>
  </si>
  <si>
    <t>(株)エナジードリーム　</t>
  </si>
  <si>
    <t>(株)エナネス　</t>
  </si>
  <si>
    <t>(株)エナリス・パワー・マーケティング　メニューI</t>
  </si>
  <si>
    <t>(株)エナリス・パワー・マーケティング　メニューJ</t>
  </si>
  <si>
    <t>(株)エナリス・パワー・マーケティング　メニューK</t>
  </si>
  <si>
    <t>(株)エナリス・パワー・マーケティング　メニューL(残差)</t>
  </si>
  <si>
    <t>(株)エネ・ビジョン　</t>
  </si>
  <si>
    <t>(株)エネアーク関西　</t>
  </si>
  <si>
    <t>(株)エネアーク関東　</t>
  </si>
  <si>
    <t>(株)エネクスライフサービス　</t>
  </si>
  <si>
    <t>(株)エネサンス関東　</t>
  </si>
  <si>
    <t>エネックス(株)　メニューA</t>
  </si>
  <si>
    <t>エネックス(株)　(参考値)事業者全体</t>
  </si>
  <si>
    <t>エネトレード(株)　</t>
  </si>
  <si>
    <t>(株)エネファント　メニューC(残差)</t>
  </si>
  <si>
    <t>エネラボ(株)　メニューA</t>
  </si>
  <si>
    <t>エネラボ(株)　(参考値)事業者全体</t>
  </si>
  <si>
    <t>(株)エネルギア・ソリューション・アンド・サービス　メニューA</t>
  </si>
  <si>
    <t>(株)エネルギア・ソリューション・アンド・サービス　(参考値)事業者全体</t>
  </si>
  <si>
    <t>エネルギーパワー(株)　メニューA</t>
  </si>
  <si>
    <t>エネルギーパワー(株)　メニューB</t>
  </si>
  <si>
    <t>エネルギーパワー(株)　メニューC</t>
  </si>
  <si>
    <t>エネルギーパワー(株)　メニューD</t>
  </si>
  <si>
    <t>エネルギーパワー(株)　(参考値)事業者全体</t>
  </si>
  <si>
    <t>(株)エネワンでんき(旧：(株)サイサン)　メニューA</t>
  </si>
  <si>
    <t>(株)エネワンでんき(旧：(株)サイサン)　メニューB(残差)</t>
  </si>
  <si>
    <t>エバーグリーン・マーケティング(株)　メニューA</t>
  </si>
  <si>
    <t>エバーグリーン・リテイリング(株)　メニューA</t>
  </si>
  <si>
    <t>エバーグリーン・リテイリング(株)　メニューB(残差)</t>
  </si>
  <si>
    <t>荏原環境プラント(株)　メニューM</t>
  </si>
  <si>
    <t>荏原環境プラント(株)　メニューN(残差)</t>
  </si>
  <si>
    <t>エフィシエント(株)　</t>
  </si>
  <si>
    <t>(株)エフエネ　</t>
  </si>
  <si>
    <t>(株)エフオン　メニューF</t>
  </si>
  <si>
    <t>(株)エフオン　(参考値)事業者全体</t>
  </si>
  <si>
    <t>(株)エルピオ　</t>
  </si>
  <si>
    <t>エルメック(株)　</t>
  </si>
  <si>
    <t>(株)縁人　</t>
  </si>
  <si>
    <t>おいでんエネルギー(株)　メニューA</t>
  </si>
  <si>
    <t>おいでんエネルギー(株)　メニューB</t>
  </si>
  <si>
    <t>おいでんエネルギー(株)　(参考値)事業者全体</t>
  </si>
  <si>
    <t>王子・伊藤忠エネクス電力販売(株)　メニューB</t>
  </si>
  <si>
    <t>王子・伊藤忠エネクス電力販売(株)　メニューC</t>
  </si>
  <si>
    <t>王子・伊藤忠エネクス電力販売(株)　メニューD(残差)</t>
  </si>
  <si>
    <t>青梅ガス(株)　</t>
  </si>
  <si>
    <t>大分ケーブルテレコム(株)　</t>
  </si>
  <si>
    <t>大垣ガス(株)　</t>
  </si>
  <si>
    <t>大阪瓦斯(株)　メニューB</t>
  </si>
  <si>
    <t>大阪瓦斯(株)　メニューC</t>
  </si>
  <si>
    <t>大阪瓦斯(株)　メニューD(残差)</t>
  </si>
  <si>
    <t>おおすみ半島スマートエネルギー(株)　</t>
  </si>
  <si>
    <t>大多喜ガス(株)　</t>
  </si>
  <si>
    <t>(株)おおた電力　</t>
  </si>
  <si>
    <t>(株)岡崎建材　</t>
  </si>
  <si>
    <t>(株)岡崎さくら電力　</t>
  </si>
  <si>
    <t>岡田建設(株)　</t>
  </si>
  <si>
    <t>(株)オカモト　</t>
  </si>
  <si>
    <t>岡山電力(株)　メニューA</t>
  </si>
  <si>
    <t>岡山電力(株)　(参考値)事業者全体</t>
  </si>
  <si>
    <t>(株)沖縄ガスニューパワー　メニューA</t>
  </si>
  <si>
    <t>(株)沖縄ガスニューパワー　(参考値)事業者全体</t>
  </si>
  <si>
    <t>おきなわコープエナジー(株)　</t>
  </si>
  <si>
    <t>沖縄新エネ開発(株)　</t>
  </si>
  <si>
    <t>沖縄電力(株)　メニューA</t>
  </si>
  <si>
    <t>沖縄電力(株)　(参考値)事業者全体</t>
  </si>
  <si>
    <t>奥出雲電力(株)　</t>
  </si>
  <si>
    <t>(株)オズエナジー　</t>
  </si>
  <si>
    <t>(株)おトクでんき　</t>
  </si>
  <si>
    <t>(株)オノプロックス　</t>
  </si>
  <si>
    <t>(株)オプテージ　</t>
  </si>
  <si>
    <t>おまかせ電力(株)　</t>
  </si>
  <si>
    <t>おもてなし山形(株)　</t>
  </si>
  <si>
    <t>オリックス(株)　メニューG</t>
  </si>
  <si>
    <t>オリックス(株)　メニューH(残差)</t>
  </si>
  <si>
    <t>(株)織戸組　メニューA</t>
  </si>
  <si>
    <t>(株)織戸組　(参考値)事業者全体</t>
  </si>
  <si>
    <t>(株)オンテックス　</t>
  </si>
  <si>
    <t>加賀市総合サービス(株)　</t>
  </si>
  <si>
    <t>角栄ガス(株)　</t>
  </si>
  <si>
    <t>格安電力(株)　</t>
  </si>
  <si>
    <t>神楽電力(株)　</t>
  </si>
  <si>
    <t>かけがわ報徳パワー(株)　</t>
  </si>
  <si>
    <t>鹿児島電力(株)　</t>
  </si>
  <si>
    <t>(株)かづのパワー　</t>
  </si>
  <si>
    <t>(株)かみでん里山公社　</t>
  </si>
  <si>
    <t>亀岡ふるさとエナジー(株)　</t>
  </si>
  <si>
    <t>唐津電力(株)　</t>
  </si>
  <si>
    <t>(株)クリーンエネルギー総合研究所　メニューA</t>
  </si>
  <si>
    <t>(株)唐津パワーホールディングス　</t>
  </si>
  <si>
    <t>カワサキグリーンエナジー(株)(旧：川重商事(株)）　メニューA</t>
  </si>
  <si>
    <t>カワサキグリーンエナジー(株)(旧：川重商事(株)）　メニューB</t>
  </si>
  <si>
    <t>カワサキグリーンエナジー(株)(旧：川重商事(株)）　メニューC</t>
  </si>
  <si>
    <t>カワサキグリーンエナジー(株)(旧：川重商事(株)）　メニューD(残差)</t>
  </si>
  <si>
    <t>(株)関西空調　　</t>
  </si>
  <si>
    <t>関西電力(株)　メニューD</t>
  </si>
  <si>
    <t>関西電力(株)　メニューE</t>
  </si>
  <si>
    <t>関西電力(株)　メニューF(残差)</t>
  </si>
  <si>
    <t>合同会社北上新電力　</t>
  </si>
  <si>
    <t>(株)北九州パワー　メニューA</t>
  </si>
  <si>
    <t>(株)北九州パワー　(参考値)事業者全体</t>
  </si>
  <si>
    <t>キタコー(株)　</t>
  </si>
  <si>
    <t>北日本ガス(株)　</t>
  </si>
  <si>
    <t>北日本石油(株)　</t>
  </si>
  <si>
    <t>岐阜電力(株)　</t>
  </si>
  <si>
    <t>キヤノンマーケティングジャパン(株)　</t>
  </si>
  <si>
    <t>九州エナジー(株)　メニューB(残差)</t>
  </si>
  <si>
    <t>九州スポーツ電力(株)　</t>
  </si>
  <si>
    <t>九電みらいエナジー(株)　メニューA</t>
  </si>
  <si>
    <t>九電みらいエナジー(株)　メニューB</t>
  </si>
  <si>
    <t>九電みらいエナジー(株)　(参考値)事業者全体</t>
  </si>
  <si>
    <t>京セラ関電エナジー合同会社　</t>
  </si>
  <si>
    <t>京都生活協同組合　メニューB(残差)</t>
  </si>
  <si>
    <t>(株)京楽産業ホールディングス　</t>
  </si>
  <si>
    <t>桐生瓦斯(株)　</t>
  </si>
  <si>
    <t>近畿電力(株)　</t>
  </si>
  <si>
    <t>(株)クオリティプラス　</t>
  </si>
  <si>
    <t>久慈地域エネルギー(株)　(残差)</t>
  </si>
  <si>
    <t>郡上エネルギー(株)　</t>
  </si>
  <si>
    <t>(株)クボタ　</t>
  </si>
  <si>
    <t>熊本電力(株)　　</t>
  </si>
  <si>
    <t>熊本電力(株)（旧：オンブレナジー(株)）　</t>
  </si>
  <si>
    <t>(株)球磨村森電力　</t>
  </si>
  <si>
    <t>(株)グランデータ　</t>
  </si>
  <si>
    <t>グリーナ(株)　メニューA</t>
  </si>
  <si>
    <t>グリーナ(株)　メニューB</t>
  </si>
  <si>
    <t>グリーナ(株)　メニューC(残差)</t>
  </si>
  <si>
    <t>(株)クリーンエネルギー総合研究所　(参考値)事業者全体</t>
  </si>
  <si>
    <t>一般社団法人グリーンコープでんき　</t>
  </si>
  <si>
    <t>(株)グリーンサークル　</t>
  </si>
  <si>
    <t>グリーンシティこばやし(株)　</t>
  </si>
  <si>
    <t>(株)グリーンパワー大東　メニューA</t>
  </si>
  <si>
    <t>(株)グリーンパワー大東　(参考値)事業者全体</t>
  </si>
  <si>
    <t>グリーンピープルズパワー(株)　</t>
  </si>
  <si>
    <t>(株)クリーンベンチャー２１　</t>
  </si>
  <si>
    <t>(株)グリムスパワー　</t>
  </si>
  <si>
    <t>(株)グルーヴエナジー　</t>
  </si>
  <si>
    <t>くるめエネルギー(株)　</t>
  </si>
  <si>
    <t>(株)グローアップ　</t>
  </si>
  <si>
    <t>(株)グローバルエンジニアリング　メニューB(残差)</t>
  </si>
  <si>
    <t>(株)グローバルキャスト　</t>
  </si>
  <si>
    <t>グローバルソリューションサービス(株)　</t>
  </si>
  <si>
    <t>京葉瓦斯(株)　メニューA</t>
  </si>
  <si>
    <t>京葉瓦斯(株)　(参考値)事業者全体</t>
  </si>
  <si>
    <t>京和ガス(株)　</t>
  </si>
  <si>
    <t>ゲーテハウス(株)　</t>
  </si>
  <si>
    <t>(株)ケーブルネット下関　</t>
  </si>
  <si>
    <t>気仙沼グリーンエナジー(株)　</t>
  </si>
  <si>
    <t>高知ニューエナジー(株)　</t>
  </si>
  <si>
    <t>神戸電力(株)　</t>
  </si>
  <si>
    <t>(株)コープでんき東北　</t>
  </si>
  <si>
    <t>コープ電力(株)　</t>
  </si>
  <si>
    <t>国際航業(株)　</t>
  </si>
  <si>
    <t>小島電機工業(株)　</t>
  </si>
  <si>
    <t>御所野縄文電力(株)　</t>
  </si>
  <si>
    <t>コスモエネルギーソリューションズ(株)(旧：総合エネルギー(株))　メニューA</t>
  </si>
  <si>
    <t>コスモエネルギーソリューションズ(株)(旧：総合エネルギー(株))　メニューB(残差)</t>
  </si>
  <si>
    <t>五島市民電力(株)　メニューA</t>
  </si>
  <si>
    <t>五島市民電力(株)　メニューB</t>
  </si>
  <si>
    <t>五島市民電力(株)　(参考値)事業者全体</t>
  </si>
  <si>
    <t>こなんウルトラパワー(株)　</t>
  </si>
  <si>
    <t>(株)コノミヤホールディングス　</t>
  </si>
  <si>
    <t>(株)コンシェルジュ　メニューA</t>
  </si>
  <si>
    <t>(株)コンシェルジュ　(参考値)事業者全体</t>
  </si>
  <si>
    <t>(株)再エネ思考電力　メニューA</t>
  </si>
  <si>
    <t>(株)再エネ思考電力　メニューB</t>
  </si>
  <si>
    <t>(株)再エネ思考電力　(参考値)事業者全体</t>
  </si>
  <si>
    <t>埼玉ガス(株)　</t>
  </si>
  <si>
    <t>(株)彩の国でんき　</t>
  </si>
  <si>
    <t>(株)サイホープロパティーズ　</t>
  </si>
  <si>
    <t>酒田天然瓦斯(株)　</t>
  </si>
  <si>
    <t>坂戸ガス(株)　</t>
  </si>
  <si>
    <t>(株)さくら新電力　メニューA</t>
  </si>
  <si>
    <t>(株)さくら新電力　(参考値)事業者全体</t>
  </si>
  <si>
    <t>里山パワーワークス(株)　</t>
  </si>
  <si>
    <t>(株)サニックス　メニューA</t>
  </si>
  <si>
    <t>(株)サニックス　メニューB</t>
  </si>
  <si>
    <t>(株)サニックス　メニューC</t>
  </si>
  <si>
    <t>(株)サニックス　(参考値)事業者全体</t>
  </si>
  <si>
    <t>佐野瓦斯(株)　</t>
  </si>
  <si>
    <t>三愛石油(株)　</t>
  </si>
  <si>
    <t>山陰エレキ・アライアンス(株)　</t>
  </si>
  <si>
    <t>山陰酸素工業(株)　</t>
  </si>
  <si>
    <t>(株)三郷ひまわりエナジー　</t>
  </si>
  <si>
    <t>三州電力(株)　</t>
  </si>
  <si>
    <t>サントラベラーズサービス有限会社　</t>
  </si>
  <si>
    <t>三友エンテック(株)　</t>
  </si>
  <si>
    <t>サンリン(株)　メニューA</t>
  </si>
  <si>
    <t>サンリン(株)　(参考値)事業者全体</t>
  </si>
  <si>
    <t>(株)シーエナジー　</t>
  </si>
  <si>
    <t>(株)ジェイコムウエスト　</t>
  </si>
  <si>
    <t>(株)ジェイコム九州　</t>
  </si>
  <si>
    <t>(株)ジェイコム埼玉・東日本　</t>
  </si>
  <si>
    <t>(株)ジェイコム札幌　</t>
  </si>
  <si>
    <t>(株)ジェイコム湘南・神奈川　</t>
  </si>
  <si>
    <t>(株)ジェイコム千葉　</t>
  </si>
  <si>
    <t>(株)ジェイコム東京　</t>
  </si>
  <si>
    <t>シェルジャパン(株)　メニューA</t>
  </si>
  <si>
    <t>シェルジャパン(株)　メニューB</t>
  </si>
  <si>
    <t>シェルジャパン(株)　メニューC(残差)</t>
  </si>
  <si>
    <t>(株)しおさい電力　</t>
  </si>
  <si>
    <t>一般社団法人塩尻市森林公社　</t>
  </si>
  <si>
    <t>(株)シグナストラスト　</t>
  </si>
  <si>
    <t>静岡ガス＆パワー(株)　メニューC(残差)</t>
  </si>
  <si>
    <t>(株)シナジアパワー　メニューD</t>
  </si>
  <si>
    <t>(株)シナジアパワー　メニューE</t>
  </si>
  <si>
    <t>(株)シナジアパワー　メニューF</t>
  </si>
  <si>
    <t>(株)シナジアパワー　メニューG</t>
  </si>
  <si>
    <t>(株)シナジアパワー　メニューH</t>
  </si>
  <si>
    <t>(株)シナジアパワー　メニューI(残差)</t>
  </si>
  <si>
    <t>シナネン(株)　メニューF</t>
  </si>
  <si>
    <t>シナネン(株)　メニューG(残差)</t>
  </si>
  <si>
    <t>ジニーエナジー合同会社　メニューA</t>
  </si>
  <si>
    <t>ジニーエナジー合同会社　メニューB</t>
  </si>
  <si>
    <t>ジニーエナジー合同会社　(参考値)事業者全体</t>
  </si>
  <si>
    <t>芝浦電力(株)　</t>
  </si>
  <si>
    <t>地元電力(株)　</t>
  </si>
  <si>
    <t>(株)ジャパネットサービスイノベーション　</t>
  </si>
  <si>
    <t>ジャパンベストレスキューシステム(株)　</t>
  </si>
  <si>
    <t>自由でんき(株)　</t>
  </si>
  <si>
    <t>湘南電力(株)　メニューB(残差)</t>
  </si>
  <si>
    <t>(株)情熱電力　</t>
  </si>
  <si>
    <t>情報ハイウェイ協同組合　</t>
  </si>
  <si>
    <t>昭和商事(株)　</t>
  </si>
  <si>
    <t>シン・エナジー(株)　メニューA</t>
  </si>
  <si>
    <t>シン・エナジー(株)　メニューB</t>
  </si>
  <si>
    <t>シン・エナジー(株)　メニューC</t>
  </si>
  <si>
    <t>シン・エナジー(株)　(参考値)事業者全体</t>
  </si>
  <si>
    <t>(株)新出光　メニューA</t>
  </si>
  <si>
    <t>(株)新出光　メニューB</t>
  </si>
  <si>
    <t>(株)新出光　メニューC</t>
  </si>
  <si>
    <t>(株)新出光　メニューD</t>
  </si>
  <si>
    <t>(株)新出光　メニューE</t>
  </si>
  <si>
    <t>(株)新出光　メニューF</t>
  </si>
  <si>
    <t>(株)新出光　メニューG</t>
  </si>
  <si>
    <t>(株)新出光　メニューH</t>
  </si>
  <si>
    <t>(株)新出光　(参考値)事業者全体</t>
  </si>
  <si>
    <t>新エネルギー開発(株)　</t>
  </si>
  <si>
    <t>信州電力(株)　</t>
  </si>
  <si>
    <t>新電力いばらき(株)　</t>
  </si>
  <si>
    <t>新電力おおいた(株)　</t>
  </si>
  <si>
    <t>新電力新潟(株)　</t>
  </si>
  <si>
    <t>新電力フロンティア(株)　</t>
  </si>
  <si>
    <t>(株)翠光トップライン　</t>
  </si>
  <si>
    <t>須賀川瓦斯(株)　メニューA</t>
  </si>
  <si>
    <t>須賀川瓦斯(株)　(参考値)事業者全体</t>
  </si>
  <si>
    <t>スズカ電工(株)　</t>
  </si>
  <si>
    <t>鈴与商事(株)　メニューB</t>
  </si>
  <si>
    <t>鈴与商事(株)　メニューC</t>
  </si>
  <si>
    <t>鈴与商事(株)　メニューD(残差)</t>
  </si>
  <si>
    <t>鈴与電力(株)　メニューB</t>
  </si>
  <si>
    <t>鈴与電力(株)　メニューC</t>
  </si>
  <si>
    <t>鈴与電力(株)　メニューD</t>
  </si>
  <si>
    <t>鈴与電力(株)　メニューE(残差)</t>
  </si>
  <si>
    <t>スターティア(株)　メニューA</t>
  </si>
  <si>
    <t>スターティア(株)　(参考値)事業者全体</t>
  </si>
  <si>
    <t>(株)スマート　</t>
  </si>
  <si>
    <t>スマートエコエナジー(株)　メニューB</t>
  </si>
  <si>
    <t>スマートエコエナジー(株)　メニューC(残差)</t>
  </si>
  <si>
    <t>スマートエナジー熊本(株)　</t>
  </si>
  <si>
    <t>スマートエナジー磐田(株)　メニューB</t>
  </si>
  <si>
    <t>スマートエナジー磐田(株)　メニューC(残差)</t>
  </si>
  <si>
    <t>スマート電気(株)　</t>
  </si>
  <si>
    <t>諏訪瓦斯(株)　</t>
  </si>
  <si>
    <t>生活協同組合コープぐんま　</t>
  </si>
  <si>
    <t>生活協同組合コープこうべ　</t>
  </si>
  <si>
    <t>生活協同組合コープしが　メニューB(残差)</t>
  </si>
  <si>
    <t>生活協同組合コープながの　</t>
  </si>
  <si>
    <t>生活協同組合コープみらい　</t>
  </si>
  <si>
    <t>生活協同組合ひろしま　メニューB(残差)</t>
  </si>
  <si>
    <t>(株)生活クラブエナジー　メニューB(残差)</t>
  </si>
  <si>
    <t>西部瓦斯(株)　</t>
  </si>
  <si>
    <t>西武ガス(株)　</t>
  </si>
  <si>
    <t>石油資源開発(株)　</t>
  </si>
  <si>
    <t>ゼロワットパワー(株)　(残差)</t>
  </si>
  <si>
    <t>(株)センカク　</t>
  </si>
  <si>
    <t>セントラル石油瓦斯(株)　</t>
  </si>
  <si>
    <t>全農エネルギー(株)　メニューA</t>
  </si>
  <si>
    <t>全農エネルギー(株)　メニューB</t>
  </si>
  <si>
    <t>全農エネルギー(株)　メニューC</t>
  </si>
  <si>
    <t>全農エネルギー(株)　(参考値)事業者全体</t>
  </si>
  <si>
    <t>そうまＩグリッド合同会社　</t>
  </si>
  <si>
    <t>大一ガス(株)　</t>
  </si>
  <si>
    <t>第一日本電力(株)　</t>
  </si>
  <si>
    <t>大東建託パートナーズ(株)　</t>
  </si>
  <si>
    <t>(株)大仙こまちパワー　</t>
  </si>
  <si>
    <t>大東ガス(株)　メニューB(残差)</t>
  </si>
  <si>
    <t>太陽ガス(株)　</t>
  </si>
  <si>
    <t>大和エネルギー(株)　メニューB(残差)</t>
  </si>
  <si>
    <t>大和ハウス工業(株)　　メニューI</t>
  </si>
  <si>
    <t>大和ハウス工業(株)　　メニューJ</t>
  </si>
  <si>
    <t>大和ハウス工業(株)　　メニューK(残差)</t>
  </si>
  <si>
    <t>大和ライフエナジア(株)　メニューA</t>
  </si>
  <si>
    <t>大和ライフエナジア(株)　(参考値)事業者全体</t>
  </si>
  <si>
    <t>たんたんエナジー(株)　メニューB(残差)</t>
  </si>
  <si>
    <t>(株)地球クラブ　メニューB(残差)</t>
  </si>
  <si>
    <t>秩父新電力(株)　メニューC</t>
  </si>
  <si>
    <t>秩父新電力(株)　メニューD(残差)</t>
  </si>
  <si>
    <t>千葉電力(株)　</t>
  </si>
  <si>
    <t>(株)地方創生テクノロジーラボ　</t>
  </si>
  <si>
    <t>(株)チャームドライフ　</t>
  </si>
  <si>
    <t>中央電力(株)　メニューB</t>
  </si>
  <si>
    <t>中央電力(株)　メニューC</t>
  </si>
  <si>
    <t>中央電力(株)　メニューD(残差)</t>
  </si>
  <si>
    <t>中央電力エナジー(株)　メニューA</t>
  </si>
  <si>
    <t>中央電力エナジー(株)　(参考値)事業者全体</t>
  </si>
  <si>
    <t>(株)中海テレビ放送　</t>
  </si>
  <si>
    <t>(株)中京電力　</t>
  </si>
  <si>
    <t>中国電力(株)　メニューC</t>
  </si>
  <si>
    <t>中国電力(株)　メニューD</t>
  </si>
  <si>
    <t>中国電力(株)　メニューE(残差)</t>
  </si>
  <si>
    <t>中部電力ミライズ(株)　メニューA</t>
  </si>
  <si>
    <t>中部電力ミライズ(株)　メニューB(残差)</t>
  </si>
  <si>
    <t>中小企業支援(株)　</t>
  </si>
  <si>
    <t>(株)津軽あっぷるパワー　</t>
  </si>
  <si>
    <t>土浦ケーブルテレビ(株)　</t>
  </si>
  <si>
    <t>つづくみらいエナジー(株)　メニューA</t>
  </si>
  <si>
    <t>つづくみらいエナジー(株)　(参考値)事業者全体</t>
  </si>
  <si>
    <t>ティーダッシュ合同会社　</t>
  </si>
  <si>
    <t>デジタルグリッド(株)　メニューC</t>
  </si>
  <si>
    <t>デジタルグリッド(株)　メニューD(残差)</t>
  </si>
  <si>
    <t>テス・エンジニアリング(株)　メニューB(残差)</t>
  </si>
  <si>
    <t>テプコカスタマーサービス(株)　</t>
  </si>
  <si>
    <t>(株)デベロップ　</t>
  </si>
  <si>
    <t>(株)デライトアップ　</t>
  </si>
  <si>
    <t>(株)テレ・マーカー　</t>
  </si>
  <si>
    <t>(株)デンケン　</t>
  </si>
  <si>
    <t>電源開発(株)(旧：(株)J-POWERサプライアンドトレーディング)　メニューA</t>
  </si>
  <si>
    <t>電源開発(株)(旧：(株)J-POWERサプライアンドトレーディング)　メニューB</t>
  </si>
  <si>
    <t>電源開発(株)(旧：(株)J-POWERサプライアンドトレーディング)　(参考値)事業者全体</t>
  </si>
  <si>
    <t>電力保全サービス(株)　</t>
  </si>
  <si>
    <t>東亜ガス(株)　</t>
  </si>
  <si>
    <t>(株)東急パワーサプライ　メニューB</t>
  </si>
  <si>
    <t>(株)東急パワーサプライ　メニューC</t>
  </si>
  <si>
    <t>(株)東急パワーサプライ　メニューD</t>
  </si>
  <si>
    <t>(株)東急パワーサプライ　メニューE</t>
  </si>
  <si>
    <t>(株)東急パワーサプライ　メニューF</t>
  </si>
  <si>
    <t>(株)東急パワーサプライ　メニューG(残差)</t>
  </si>
  <si>
    <t>東京エコサービス(株)　メニューA</t>
  </si>
  <si>
    <t>東京エコサービス(株)　(参考値)事業者全体</t>
  </si>
  <si>
    <t>東京ガス(株)　メニューC</t>
  </si>
  <si>
    <t>東京ガス(株)　メニューD</t>
  </si>
  <si>
    <t>東京ガス(株)　メニューE</t>
  </si>
  <si>
    <t>東京ガス(株)　メニューF(残差)</t>
  </si>
  <si>
    <t>東京電力エナジーパートナー(株)　メニューG</t>
  </si>
  <si>
    <t>東京電力エナジーパートナー(株)　メニューH</t>
  </si>
  <si>
    <t>東京電力エナジーパートナー(株)　メニューI</t>
  </si>
  <si>
    <t>東京電力エナジーパートナー(株)　メニューJ(残差)</t>
  </si>
  <si>
    <t>公益財団法人東京都環境公社　</t>
  </si>
  <si>
    <t>東彩ガス(株)　メニューA</t>
  </si>
  <si>
    <t>東彩ガス(株)　(参考値)事業者全体</t>
  </si>
  <si>
    <t>東北電力エナジートレーディング(株)　</t>
  </si>
  <si>
    <t>東北電力フロンティア(株)　</t>
  </si>
  <si>
    <t>(株)東名　</t>
  </si>
  <si>
    <t>(株)トーヨーエネルギーファーム　</t>
  </si>
  <si>
    <t>(株)ところざわ未来電力　メニューB</t>
  </si>
  <si>
    <t>(株)ところざわ未来電力　メニューC(残差)</t>
  </si>
  <si>
    <t>(株)どさんこパワー　メニューA</t>
  </si>
  <si>
    <t>(株)どさんこパワー　(参考値)事業者全体</t>
  </si>
  <si>
    <t>とちぎコープ生活協同組合　</t>
  </si>
  <si>
    <t>(株)とっとり市民電力　メニューA</t>
  </si>
  <si>
    <t>(株)とっとり市民電力　(参考値)事業者全体</t>
  </si>
  <si>
    <t>凸版印刷(株)　メニューA</t>
  </si>
  <si>
    <t>凸版印刷(株)　(参考値)事業者全体</t>
  </si>
  <si>
    <t>(株)トドック電力　</t>
  </si>
  <si>
    <t>(株)登米電力　</t>
  </si>
  <si>
    <t>富山電力(株)　</t>
  </si>
  <si>
    <t>(株)トヨタエナジーソリューションズ　</t>
  </si>
  <si>
    <t>トリニティエナジー(株)　</t>
  </si>
  <si>
    <t>(株)とんでんホールディングス　</t>
  </si>
  <si>
    <t>(株)内藤工業所　</t>
  </si>
  <si>
    <t>永井自動車工業(株)　</t>
  </si>
  <si>
    <t>(株)ながさきサステナエナジー　</t>
  </si>
  <si>
    <t>長崎地域電力(株)　</t>
  </si>
  <si>
    <t>(株)中庄商店　</t>
  </si>
  <si>
    <t>(株)中之条パワー　メニューA</t>
  </si>
  <si>
    <t>(株)中之条パワー　(参考値)事業者全体</t>
  </si>
  <si>
    <t>長野都市ガス(株)　</t>
  </si>
  <si>
    <t>なでしこ電力(株)　</t>
  </si>
  <si>
    <t>奈良電力(株)　</t>
  </si>
  <si>
    <t>(株)成田香取エネルギー　</t>
  </si>
  <si>
    <t>南部だんだんエナジー(株)　</t>
  </si>
  <si>
    <t>(株)ナンワエナジー　メニューB(残差)</t>
  </si>
  <si>
    <t>新潟県民電力(株)　</t>
  </si>
  <si>
    <t>新潟スワンエナジー(株)　メニューC</t>
  </si>
  <si>
    <t>新潟スワンエナジー(株)　メニューD(残差)</t>
  </si>
  <si>
    <t>西川建材工業(株)　</t>
  </si>
  <si>
    <t>(株)西九州させぼパワーズ　</t>
  </si>
  <si>
    <t>ニシムラ(株)　</t>
  </si>
  <si>
    <t>日産トレーデイング(株)　</t>
  </si>
  <si>
    <t>日鉄エンジニアリング(株)　メニューC</t>
  </si>
  <si>
    <t>日鉄エンジニアリング(株)　メニューD</t>
  </si>
  <si>
    <t>日鉄エンジニアリング(株)　メニューE(残差)</t>
  </si>
  <si>
    <t>日本エネルギー総合システム(株)　メニューB(残差)</t>
  </si>
  <si>
    <t>(株)日本海水　</t>
  </si>
  <si>
    <t>日本瓦斯(株)　メニューA</t>
  </si>
  <si>
    <t>日本瓦斯(株)　(参考値)事業者全体</t>
  </si>
  <si>
    <t>(株)日本セレモニー　</t>
  </si>
  <si>
    <t>日本テクノ(株)　メニューA</t>
  </si>
  <si>
    <t>日本テクノ(株)　(参考値)事業者全体</t>
  </si>
  <si>
    <t>日本電灯電力販売(株)　</t>
  </si>
  <si>
    <t>日本ファシリティ・ソリューション(株)　メニューA</t>
  </si>
  <si>
    <t>日本ファシリティ・ソリューション(株)　(参考値)事業者全体</t>
  </si>
  <si>
    <t>ネイチャーエナジー小国(株)　</t>
  </si>
  <si>
    <t>(株)ネクシィーズ・ゼロ　</t>
  </si>
  <si>
    <t>ネクストパワーやまと(株)　メニューA</t>
  </si>
  <si>
    <t>ネクストパワーやまと(株)　(参考値)事業者全体</t>
  </si>
  <si>
    <t>寝屋川電力(株)　</t>
  </si>
  <si>
    <t>(株)能勢・豊能まち作り　</t>
  </si>
  <si>
    <t>パーパススマートパワー(株)　</t>
  </si>
  <si>
    <t>パシフィックパワー(株)　</t>
  </si>
  <si>
    <t>パナソニックオペレーショナルエクセレンス(株)（旧：パナソニック(株)）　メニューA</t>
  </si>
  <si>
    <t>パナソニックオペレーショナルエクセレンス(株)（旧：パナソニック(株)）　メニューB(残差)</t>
  </si>
  <si>
    <t>(株)花巻銀河パワー　</t>
  </si>
  <si>
    <t>(株)はまエネ　</t>
  </si>
  <si>
    <t>浜田ガス(株)　</t>
  </si>
  <si>
    <t>(株)浜松新電力　</t>
  </si>
  <si>
    <t>(株)バランスハーツ　</t>
  </si>
  <si>
    <t>はりま電力(株)　</t>
  </si>
  <si>
    <t>(株)ハルエネ　</t>
  </si>
  <si>
    <t>(株)パルシステム電力　</t>
  </si>
  <si>
    <t>(株)パワー・オプティマイザー　</t>
  </si>
  <si>
    <t>パワーネクスト(株)　</t>
  </si>
  <si>
    <t>バンプーパワートレーディング合同会社　</t>
  </si>
  <si>
    <t>東日本ガス(株)　</t>
  </si>
  <si>
    <t>東広島スマートエネルギー(株)　</t>
  </si>
  <si>
    <t>一般社団法人東松島みらいとし機構　</t>
  </si>
  <si>
    <t>(株)ビジョン　</t>
  </si>
  <si>
    <t>日高都市ガス(株)　</t>
  </si>
  <si>
    <t>日立造船(株)　メニューC(残差)</t>
  </si>
  <si>
    <t>(株)ビビット　</t>
  </si>
  <si>
    <t>ヒューリックプロパティソリューション(株)　</t>
  </si>
  <si>
    <t>兵庫電力(株)　</t>
  </si>
  <si>
    <t>弘前ガス(株)　</t>
  </si>
  <si>
    <t>ファミリーエナジー合同会社　</t>
  </si>
  <si>
    <t>(株)ファミリーネット・ジャパン　メニューB</t>
  </si>
  <si>
    <t>(株)ファミリーネット・ジャパン　メニューC(残差)</t>
  </si>
  <si>
    <t>(株)ファラデー　</t>
  </si>
  <si>
    <t>(株)フィット　</t>
  </si>
  <si>
    <t>フィンテックラボ協同組合　</t>
  </si>
  <si>
    <t>フェニックスエナジー合同会社　</t>
  </si>
  <si>
    <t>(株)フォーバルテレコム　　メニューA</t>
  </si>
  <si>
    <t>(株)フォーバルテレコム　　(参考値)事業者全体</t>
  </si>
  <si>
    <t>ふかやｅパワー(株)　メニューA</t>
  </si>
  <si>
    <t>ふかやｅパワー(株)　メニューB(残差)</t>
  </si>
  <si>
    <t>福井電力(株)　</t>
  </si>
  <si>
    <t>福島フェニックス電力(株)　</t>
  </si>
  <si>
    <t>ふくしま新電力(株)　</t>
  </si>
  <si>
    <t>(株)ふくしま未来パワー　</t>
  </si>
  <si>
    <t>ふくのしま電力(株)　</t>
  </si>
  <si>
    <t>福山未来エナジー(株)　</t>
  </si>
  <si>
    <t>富士山エナジー(株)　</t>
  </si>
  <si>
    <t>(株)富士山電力　</t>
  </si>
  <si>
    <t>(株)藤田商店　メニューB(残差)</t>
  </si>
  <si>
    <t>武州瓦斯(株)　メニューB(残差)</t>
  </si>
  <si>
    <t>(株)フソウ・エナジー　</t>
  </si>
  <si>
    <t>府中・調布まちなかエナジー(株)　</t>
  </si>
  <si>
    <t>武陽ガス(株)　</t>
  </si>
  <si>
    <t>一般社団法人フライングエステート　</t>
  </si>
  <si>
    <t>フラットエナジー(株)　</t>
  </si>
  <si>
    <t>フラワーペイメント(株)　</t>
  </si>
  <si>
    <t>(株)ぶんごおおのエナジー　</t>
  </si>
  <si>
    <t>(株)ホープ　</t>
  </si>
  <si>
    <t>ホームタウンエナジー(株)　</t>
  </si>
  <si>
    <t>(株)ほくだん　</t>
  </si>
  <si>
    <t>北陸電力(株)　メニューC</t>
  </si>
  <si>
    <t>北陸電力(株)　メニューD</t>
  </si>
  <si>
    <t>北陸電力(株)　メニューE(残差)</t>
  </si>
  <si>
    <t>北陸電力ビズエナジーソリューション(株)　</t>
  </si>
  <si>
    <t>北海道瓦斯(株)　メニューA</t>
  </si>
  <si>
    <t>北海道瓦斯(株)　(参考値)事業者全体</t>
  </si>
  <si>
    <t>北海道電力(株)　メニューB</t>
  </si>
  <si>
    <t>北海道電力(株)　メニューC(残差)</t>
  </si>
  <si>
    <t>北海道電力コクリエーション(株)　</t>
  </si>
  <si>
    <t>(株)坊っちゃん電力　</t>
  </si>
  <si>
    <t>穂の国とよはし電力(株)　</t>
  </si>
  <si>
    <t>堀川産業(株)　</t>
  </si>
  <si>
    <t>本庄ガス(株)　</t>
  </si>
  <si>
    <t>(株)まち未来製作所　</t>
  </si>
  <si>
    <t>松阪新電力(株)　</t>
  </si>
  <si>
    <t>松本ガス(株)　</t>
  </si>
  <si>
    <t>真庭バイオエネルギー(株)　</t>
  </si>
  <si>
    <t>(株)マルヰ　</t>
  </si>
  <si>
    <t>(株)マルイファシリティーズ　</t>
  </si>
  <si>
    <t>(株)丸の内電力　</t>
  </si>
  <si>
    <t>丸紅伊那みらいでんき(株)　メニューB(残差)</t>
  </si>
  <si>
    <t>丸紅新電力(株)　メニューE(残差)</t>
  </si>
  <si>
    <t>三河商事(株)　</t>
  </si>
  <si>
    <t>(株)三河の山里コミュニティパワー　</t>
  </si>
  <si>
    <t>三井物産(株)　メニューB(残差)</t>
  </si>
  <si>
    <t>(株)ミツウロコヴェッセル　</t>
  </si>
  <si>
    <t>ミツウロコグリーンエネルギー(株)　メニューH</t>
  </si>
  <si>
    <t>ミツウロコグリーンエネルギー(株)　メニューI</t>
  </si>
  <si>
    <t>ミツウロコグリーンエネルギー(株)　メニューJ(残差)</t>
  </si>
  <si>
    <t>水戸電力(株)　</t>
  </si>
  <si>
    <t>(株)みとや　</t>
  </si>
  <si>
    <t>緑屋電気(株)　</t>
  </si>
  <si>
    <t>(株)ミナサポ　</t>
  </si>
  <si>
    <t>みなとみらい電力(株)　</t>
  </si>
  <si>
    <t>みの市民エネルギー(株)　</t>
  </si>
  <si>
    <t>(株)美作国電力　</t>
  </si>
  <si>
    <t>(株)宮交シティ　</t>
  </si>
  <si>
    <t>宮古新電力(株)　</t>
  </si>
  <si>
    <t>(株)宮崎ガスリビング　</t>
  </si>
  <si>
    <t>宮崎電力(株)　</t>
  </si>
  <si>
    <t>宮崎パワーライン(株)　</t>
  </si>
  <si>
    <t>みやまスマートエネルギー(株)　メニューA</t>
  </si>
  <si>
    <t>みやまスマートエネルギー(株)　(参考値)事業者全体</t>
  </si>
  <si>
    <t>みよしエナジー(株)　</t>
  </si>
  <si>
    <t>ミライフ(株)　</t>
  </si>
  <si>
    <t>ミライフ東日本(株)　</t>
  </si>
  <si>
    <t>(株)明治産業　</t>
  </si>
  <si>
    <t>名南共同エネルギー(株)　</t>
  </si>
  <si>
    <t>(株)メディオテック　メニューA</t>
  </si>
  <si>
    <t>(株)メディオテック　(参考値)事業者全体</t>
  </si>
  <si>
    <t>もみじ電力(株)　</t>
  </si>
  <si>
    <t>森の灯り(株)　</t>
  </si>
  <si>
    <t>森の電力(株)　メニューB(残差)</t>
  </si>
  <si>
    <t>森のエネルギー(株)　</t>
  </si>
  <si>
    <t>八千代エンジニヤリング(株)　</t>
  </si>
  <si>
    <t>弥富ガス協同組合　</t>
  </si>
  <si>
    <t>八幡商事(株)　</t>
  </si>
  <si>
    <t>(株)やまがた新電力　メニューB(残差)</t>
  </si>
  <si>
    <t>やめエネルギー(株)　</t>
  </si>
  <si>
    <t>(株)ユーミー総合研究所(旧：(株)ユーミーエナジー）　</t>
  </si>
  <si>
    <t>(株)ユーラスグリーンエナジー　メニューB(残差)</t>
  </si>
  <si>
    <t>ゆきぐに新電力(株)　</t>
  </si>
  <si>
    <t>(株)ユビニティー　</t>
  </si>
  <si>
    <t>(株)横須賀アーバンウッドパワー　</t>
  </si>
  <si>
    <t>横浜ウォーター(株)　</t>
  </si>
  <si>
    <t>(株)横浜環境デザイン　メニューA</t>
  </si>
  <si>
    <t>(株)横浜環境デザイン　(参考値)事業者全体</t>
  </si>
  <si>
    <t>(株)吉田石油店　</t>
  </si>
  <si>
    <t>四つ葉電力(株)　</t>
  </si>
  <si>
    <t>米子瓦斯(株)　</t>
  </si>
  <si>
    <t>楽天エナジー(株)(旧：楽天モバイル(株))　メニューA</t>
  </si>
  <si>
    <t>楽天エナジー(株)(旧：楽天モバイル(株))　メニューB</t>
  </si>
  <si>
    <t>楽天エナジー(株)(旧：楽天モバイル(株))　メニューC(残差)</t>
  </si>
  <si>
    <t>リエスパワー(株)　</t>
  </si>
  <si>
    <t>リエスパワーネクスト(株)　</t>
  </si>
  <si>
    <t>陸前高田しみんエネルギー(株)　</t>
  </si>
  <si>
    <t>(株)リクルート　</t>
  </si>
  <si>
    <t>(株)リケン工業　</t>
  </si>
  <si>
    <t>リストプロパティーズ(株)　</t>
  </si>
  <si>
    <t>リニューアブル・ジャパン(株)(旧：(株)みらい電力)　メニューA</t>
  </si>
  <si>
    <t>リニューアブル・ジャパン(株)(旧：(株)みらい電力)　メニューB</t>
  </si>
  <si>
    <t>リニューアブル・ジャパン(株)(旧：(株)みらい電力)　メニューC</t>
  </si>
  <si>
    <t>リニューアブル・ジャパン(株)(旧：(株)みらい電力)　メニューD</t>
  </si>
  <si>
    <t>リニューアブル・ジャパン(株)(旧：(株)みらい電力)　メニューE(残差)</t>
  </si>
  <si>
    <t>(株)リミックスポイント　メニューB(残差)</t>
  </si>
  <si>
    <t>(株)ルーア　</t>
  </si>
  <si>
    <t>(株)ルーク　メニューA</t>
  </si>
  <si>
    <t>(株)ルーク　メニューB</t>
  </si>
  <si>
    <t>(株)ルーク　(参考値)事業者全体</t>
  </si>
  <si>
    <t>(株)レクスポート(旧：(株)地域電力)　</t>
  </si>
  <si>
    <t>レックスイノベーション(株)　</t>
  </si>
  <si>
    <t>レネックス電力合同会社　</t>
  </si>
  <si>
    <t>レモンガス(株)　</t>
  </si>
  <si>
    <t>ローカルエナジー(株)　メニューB(残差)</t>
  </si>
  <si>
    <t>ローカルでんき(株)　メニューA</t>
  </si>
  <si>
    <t>ローカルでんき(株)　メニューB(残差)</t>
  </si>
  <si>
    <t>和歌山電力(株)　</t>
  </si>
  <si>
    <t>綿半パートナーズ(株)　</t>
  </si>
  <si>
    <t>ワタミエナジー(株)　メニューB(残差)</t>
  </si>
  <si>
    <t>(株)ａｆｔｅｒＦＩＴ　メニューA</t>
  </si>
  <si>
    <t>Ａｐａｍａｎ　Ｅｎｅｒｇｙ(株)　</t>
  </si>
  <si>
    <t>Ｃａｓｔｌｅｔｏｎ　Ｃｏｍｍｏｄｉｔｉｅｓ　Ｊａｐａｎ合同会社　</t>
  </si>
  <si>
    <t>(株)ＣＤエナジーダイレクト　メニューA</t>
  </si>
  <si>
    <t>(株)ＣＤエナジーダイレクト　メニューB(残差)</t>
  </si>
  <si>
    <t>(株)ＣＨＩＢＡむつざわエナジー　</t>
  </si>
  <si>
    <t>Ｃｏｃｏテラスたがわ(株)　</t>
  </si>
  <si>
    <t>(株)ＣＷＳ　</t>
  </si>
  <si>
    <t>ENEOS(株)　メニューA</t>
  </si>
  <si>
    <t>ENEOS(株)　メニューB</t>
  </si>
  <si>
    <t>ENEOS(株)　メニューC</t>
  </si>
  <si>
    <t>ENEOS(株)　メニューD(残差)</t>
  </si>
  <si>
    <t>ＦＴエナジー(株)　</t>
  </si>
  <si>
    <t>(株)Ｇ－Ｐｏｗｅｒ　</t>
  </si>
  <si>
    <t>GYRO　HOLDINGS(株)　</t>
  </si>
  <si>
    <t>ＨＴＢエナジー(株)　メニューA</t>
  </si>
  <si>
    <t>ＨＴＢエナジー(株)　メニューB</t>
  </si>
  <si>
    <t>ＨＴＢエナジー(株)　(参考値)事業者全体</t>
  </si>
  <si>
    <t>(株)Ｉ＆Ｉ　</t>
  </si>
  <si>
    <t>ＩＳエナジー(株)　</t>
  </si>
  <si>
    <t>ＪＡＧ国際エナジー(株)　(残差)</t>
  </si>
  <si>
    <t>Japan電力(株)(旧：アンフィニ(株))　メニューA</t>
  </si>
  <si>
    <t>Japan電力(株)(旧：アンフィニ(株))　メニューB</t>
  </si>
  <si>
    <t>Japan電力(株)(旧：アンフィニ(株))　メニューC(残差)</t>
  </si>
  <si>
    <t>ＪＰエネルギー(株)　</t>
  </si>
  <si>
    <t>JREトレーディング(株)　</t>
  </si>
  <si>
    <t>JR西日本住宅サービス(株)　</t>
  </si>
  <si>
    <t>(株)ＪＴＢコミュニケーションデザイン　</t>
  </si>
  <si>
    <t>(株)ｋａｒｃｈ　</t>
  </si>
  <si>
    <t>KBN(株)（旧：香川テレビ放送網(株)）　</t>
  </si>
  <si>
    <t>ＫＤＤＩ(株)　メニューA</t>
  </si>
  <si>
    <t>ＫＤＤＩ(株)　(参考値)事業者全体</t>
  </si>
  <si>
    <t>(株)Ｋｅｎｅｓエネルギーサービス　</t>
  </si>
  <si>
    <t>ＫＭパワー(株)　</t>
  </si>
  <si>
    <t>(株)LENETS　</t>
  </si>
  <si>
    <t>(株)Ｌｉｎｋ　Ｌｉｆｅ　</t>
  </si>
  <si>
    <t>(株)ＬＩＸＩＬ　ＴＥＰＣＯ　スマートパートナーズ　メニューA</t>
  </si>
  <si>
    <t>(株)ＬＩＸＩＬ　ＴＥＰＣＯ　スマートパートナーズ　メニューB</t>
  </si>
  <si>
    <t>(株)ＬＩＸＩＬ　ＴＥＰＣＯ　スマートパートナーズ　メニューC(残差)</t>
  </si>
  <si>
    <t>(株)Ｌｏｏｏｐ　メニューE</t>
  </si>
  <si>
    <t>(株)Ｌｏｏｏｐ　メニューF(残差)</t>
  </si>
  <si>
    <t>MCPD(株)（旧：MCPD合同会社）　メニューA</t>
  </si>
  <si>
    <t>MCPD(株)（旧：MCPD合同会社）　メニューB</t>
  </si>
  <si>
    <t>MCPD(株)（旧：MCPD合同会社）　(参考値)事業者全体</t>
  </si>
  <si>
    <t>ＭＣリテールエナジー(株)　メニューD(残差)</t>
  </si>
  <si>
    <t>ＭＧＣエネルギー(株)　</t>
  </si>
  <si>
    <t>(株)Ｍｉｓｕｍｉ　</t>
  </si>
  <si>
    <t>(株)MKエネルギー　</t>
  </si>
  <si>
    <t>ＭＫステーションズ(株)　</t>
  </si>
  <si>
    <t>(株)Mpower　</t>
  </si>
  <si>
    <t>Ｍｙシティ電力(株)　</t>
  </si>
  <si>
    <t>Nature(株)　</t>
  </si>
  <si>
    <t>(株)NEXT ONE　</t>
  </si>
  <si>
    <t>Ｎｅｘｔ　Ｐｏｗｅｒ(株)　</t>
  </si>
  <si>
    <t>NTTアノードエナジー(株)　メニューA</t>
  </si>
  <si>
    <t>NTTアノードエナジー(株)　(参考値)事業者全体</t>
  </si>
  <si>
    <t>(株)OKUTA　</t>
  </si>
  <si>
    <t>(株)Ｏｐｔｉｍｉｚｅｄ　Ｅｎｅｒｇｙ　</t>
  </si>
  <si>
    <t>合同会社Peak8　</t>
  </si>
  <si>
    <t>(株)ＰｉｎＴ　</t>
  </si>
  <si>
    <t>RE100電力(株)　メニューA</t>
  </si>
  <si>
    <t>RE100電力(株)　メニューB(残差)</t>
  </si>
  <si>
    <t>(株)RenoLabo　</t>
  </si>
  <si>
    <t>(株)Sanko IB　</t>
  </si>
  <si>
    <t>ＳＢパワー(株)　メニューC(残差)</t>
  </si>
  <si>
    <t>(株)ＳＥウイングズ　</t>
  </si>
  <si>
    <t>(株)Ｓｈａｒｅｄ　Ｅｎｅｒｇｙ　</t>
  </si>
  <si>
    <t>SustainableEnergy(株)　</t>
  </si>
  <si>
    <t>T＆Tエナジー(株)　</t>
  </si>
  <si>
    <t>TEPCOライフサービス(株)　</t>
  </si>
  <si>
    <t>TERA Energy(株)　</t>
  </si>
  <si>
    <t>TGオクトパスエナジー(株)　メニューA</t>
  </si>
  <si>
    <t>TGオクトパスエナジー(株)　メニューB</t>
  </si>
  <si>
    <t>TGオクトパスエナジー(株)　(参考値)事業者全体</t>
  </si>
  <si>
    <t>(株)ＴＯＫＹＯ油電力　</t>
  </si>
  <si>
    <t>ＴＲＥＮＤＥ(株)　</t>
  </si>
  <si>
    <t>(株)ＴＴＳパワー　</t>
  </si>
  <si>
    <t>UNIVERGY(株)　</t>
  </si>
  <si>
    <t>(株)UPDATER(旧：みんな電力(株))　メニューA</t>
  </si>
  <si>
    <t>(株)UPDATER(旧：みんな電力(株))　メニューB</t>
  </si>
  <si>
    <t>(株)UPDATER(旧：みんな電力(株))　メニューC(残差)</t>
  </si>
  <si>
    <t>(株)ＵＳＥＮ　ＮＥＴＷＯＲＫＳ　</t>
  </si>
  <si>
    <t>(株)Ｖ－Ｐｏｗｅｒ　メニューB</t>
  </si>
  <si>
    <t>(株)Ｖ－Ｐｏｗｅｒ　メニューC(残差)</t>
  </si>
  <si>
    <t>WSエナジー(株)　メニューB</t>
  </si>
  <si>
    <t>WSエナジー(株)　メニューC(残差)</t>
  </si>
  <si>
    <t>Y.W.C(株)　</t>
  </si>
  <si>
    <t>代替値</t>
    <rPh sb="0" eb="2">
      <t>ダイタイ</t>
    </rPh>
    <rPh sb="2" eb="3">
      <t>チ</t>
    </rPh>
    <phoneticPr fontId="1"/>
  </si>
  <si>
    <t>アイエスジー(株)　</t>
  </si>
  <si>
    <t>アストマックス(株)　</t>
  </si>
  <si>
    <t>厚木瓦斯(株)　メニューB(残差)</t>
  </si>
  <si>
    <t>エア・ウォーター・ライフソリューション(株)(旧：エア・ウォーター北海道(株))　</t>
  </si>
  <si>
    <t>(株)エイチティーピー　</t>
  </si>
  <si>
    <t>越後天然ガス(株)　メニューB(残差)</t>
  </si>
  <si>
    <t>エッセンシャルエナジー(株)　</t>
  </si>
  <si>
    <t>(株)エネウィル(旧：ＪＡＧ国際エナジー(株))　メニューA</t>
  </si>
  <si>
    <t>(株)エネウィル(旧：ＪＡＧ国際エナジー(株))　メニューB(残差)</t>
  </si>
  <si>
    <t>エネックス(株)　メニューB(残差)</t>
  </si>
  <si>
    <t>エネラボ(株)　メニューB(残差)</t>
  </si>
  <si>
    <t>(株)エネルギア・ソリューション・アンド・サービス　メニューB(残差)</t>
  </si>
  <si>
    <t>おいでんエネルギー(株)　メニューC(残差)</t>
  </si>
  <si>
    <t>岡山電力(株)　メニューB(残差)</t>
  </si>
  <si>
    <t>(株)沖縄ガスニューパワー　メニューB(残差)</t>
  </si>
  <si>
    <t>沖縄電力(株)　メニューB(残差)</t>
  </si>
  <si>
    <t>(株)織戸組　メニューB(残差)</t>
  </si>
  <si>
    <t>(株)カーボンニュートラル(旧：西多摩バイオパワー(株))　</t>
  </si>
  <si>
    <t>歌舞伎エナジー(株)　</t>
  </si>
  <si>
    <t>カワサキグリーンエナジー(株)　メニューA</t>
  </si>
  <si>
    <t>カワサキグリーンエナジー(株)　メニューB</t>
  </si>
  <si>
    <t>カワサキグリーンエナジー(株)　メニューC</t>
  </si>
  <si>
    <t>カワサキグリーンエナジー(株)　メニューD(残差)</t>
  </si>
  <si>
    <t>(株)北九州パワー　メニューB(残差)</t>
  </si>
  <si>
    <t>くこくエネルギー(株)(旧：熊本電力(株))　</t>
  </si>
  <si>
    <t>(株)グリーンパワー大東　メニューB(残差)</t>
  </si>
  <si>
    <t>(株)クローバー・テクノロジーズ(旧：四つ葉電力(株))　</t>
  </si>
  <si>
    <t>(株)ケアネス(旧：(株)ルーア)　</t>
  </si>
  <si>
    <t>京葉瓦斯(株)　メニューB(残差)</t>
  </si>
  <si>
    <t>気仙沼グリーンエナジー(株)　メニューA</t>
  </si>
  <si>
    <t>気仙沼グリーンエナジー(株)　メニューB(残差)</t>
  </si>
  <si>
    <t>コスモエネルギーソリューションズ(株)　メニューA</t>
  </si>
  <si>
    <t>五島市民電力(株)　メニューC(残差)</t>
  </si>
  <si>
    <t>(株)コンシェルジュ　メニューB(残差)</t>
  </si>
  <si>
    <t>(株)さくら新電力　メニューB(残差)</t>
  </si>
  <si>
    <t>(株)サニックス　メニューD(残差)</t>
  </si>
  <si>
    <t>三愛オブリ(株)(旧：三愛石油(株))　</t>
  </si>
  <si>
    <t>サンリン(株)　メニューB(残差)</t>
  </si>
  <si>
    <t>(株)シーラパワー(旧：愛知電力(株))　メニューA</t>
  </si>
  <si>
    <t>(株)シーラパワー(旧：愛知電力(株))　メニューB(残差)</t>
  </si>
  <si>
    <t>須賀川瓦斯(株)　メニューB(残差)</t>
  </si>
  <si>
    <t>スターティア(株)　メニューB(残差)</t>
  </si>
  <si>
    <t>大和ライフエナジア(株)　メニューB(残差)</t>
  </si>
  <si>
    <t>(株)地域創生ホールディングス　</t>
  </si>
  <si>
    <t>中央電力エナジー(株)　メニューB(残差)</t>
  </si>
  <si>
    <t>電源開発(株)　メニューA</t>
  </si>
  <si>
    <t>電源開発(株)　メニューB</t>
  </si>
  <si>
    <t>電源開発(株)　メニューC(残差)</t>
  </si>
  <si>
    <t>東彩ガス(株)　メニューB(残差)</t>
  </si>
  <si>
    <t>(株)どさんこパワー　メニューB(残差)</t>
  </si>
  <si>
    <t>(株)とっとり市民電力　メニューB(残差)</t>
  </si>
  <si>
    <t>凸版印刷(株)　メニューB(残差)</t>
  </si>
  <si>
    <t>(株)中之条パワー　メニューB(残差)</t>
  </si>
  <si>
    <t>日本瓦斯(株)(旧：(株)エナジードリーム)　</t>
  </si>
  <si>
    <t>日本瓦斯(株)　メニューB(残差)</t>
  </si>
  <si>
    <t>日本テクノ(株)　メニューB(残差)</t>
  </si>
  <si>
    <t>日本ファシリティ・ソリューション(株)　メニューB(残差)</t>
  </si>
  <si>
    <t>ネクストパワーやまと(株)　メニューB(残差)</t>
  </si>
  <si>
    <t>(株)能勢・豊能まちづくり　</t>
  </si>
  <si>
    <t>パナソニックオペレーショナルエクセレンス(株)(旧：パナソニック(株))　メニューA</t>
  </si>
  <si>
    <t>(株)フォーバルテレコム　　メニューB(残差)</t>
  </si>
  <si>
    <t>府中・調布まちなかエナジー(株)　メニューA</t>
  </si>
  <si>
    <t>府中・調布まちなかエナジー(株)　メニューB(残差)</t>
  </si>
  <si>
    <t>(株)ホープエナジー　</t>
  </si>
  <si>
    <t>北陸電力ビズ・エナジーソリューション(株)　</t>
  </si>
  <si>
    <t>北海道瓦斯(株)　メニューB(残差)</t>
  </si>
  <si>
    <t>三井物産(株)　メニューB</t>
  </si>
  <si>
    <t>三井物産(株)　メニューC(残差)</t>
  </si>
  <si>
    <t>みやまスマートエネルギー(株)　メニューB(残差)</t>
  </si>
  <si>
    <t>(株)メディオテック　メニューB(残差)</t>
  </si>
  <si>
    <t>楽天エナジー(株)　メニューA</t>
  </si>
  <si>
    <t>楽天エナジー(株)　メニューB</t>
  </si>
  <si>
    <t>楽天エナジー(株)　メニューC(残差)</t>
  </si>
  <si>
    <t>(株)レクスポート　</t>
  </si>
  <si>
    <t>ａｕエネルギー＆ライフ(株)(旧：ＫＤＤＩ(株))　メニューA</t>
  </si>
  <si>
    <t>ａｕエネルギー＆ライフ(株)(旧：ＫＤＤＩ(株))　メニューB(残差)</t>
  </si>
  <si>
    <t>ＥＮＥＯＳ(株)　メニューA</t>
  </si>
  <si>
    <t>ＥＮＥＯＳ(株)　メニューB</t>
  </si>
  <si>
    <t>ＥＮＥＯＳ(株)　メニューC</t>
  </si>
  <si>
    <t>ＨＴＢエナジー(株)　メニューC(残差)</t>
  </si>
  <si>
    <t>Ｊａｐａｎ電力(株)　メニューA</t>
  </si>
  <si>
    <t>ＪＲＥトレーディング(株)　</t>
  </si>
  <si>
    <t>ＪＲ西日本住宅サービス(株)　</t>
  </si>
  <si>
    <t>ＫＢＮ(株)　</t>
  </si>
  <si>
    <t>(株)ＬＥＮＥＴＳ　</t>
  </si>
  <si>
    <t>ＭＣＰＤ(株)(旧：ＭＣＰＤ合同会社)　メニューA</t>
  </si>
  <si>
    <t>ＭＣＰＤ(株)(旧：ＭＣＰＤ合同会社)　(参考値)事業者全体</t>
  </si>
  <si>
    <t>(株)Ｍｐｏｗｅｒ　</t>
  </si>
  <si>
    <t>(株)ＮＥＸＴ　ＯＮＥ　</t>
  </si>
  <si>
    <t>ＮＴＴアノードエナジー(株)　メニューA</t>
  </si>
  <si>
    <t>ＮＴＴアノードエナジー(株)　メニューB(残差)</t>
  </si>
  <si>
    <t>合同会社Ｐｅａｋ８　</t>
  </si>
  <si>
    <t>Ｑ．ＥＮＥＳＴでんき(株)(旧：ジニーエナジー合同会社)　メニューA</t>
  </si>
  <si>
    <t>Ｑ．ＥＮＥＳＴでんき(株)(旧：ジニーエナジー合同会社)　メニューB</t>
  </si>
  <si>
    <t>Ｑ．ＥＮＥＳＴでんき(株)(旧：ジニーエナジー合同会社)　メニューC(残差)</t>
  </si>
  <si>
    <t>ＲＥ１００電力(株)　メニューA</t>
  </si>
  <si>
    <t>(株)ＲｅｎｏＬａｂｏ　</t>
  </si>
  <si>
    <t>(株)Ｓａｎｋｏ　ＩＢ　</t>
  </si>
  <si>
    <t>ＳｕｓｔａｉｎａｂｌｅＥｎｅｒｇｙ(株)　</t>
  </si>
  <si>
    <t>Ｔ＆Ｔエナジー(株)　</t>
  </si>
  <si>
    <t>ＴＥＰＣＯライフサービス(株)　</t>
  </si>
  <si>
    <t>ＴＧオクトパスエナジー(株)　メニューA</t>
  </si>
  <si>
    <t>ＴＧオクトパスエナジー(株)　メニューB</t>
  </si>
  <si>
    <t>ＴＧオクトパスエナジー(株)　(参考値)事業者全体</t>
  </si>
  <si>
    <t>ＵＮＩＶＥＲＧＹ(株)　</t>
  </si>
  <si>
    <t>(株)ＵＰＤＡＴＥＲ　メニューA</t>
  </si>
  <si>
    <t>ＷＳエナジー(株)　メニューA</t>
  </si>
  <si>
    <t>ＷＳエナジー(株)　メニューB</t>
  </si>
  <si>
    <t>ＷＳエナジー(株)　メニューC(残差)</t>
  </si>
  <si>
    <t>Ｙ．Ｗ．Ｃ(株)　</t>
  </si>
  <si>
    <t>0.311</t>
    <phoneticPr fontId="2"/>
  </si>
  <si>
    <t>_2021アークエルテクノロジーズ(株)　</t>
  </si>
  <si>
    <t>_2021(株)アースインフィニティ　</t>
  </si>
  <si>
    <t>_2021アーバンエナジー(株)　メニューA</t>
  </si>
  <si>
    <t>_2021アーバンエナジー(株)　メニューB</t>
  </si>
  <si>
    <t>_2021アーバンエナジー(株)　メニューC</t>
  </si>
  <si>
    <t>_2021アーバンエナジー(株)　メニューD</t>
  </si>
  <si>
    <t>_2021アーバンエナジー(株)　メニューE</t>
  </si>
  <si>
    <t>_2021アーバンエナジー(株)　メニューF</t>
  </si>
  <si>
    <t>_2021アーバンエナジー(株)　メニューG</t>
  </si>
  <si>
    <t>_2021アーバンエナジー(株)　メニューH</t>
  </si>
  <si>
    <t>_2021アーバンエナジー(株)　メニューI(残差)</t>
  </si>
  <si>
    <t>_2021(株)アイ・グリッド・ソリューションズ　メニューA</t>
  </si>
  <si>
    <t>_2021(株)アイ・グリッド・ソリューションズ　メニューB(残差)</t>
  </si>
  <si>
    <t>_2021アイエスジー(株)（旧：アイ・エス・ガステム(株)）　</t>
  </si>
  <si>
    <t>_2021(株)アイキューブ・マーケティング　</t>
  </si>
  <si>
    <t>_2021会津エナジー(株)　</t>
  </si>
  <si>
    <t>_2021愛知電力(株)　メニューA</t>
  </si>
  <si>
    <t>_2021愛知電力(株)　(参考値)事業者全体</t>
  </si>
  <si>
    <t>_2021青森県民エナジー(株)　</t>
  </si>
  <si>
    <t>_2021朝日ガスエナジー(株)　</t>
  </si>
  <si>
    <t>_2021旭化成(株)　メニューA</t>
  </si>
  <si>
    <t>_2021旭化成(株)　メニューB</t>
  </si>
  <si>
    <t>_2021旭化成(株)　メニューC</t>
  </si>
  <si>
    <t>_2021旭化成(株)　メニューD</t>
  </si>
  <si>
    <t>_2021旭化成(株)　メニューE</t>
  </si>
  <si>
    <t>_2021旭化成(株)　メニューF</t>
  </si>
  <si>
    <t>_2021旭化成(株)　(参考値)事業者全体</t>
  </si>
  <si>
    <t>_2021旭マルヰガス(株)　</t>
  </si>
  <si>
    <t>_2021足利ガス(株)　</t>
  </si>
  <si>
    <t>_2021(株)アシストワンエナジー　</t>
  </si>
  <si>
    <t>_2021アスエネ(株)　メニューA</t>
  </si>
  <si>
    <t>_2021アスエネ(株)　メニューB</t>
  </si>
  <si>
    <t>_2021アスエネ(株)　メニューC</t>
  </si>
  <si>
    <t>_2021アスエネ(株)　メニューD</t>
  </si>
  <si>
    <t>_2021アスエネ(株)　メニューE</t>
  </si>
  <si>
    <t>_2021アスエネ(株)　(参考値)事業者全体</t>
  </si>
  <si>
    <t>_2021アストマックス(株)(旧：アストマックス・トレーディング(株)）　</t>
  </si>
  <si>
    <t>_2021アストマックス・エネルギー合同会社　</t>
  </si>
  <si>
    <t>_2021アストモスエネルギー(株)　</t>
  </si>
  <si>
    <t>_2021厚木瓦斯(株)　メニューA</t>
  </si>
  <si>
    <t>_2021厚木瓦斯(株)　(参考値)事業者全体</t>
  </si>
  <si>
    <t>_2021(株)アドバンテック　メニューA</t>
  </si>
  <si>
    <t>_2021(株)アドバンテック　メニューB</t>
  </si>
  <si>
    <t>_2021(株)アドバンテック　メニューC</t>
  </si>
  <si>
    <t>_2021(株)アドバンテック　メニューD</t>
  </si>
  <si>
    <t>_2021(株)アドバンテック　(参考値)事業者全体</t>
  </si>
  <si>
    <t>_2021(株)アメニティ電力　</t>
  </si>
  <si>
    <t>_2021有明エナジー(株)　</t>
  </si>
  <si>
    <t>_2021(株)アルファライズ　</t>
  </si>
  <si>
    <t>_2021あんしん電力合同会社　</t>
  </si>
  <si>
    <t>_2021アンビット・エナジー・ジャパン合同会社　</t>
  </si>
  <si>
    <t>_2021(株)イーエムアイ　</t>
  </si>
  <si>
    <t>_2021(株)イーセル　</t>
  </si>
  <si>
    <t>_2021飯田まちづくり電力(株)　メニューA</t>
  </si>
  <si>
    <t>_2021飯田まちづくり電力(株)　(参考値)事業者全体</t>
  </si>
  <si>
    <t>_2021(株)イーネットワーク　</t>
  </si>
  <si>
    <t>_2021(株)イーネットワークシステムズ　メニューA</t>
  </si>
  <si>
    <t>_2021(株)イーネットワークシステムズ　メニューB</t>
  </si>
  <si>
    <t>_2021(株)イーネットワークシステムズ　メニューC</t>
  </si>
  <si>
    <t>_2021(株)イーネットワークシステムズ　メニューD</t>
  </si>
  <si>
    <t>_2021(株)イーネットワークシステムズ　メニューE(残差)</t>
  </si>
  <si>
    <t>_2021イーレックス(株)　</t>
  </si>
  <si>
    <t>_2021イオンディライト(株)　</t>
  </si>
  <si>
    <t>_2021(株)池見石油店　</t>
  </si>
  <si>
    <t>_2021いこま市民パワー(株)　</t>
  </si>
  <si>
    <t>_2021(株)イシオ　</t>
  </si>
  <si>
    <t>_2021石川電力(株)　</t>
  </si>
  <si>
    <t>_2021一般財団法人泉佐野電力　　　</t>
  </si>
  <si>
    <t>_2021いずも縁結び電力(株)　</t>
  </si>
  <si>
    <t>_2021出雲ガス(株)　</t>
  </si>
  <si>
    <t>_2021出雲ケーブルビジョン(株)　</t>
  </si>
  <si>
    <t>_2021伊勢崎ガス(株)　</t>
  </si>
  <si>
    <t>_2021伊勢志摩電力(株)　</t>
  </si>
  <si>
    <t>_2021(株)いちき串木野電力　</t>
  </si>
  <si>
    <t>_2021(株)いちたかガスワン　メニューA</t>
  </si>
  <si>
    <t>_2021(株)いちたかガスワン　(参考値)事業者全体</t>
  </si>
  <si>
    <t>_2021出光グリーンパワー(株)　メニューA</t>
  </si>
  <si>
    <t>_2021出光グリーンパワー(株)　メニューB</t>
  </si>
  <si>
    <t>_2021出光グリーンパワー(株)　メニューC</t>
  </si>
  <si>
    <t>_2021出光グリーンパワー(株)　メニューD(残差)</t>
  </si>
  <si>
    <t>_2021出光興産(株)　メニューA</t>
  </si>
  <si>
    <t>_2021出光興産(株)　メニューB</t>
  </si>
  <si>
    <t>_2021出光興産(株)　メニューC(残差)</t>
  </si>
  <si>
    <t>_2021伊藤忠エネクス(株)　メニューA</t>
  </si>
  <si>
    <t>_2021伊藤忠エネクス(株)　メニューB</t>
  </si>
  <si>
    <t>_2021伊藤忠エネクス(株)　メニューC(残差)</t>
  </si>
  <si>
    <t>_2021伊藤忠エネクスホームライフ西日本(株)　</t>
  </si>
  <si>
    <t>_2021伊藤忠商事(株)　メニューA</t>
  </si>
  <si>
    <t>_2021伊藤忠商事(株)　メニューB(残差)</t>
  </si>
  <si>
    <t>_2021伊藤忠プランテック(株)　</t>
  </si>
  <si>
    <t>_2021いばらきコープ生活協同組合　</t>
  </si>
  <si>
    <t>_2021入間ガス(株)　</t>
  </si>
  <si>
    <t>_2021イワタニセントラル北海道(株)　</t>
  </si>
  <si>
    <t>_2021イワタニ関東(株)　</t>
  </si>
  <si>
    <t>_2021イワタニ三重(株)　</t>
  </si>
  <si>
    <t>_2021イワタニ首都圏(株)　</t>
  </si>
  <si>
    <t>_2021イワタニ長野(株)　</t>
  </si>
  <si>
    <t>_2021イワタニ東海(株)　</t>
  </si>
  <si>
    <t>_2021(株)岩手ウッドパワー　</t>
  </si>
  <si>
    <t>_2021岩手電力(株)　</t>
  </si>
  <si>
    <t>_2021(株)インフォシステム　</t>
  </si>
  <si>
    <t>_2021ヴィジョナリーパワー(株)　</t>
  </si>
  <si>
    <t>_2021(株)ウエスト電力　メニューA</t>
  </si>
  <si>
    <t>_2021(株)ウエスト電力　メニューB(残差)</t>
  </si>
  <si>
    <t>_2021上田ガス(株)　</t>
  </si>
  <si>
    <t>_2021うすきエネルギー(株)　</t>
  </si>
  <si>
    <t>_2021(株)ウッドエナジー　</t>
  </si>
  <si>
    <t>_2021宇都宮ライトパワー(株)　</t>
  </si>
  <si>
    <t>_2021うべ未来エネルギー(株)　</t>
  </si>
  <si>
    <t>_2021エア・ウォーター(株)　</t>
  </si>
  <si>
    <t>_2021エア・ウォーター・ライフソリューション(株)（旧：エア・ウォーター北海道(株)）　</t>
  </si>
  <si>
    <t>_2021(株)エーコープサービス　</t>
  </si>
  <si>
    <t>_2021(株)エージーピー　　</t>
  </si>
  <si>
    <t>_2021(株)エコア　</t>
  </si>
  <si>
    <t>_2021(株)エコスタイル　メニューA</t>
  </si>
  <si>
    <t>_2021(株)エコスタイル　メニューB</t>
  </si>
  <si>
    <t>_2021(株)エコスタイル　メニューC(残差)</t>
  </si>
  <si>
    <t>_2021(株)エコログ　</t>
  </si>
  <si>
    <t>_2021(株)エスエナジー　</t>
  </si>
  <si>
    <t>_2021(株)エスケーエナジー　</t>
  </si>
  <si>
    <t>_2021越後天然ガス(株)　メニューA</t>
  </si>
  <si>
    <t>_2021越後天然ガス(株)　(参考値)事業者全体</t>
  </si>
  <si>
    <t>_2021エッセンシャルエナジー(株)(旧:(株)アイキューフォーメーション)　</t>
  </si>
  <si>
    <t>_2021(株)エナジードリーム　</t>
  </si>
  <si>
    <t>_2021(株)エナネス　</t>
  </si>
  <si>
    <t>_2021(株)エナリス・パワー・マーケティング　メニューA</t>
  </si>
  <si>
    <t>_2021(株)エナリス・パワー・マーケティング　メニューB</t>
  </si>
  <si>
    <t>_2021(株)エナリス・パワー・マーケティング　メニューC</t>
  </si>
  <si>
    <t>_2021(株)エナリス・パワー・マーケティング　メニューD</t>
  </si>
  <si>
    <t>_2021(株)エナリス・パワー・マーケティング　メニューE</t>
  </si>
  <si>
    <t>_2021(株)エナリス・パワー・マーケティング　メニューF</t>
  </si>
  <si>
    <t>_2021(株)エナリス・パワー・マーケティング　メニューG</t>
  </si>
  <si>
    <t>_2021(株)エナリス・パワー・マーケティング　メニューH</t>
  </si>
  <si>
    <t>_2021(株)エナリス・パワー・マーケティング　メニューI</t>
  </si>
  <si>
    <t>_2021(株)エナリス・パワー・マーケティング　メニューJ</t>
  </si>
  <si>
    <t>_2021(株)エナリス・パワー・マーケティング　メニューK</t>
  </si>
  <si>
    <t>_2021(株)エナリス・パワー・マーケティング　メニューL(残差)</t>
  </si>
  <si>
    <t>_2021(株)エネ・ビジョン　</t>
  </si>
  <si>
    <t>_2021(株)エネアーク関西　</t>
  </si>
  <si>
    <t>_2021(株)エネアーク関東　</t>
  </si>
  <si>
    <t>_2021(株)エネクスライフサービス　</t>
  </si>
  <si>
    <t>_2021エネサーブ(株)　メニューA</t>
  </si>
  <si>
    <t>_2021エネサーブ(株)　メニューB(残差)</t>
  </si>
  <si>
    <t>_2021(株)エネサンス関東　</t>
  </si>
  <si>
    <t>_2021エネックス(株)　メニューA</t>
  </si>
  <si>
    <t>_2021エネックス(株)　(参考値)事業者全体</t>
  </si>
  <si>
    <t>_2021(株)エネット　メニューA</t>
  </si>
  <si>
    <t>_2021(株)エネット　メニューB</t>
  </si>
  <si>
    <t>_2021(株)エネット　メニューC</t>
  </si>
  <si>
    <t>_2021(株)エネット　メニューD</t>
  </si>
  <si>
    <t>_2021(株)エネット　メニューE</t>
  </si>
  <si>
    <t>_2021(株)エネット　メニューF</t>
  </si>
  <si>
    <t>_2021(株)エネット　メニューG</t>
  </si>
  <si>
    <t>_2021(株)エネット　メニューH(残差)</t>
  </si>
  <si>
    <t>_2021エネトレード(株)　</t>
  </si>
  <si>
    <t>_2021(株)エネファント　メニューA</t>
  </si>
  <si>
    <t>_2021(株)エネファント　メニューB</t>
  </si>
  <si>
    <t>_2021(株)エネファント　メニューC(残差)</t>
  </si>
  <si>
    <t>_2021エネラボ(株)　メニューA</t>
  </si>
  <si>
    <t>_2021エネラボ(株)　(参考値)事業者全体</t>
  </si>
  <si>
    <t>_2021(株)エネルギア・ソリューション・アンド・サービス　メニューA</t>
  </si>
  <si>
    <t>_2021(株)エネルギア・ソリューション・アンド・サービス　(参考値)事業者全体</t>
  </si>
  <si>
    <t>_2021エネルギーパワー(株)　メニューA</t>
  </si>
  <si>
    <t>_2021エネルギーパワー(株)　メニューB</t>
  </si>
  <si>
    <t>_2021エネルギーパワー(株)　メニューC</t>
  </si>
  <si>
    <t>_2021エネルギーパワー(株)　メニューD</t>
  </si>
  <si>
    <t>_2021エネルギーパワー(株)　(参考値)事業者全体</t>
  </si>
  <si>
    <t>_2021(株)エネワンでんき(旧：(株)サイサン)　メニューA</t>
  </si>
  <si>
    <t>_2021(株)エネワンでんき(旧：(株)サイサン)　メニューB(残差)</t>
  </si>
  <si>
    <t>_2021エバーグリーン・マーケティング(株)　メニューA</t>
  </si>
  <si>
    <t>_2021エバーグリーン・マーケティング(株)　メニューB</t>
  </si>
  <si>
    <t>_2021エバーグリーン・マーケティング(株)　メニューC(残差)</t>
  </si>
  <si>
    <t>_2021エバーグリーン・リテイリング(株)　メニューA</t>
  </si>
  <si>
    <t>_2021エバーグリーン・リテイリング(株)　メニューB(残差)</t>
  </si>
  <si>
    <t>_2021荏原環境プラント(株)　メニューA</t>
  </si>
  <si>
    <t>_2021荏原環境プラント(株)　メニューB</t>
  </si>
  <si>
    <t>_2021荏原環境プラント(株)　メニューC</t>
  </si>
  <si>
    <t>_2021荏原環境プラント(株)　メニューD</t>
  </si>
  <si>
    <t>_2021荏原環境プラント(株)　メニューE</t>
  </si>
  <si>
    <t>_2021荏原環境プラント(株)　メニューF</t>
  </si>
  <si>
    <t>_2021荏原環境プラント(株)　メニューG</t>
  </si>
  <si>
    <t>_2021荏原環境プラント(株)　メニューH</t>
  </si>
  <si>
    <t>_2021荏原環境プラント(株)　メニューI</t>
  </si>
  <si>
    <t>_2021荏原環境プラント(株)　メニューJ</t>
  </si>
  <si>
    <t>_2021荏原環境プラント(株)　メニューK</t>
  </si>
  <si>
    <t>_2021荏原環境プラント(株)　メニューL</t>
  </si>
  <si>
    <t>_2021荏原環境プラント(株)　メニューM</t>
  </si>
  <si>
    <t>_2021荏原環境プラント(株)　メニューN(残差)</t>
  </si>
  <si>
    <t>_2021エフィシエント(株)　</t>
  </si>
  <si>
    <t>_2021(株)エフエネ　</t>
  </si>
  <si>
    <t>_2021(株)エフオン　メニューA</t>
  </si>
  <si>
    <t>_2021(株)エフオン　メニューB</t>
  </si>
  <si>
    <t>_2021(株)エフオン　メニューC</t>
  </si>
  <si>
    <t>_2021(株)エフオン　メニューD</t>
  </si>
  <si>
    <t>_2021(株)エフオン　メニューE</t>
  </si>
  <si>
    <t>_2021(株)エフオン　メニューF</t>
  </si>
  <si>
    <t>_2021(株)エフオン　(参考値)事業者全体</t>
  </si>
  <si>
    <t>_2021エフビットコミュニケーションズ(株)　　メニューA</t>
  </si>
  <si>
    <t>_2021エフビットコミュニケーションズ(株)　　メニューB</t>
  </si>
  <si>
    <t>_2021エフビットコミュニケーションズ(株)　　メニューC(残差)</t>
  </si>
  <si>
    <t>_2021(株)エルピオ　</t>
  </si>
  <si>
    <t>_2021エルメック(株)　</t>
  </si>
  <si>
    <t>_2021(株)縁人　</t>
  </si>
  <si>
    <t>_2021おいでんエネルギー(株)　メニューA</t>
  </si>
  <si>
    <t>_2021おいでんエネルギー(株)　メニューB</t>
  </si>
  <si>
    <t>_2021おいでんエネルギー(株)　(参考値)事業者全体</t>
  </si>
  <si>
    <t>_2021王子・伊藤忠エネクス電力販売(株)　メニューA</t>
  </si>
  <si>
    <t>_2021王子・伊藤忠エネクス電力販売(株)　メニューB</t>
  </si>
  <si>
    <t>_2021王子・伊藤忠エネクス電力販売(株)　メニューC</t>
  </si>
  <si>
    <t>_2021王子・伊藤忠エネクス電力販売(株)　メニューD(残差)</t>
  </si>
  <si>
    <t>_2021青梅ガス(株)　</t>
  </si>
  <si>
    <t>_2021大分ケーブルテレコム(株)　</t>
  </si>
  <si>
    <t>_2021大垣ガス(株)　</t>
  </si>
  <si>
    <t>_2021大阪いずみ市民生活協同組合　メニューB(残差)</t>
  </si>
  <si>
    <t>_2021大阪瓦斯(株)　メニューA</t>
  </si>
  <si>
    <t>_2021大阪瓦斯(株)　メニューB</t>
  </si>
  <si>
    <t>_2021大阪瓦斯(株)　メニューC</t>
  </si>
  <si>
    <t>_2021大阪瓦斯(株)　メニューD(残差)</t>
  </si>
  <si>
    <t>_2021おおすみ半島スマートエネルギー(株)　</t>
  </si>
  <si>
    <t>_2021大多喜ガス(株)　</t>
  </si>
  <si>
    <t>_2021(株)おおた電力　</t>
  </si>
  <si>
    <t>_2021(株)岡崎建材　</t>
  </si>
  <si>
    <t>_2021(株)岡崎さくら電力　</t>
  </si>
  <si>
    <t>_2021岡田建設(株)　</t>
  </si>
  <si>
    <t>_2021(株)オカモト　</t>
  </si>
  <si>
    <t>_2021岡山電力(株)　メニューA</t>
  </si>
  <si>
    <t>_2021岡山電力(株)　(参考値)事業者全体</t>
  </si>
  <si>
    <t>_2021(株)沖縄ガスニューパワー　メニューA</t>
  </si>
  <si>
    <t>_2021(株)沖縄ガスニューパワー　(参考値)事業者全体</t>
  </si>
  <si>
    <t>_2021おきなわコープエナジー(株)　</t>
  </si>
  <si>
    <t>_2021沖縄新エネ開発(株)　</t>
  </si>
  <si>
    <t>_2021沖縄電力(株)　メニューA</t>
  </si>
  <si>
    <t>_2021沖縄電力(株)　(参考値)事業者全体</t>
  </si>
  <si>
    <t>_2021奥出雲電力(株)　</t>
  </si>
  <si>
    <t>_2021(株)オズエナジー　</t>
  </si>
  <si>
    <t>_2021(株)おトクでんき　</t>
  </si>
  <si>
    <t>_2021(株)オノプロックス　</t>
  </si>
  <si>
    <t>_2021(株)オプテージ　</t>
  </si>
  <si>
    <t>_2021おまかせ電力(株)　</t>
  </si>
  <si>
    <t>_2021おもてなし山形(株)　</t>
  </si>
  <si>
    <t>_2021オリックス(株)　メニューA</t>
  </si>
  <si>
    <t>_2021オリックス(株)　メニューB</t>
  </si>
  <si>
    <t>_2021オリックス(株)　メニューC</t>
  </si>
  <si>
    <t>_2021オリックス(株)　メニューD</t>
  </si>
  <si>
    <t>_2021オリックス(株)　メニューE</t>
  </si>
  <si>
    <t>_2021オリックス(株)　メニューF</t>
  </si>
  <si>
    <t>_2021オリックス(株)　メニューG</t>
  </si>
  <si>
    <t>_2021オリックス(株)　メニューH(残差)</t>
  </si>
  <si>
    <t>_2021(株)織戸組　メニューA</t>
  </si>
  <si>
    <t>_2021(株)織戸組　(参考値)事業者全体</t>
  </si>
  <si>
    <t>_2021(株)オンテックス　</t>
  </si>
  <si>
    <t>_2021加賀市総合サービス(株)　</t>
  </si>
  <si>
    <t>_2021香川電力(株)　　メニューA</t>
  </si>
  <si>
    <t>_2021香川電力(株)　　メニューB(残差)</t>
  </si>
  <si>
    <t>_2021角栄ガス(株)　</t>
  </si>
  <si>
    <t>_2021格安電力(株)　</t>
  </si>
  <si>
    <t>_2021神楽電力(株)　</t>
  </si>
  <si>
    <t>_2021かけがわ報徳パワー(株)　</t>
  </si>
  <si>
    <t>_2021鹿児島電力(株)　</t>
  </si>
  <si>
    <t>_2021(株)かづのパワー　</t>
  </si>
  <si>
    <t>_2021(株)かみでん里山公社　</t>
  </si>
  <si>
    <t>_2021亀岡ふるさとエナジー(株)　</t>
  </si>
  <si>
    <t>_2021唐津電力(株)　</t>
  </si>
  <si>
    <t>_2021(株)クリーンエネルギー総合研究所　メニューA</t>
  </si>
  <si>
    <t>_2021(株)唐津パワーホールディングス　</t>
  </si>
  <si>
    <t>_2021カワサキグリーンエナジー(株)(旧：川重商事(株)）　メニューA</t>
  </si>
  <si>
    <t>_2021カワサキグリーンエナジー(株)(旧：川重商事(株)）　メニューB</t>
  </si>
  <si>
    <t>_2021カワサキグリーンエナジー(株)(旧：川重商事(株)）　メニューC</t>
  </si>
  <si>
    <t>_2021カワサキグリーンエナジー(株)(旧：川重商事(株)）　メニューD(残差)</t>
  </si>
  <si>
    <t>_2021(株)関西空調　　</t>
  </si>
  <si>
    <t>_2021関西電力(株)　メニューA</t>
  </si>
  <si>
    <t>_2021関西電力(株)　メニューB</t>
  </si>
  <si>
    <t>_2021関西電力(株)　メニューC</t>
  </si>
  <si>
    <t>_2021関西電力(株)　メニューD</t>
  </si>
  <si>
    <t>_2021関西電力(株)　メニューE</t>
  </si>
  <si>
    <t>_2021関西電力(株)　メニューF(残差)</t>
  </si>
  <si>
    <t>_2021(株)関電エネルギーソリューション　メニューA</t>
  </si>
  <si>
    <t>_2021(株)関電エネルギーソリューション　メニューB(残差)</t>
  </si>
  <si>
    <t>_2021合同会社北上新電力　</t>
  </si>
  <si>
    <t>_2021(株)北九州パワー　メニューA</t>
  </si>
  <si>
    <t>_2021(株)北九州パワー　(参考値)事業者全体</t>
  </si>
  <si>
    <t>_2021キタコー(株)　</t>
  </si>
  <si>
    <t>_2021北日本ガス(株)　</t>
  </si>
  <si>
    <t>_2021北日本石油(株)　</t>
  </si>
  <si>
    <t>_2021岐阜電力(株)　</t>
  </si>
  <si>
    <t>_2021キヤノンマーケティングジャパン(株)　</t>
  </si>
  <si>
    <t>_2021九州エナジー(株)　メニューA</t>
  </si>
  <si>
    <t>_2021九州エナジー(株)　メニューB(残差)</t>
  </si>
  <si>
    <t>_2021九州スポーツ電力(株)　</t>
  </si>
  <si>
    <t>_2021九州電力(株)　メニューA</t>
  </si>
  <si>
    <t>_2021九州電力(株)　メニューB(残差)</t>
  </si>
  <si>
    <t>_2021九電みらいエナジー(株)　メニューA</t>
  </si>
  <si>
    <t>_2021九電みらいエナジー(株)　メニューB</t>
  </si>
  <si>
    <t>_2021九電みらいエナジー(株)　(参考値)事業者全体</t>
  </si>
  <si>
    <t>_2021京セラ関電エナジー合同会社　</t>
  </si>
  <si>
    <t>_2021京都生活協同組合　メニューB(残差)</t>
  </si>
  <si>
    <t>_2021(株)京楽産業ホールディングス　</t>
  </si>
  <si>
    <t>_2021桐生瓦斯(株)　</t>
  </si>
  <si>
    <t>_2021近畿電力(株)　</t>
  </si>
  <si>
    <t>_2021(株)クオリティプラス　</t>
  </si>
  <si>
    <t>_2021久慈地域エネルギー(株)　(残差)</t>
  </si>
  <si>
    <t>_2021郡上エネルギー(株)　</t>
  </si>
  <si>
    <t>_2021(株)クボタ　</t>
  </si>
  <si>
    <t>_2021熊本電力(株)　　</t>
  </si>
  <si>
    <t>_2021熊本電力(株)（旧：オンブレナジー(株)）　</t>
  </si>
  <si>
    <t>_2021(株)球磨村森電力　</t>
  </si>
  <si>
    <t>_2021(株)グランデータ　</t>
  </si>
  <si>
    <t>_2021グリーナ(株)　メニューA</t>
  </si>
  <si>
    <t>_2021グリーナ(株)　メニューB</t>
  </si>
  <si>
    <t>_2021グリーナ(株)　メニューC(残差)</t>
  </si>
  <si>
    <t>_2021(株)クリーンエネルギー総合研究所　(参考値)事業者全体</t>
  </si>
  <si>
    <t>_2021一般社団法人グリーンコープでんき　</t>
  </si>
  <si>
    <t>_2021(株)グリーンサークル　</t>
  </si>
  <si>
    <t>_2021グリーンシティこばやし(株)　</t>
  </si>
  <si>
    <t>_2021(株)グリーンパワー大東　メニューA</t>
  </si>
  <si>
    <t>_2021(株)グリーンパワー大東　(参考値)事業者全体</t>
  </si>
  <si>
    <t>_2021グリーンピープルズパワー(株)　</t>
  </si>
  <si>
    <t>_2021(株)クリーンベンチャー２１　</t>
  </si>
  <si>
    <t>_2021(株)グリムスパワー　</t>
  </si>
  <si>
    <t>_2021(株)グルーヴエナジー　</t>
  </si>
  <si>
    <t>_2021くるめエネルギー(株)　</t>
  </si>
  <si>
    <t>_2021(株)グローアップ　</t>
  </si>
  <si>
    <t>_2021(株)グローバルエンジニアリング　メニューA</t>
  </si>
  <si>
    <t>_2021(株)グローバルエンジニアリング　メニューB(残差)</t>
  </si>
  <si>
    <t>_2021(株)グローバルキャスト　</t>
  </si>
  <si>
    <t>_2021グローバルソリューションサービス(株)　</t>
  </si>
  <si>
    <t>_2021京葉瓦斯(株)　メニューA</t>
  </si>
  <si>
    <t>_2021京葉瓦斯(株)　(参考値)事業者全体</t>
  </si>
  <si>
    <t>_2021京和ガス(株)　</t>
  </si>
  <si>
    <t>_2021ゲーテハウス(株)　</t>
  </si>
  <si>
    <t>_2021(株)ケーブルネット下関　</t>
  </si>
  <si>
    <t>_2021気仙沼グリーンエナジー(株)　</t>
  </si>
  <si>
    <t>_2021高知ニューエナジー(株)　</t>
  </si>
  <si>
    <t>_2021神戸電力(株)　</t>
  </si>
  <si>
    <t>_2021(株)コープでんき東北　</t>
  </si>
  <si>
    <t>_2021コープ電力(株)　</t>
  </si>
  <si>
    <t>_2021国際航業(株)　</t>
  </si>
  <si>
    <t>_2021小島電機工業(株)　</t>
  </si>
  <si>
    <t>_2021御所野縄文電力(株)　</t>
  </si>
  <si>
    <t>_2021コスモエネルギーソリューションズ(株)(旧：総合エネルギー(株))　メニューA</t>
  </si>
  <si>
    <t>_2021コスモエネルギーソリューションズ(株)(旧：総合エネルギー(株))　メニューB(残差)</t>
  </si>
  <si>
    <t>_2021五島市民電力(株)　メニューA</t>
  </si>
  <si>
    <t>_2021五島市民電力(株)　メニューB</t>
  </si>
  <si>
    <t>_2021五島市民電力(株)　(参考値)事業者全体</t>
  </si>
  <si>
    <t>_2021こなんウルトラパワー(株)　</t>
  </si>
  <si>
    <t>_2021(株)コノミヤホールディングス　</t>
  </si>
  <si>
    <t>_2021(株)コンシェルジュ　メニューA</t>
  </si>
  <si>
    <t>_2021(株)コンシェルジュ　(参考値)事業者全体</t>
  </si>
  <si>
    <t>_2021サーラｅエナジー(株)　メニューA</t>
  </si>
  <si>
    <t>_2021サーラｅエナジー(株)　メニューB</t>
  </si>
  <si>
    <t>_2021サーラｅエナジー(株)　メニューC(残差)</t>
  </si>
  <si>
    <t>_2021(株)再エネ思考電力　メニューA</t>
  </si>
  <si>
    <t>_2021(株)再エネ思考電力　メニューB</t>
  </si>
  <si>
    <t>_2021(株)再エネ思考電力　(参考値)事業者全体</t>
  </si>
  <si>
    <t>_2021埼玉ガス(株)　</t>
  </si>
  <si>
    <t>_2021(株)彩の国でんき　</t>
  </si>
  <si>
    <t>_2021(株)サイホープロパティーズ　</t>
  </si>
  <si>
    <t>_2021酒田天然瓦斯(株)　</t>
  </si>
  <si>
    <t>_2021坂戸ガス(株)　</t>
  </si>
  <si>
    <t>_2021(株)さくら新電力　メニューA</t>
  </si>
  <si>
    <t>_2021(株)さくら新電力　(参考値)事業者全体</t>
  </si>
  <si>
    <t>_2021里山パワーワークス(株)　</t>
  </si>
  <si>
    <t>_2021(株)サニックス　メニューA</t>
  </si>
  <si>
    <t>_2021(株)サニックス　メニューB</t>
  </si>
  <si>
    <t>_2021(株)サニックス　メニューC</t>
  </si>
  <si>
    <t>_2021(株)サニックス　(参考値)事業者全体</t>
  </si>
  <si>
    <t>_2021佐野瓦斯(株)　</t>
  </si>
  <si>
    <t>_2021サミットエナジー(株)　メニューA</t>
  </si>
  <si>
    <t>_2021サミットエナジー(株)　メニューB(残差)</t>
  </si>
  <si>
    <t>_2021三愛石油(株)　</t>
  </si>
  <si>
    <t>_2021山陰エレキ・アライアンス(株)　</t>
  </si>
  <si>
    <t>_2021山陰酸素工業(株)　</t>
  </si>
  <si>
    <t>_2021(株)三郷ひまわりエナジー　</t>
  </si>
  <si>
    <t>_2021三州電力(株)　</t>
  </si>
  <si>
    <t>_2021サントラベラーズサービス有限会社　</t>
  </si>
  <si>
    <t>_2021三友エンテック(株)　</t>
  </si>
  <si>
    <t>_2021サンリン(株)　メニューA</t>
  </si>
  <si>
    <t>_2021サンリン(株)　(参考値)事業者全体</t>
  </si>
  <si>
    <t>_2021(株)シーエナジー　</t>
  </si>
  <si>
    <t>_2021(株)ジェイコムウエスト　</t>
  </si>
  <si>
    <t>_2021(株)ジェイコム九州　</t>
  </si>
  <si>
    <t>_2021(株)ジェイコム埼玉・東日本　</t>
  </si>
  <si>
    <t>_2021(株)ジェイコム札幌　</t>
  </si>
  <si>
    <t>_2021(株)ジェイコム湘南・神奈川　</t>
  </si>
  <si>
    <t>_2021(株)ジェイコム千葉　</t>
  </si>
  <si>
    <t>_2021(株)ジェイコム東京　</t>
  </si>
  <si>
    <t>_2021シェルジャパン(株)　メニューA</t>
  </si>
  <si>
    <t>_2021シェルジャパン(株)　メニューB</t>
  </si>
  <si>
    <t>_2021シェルジャパン(株)　メニューC(残差)</t>
  </si>
  <si>
    <t>_2021(株)しおさい電力　</t>
  </si>
  <si>
    <t>_2021一般社団法人塩尻市森林公社　</t>
  </si>
  <si>
    <t>_2021(株)シグナストラスト　</t>
  </si>
  <si>
    <t>_2021四国電力(株)　メニューA</t>
  </si>
  <si>
    <t>_2021四国電力(株)　メニューB</t>
  </si>
  <si>
    <t>_2021四国電力(株)　メニューC(残差)</t>
  </si>
  <si>
    <t>_2021静岡ガス＆パワー(株)　メニューA</t>
  </si>
  <si>
    <t>_2021静岡ガス＆パワー(株)　メニューB</t>
  </si>
  <si>
    <t>_2021静岡ガス＆パワー(株)　メニューC(残差)</t>
  </si>
  <si>
    <t>_2021自然電力(株)　メニューA</t>
  </si>
  <si>
    <t>_2021自然電力(株)　メニューB</t>
  </si>
  <si>
    <t>_2021自然電力(株)　メニューC</t>
  </si>
  <si>
    <t>_2021自然電力(株)　メニューD</t>
  </si>
  <si>
    <t>_2021自然電力(株)　(参考値)事業者全体</t>
  </si>
  <si>
    <t>_2021(株)シナジアパワー　メニューA</t>
  </si>
  <si>
    <t>_2021(株)シナジアパワー　メニューB</t>
  </si>
  <si>
    <t>_2021(株)シナジアパワー　メニューC</t>
  </si>
  <si>
    <t>_2021(株)シナジアパワー　メニューD</t>
  </si>
  <si>
    <t>_2021(株)シナジアパワー　メニューE</t>
  </si>
  <si>
    <t>_2021(株)シナジアパワー　メニューF</t>
  </si>
  <si>
    <t>_2021(株)シナジアパワー　メニューG</t>
  </si>
  <si>
    <t>_2021(株)シナジアパワー　メニューH</t>
  </si>
  <si>
    <t>_2021(株)シナジアパワー　メニューI(残差)</t>
  </si>
  <si>
    <t>_2021シナネン(株)　メニューA</t>
  </si>
  <si>
    <t>_2021シナネン(株)　メニューB</t>
  </si>
  <si>
    <t>_2021シナネン(株)　メニューC</t>
  </si>
  <si>
    <t>_2021シナネン(株)　メニューD</t>
  </si>
  <si>
    <t>_2021シナネン(株)　メニューE</t>
  </si>
  <si>
    <t>_2021シナネン(株)　メニューF</t>
  </si>
  <si>
    <t>_2021シナネン(株)　メニューG(残差)</t>
  </si>
  <si>
    <t>_2021ジニーエナジー合同会社　メニューA</t>
  </si>
  <si>
    <t>_2021ジニーエナジー合同会社　メニューB</t>
  </si>
  <si>
    <t>_2021ジニーエナジー合同会社　(参考値)事業者全体</t>
  </si>
  <si>
    <t>_2021芝浦電力(株)　</t>
  </si>
  <si>
    <t>_2021地元電力(株)　</t>
  </si>
  <si>
    <t>_2021(株)ジャパネットサービスイノベーション　</t>
  </si>
  <si>
    <t>_2021ジャパンベストレスキューシステム(株)　</t>
  </si>
  <si>
    <t>_2021自由でんき(株)　</t>
  </si>
  <si>
    <t>_2021湘南電力(株)　メニューA</t>
  </si>
  <si>
    <t>_2021湘南電力(株)　メニューB(残差)</t>
  </si>
  <si>
    <t>_2021(株)情熱電力　</t>
  </si>
  <si>
    <t>_2021情報ハイウェイ協同組合　</t>
  </si>
  <si>
    <t>_2021昭和商事(株)　</t>
  </si>
  <si>
    <t>_2021シン・エナジー(株)　メニューA</t>
  </si>
  <si>
    <t>_2021シン・エナジー(株)　メニューB</t>
  </si>
  <si>
    <t>_2021シン・エナジー(株)　メニューC</t>
  </si>
  <si>
    <t>_2021シン・エナジー(株)　(参考値)事業者全体</t>
  </si>
  <si>
    <t>_2021(株)新出光　メニューA</t>
  </si>
  <si>
    <t>_2021(株)新出光　メニューB</t>
  </si>
  <si>
    <t>_2021(株)新出光　メニューC</t>
  </si>
  <si>
    <t>_2021(株)新出光　メニューD</t>
  </si>
  <si>
    <t>_2021(株)新出光　メニューE</t>
  </si>
  <si>
    <t>_2021(株)新出光　メニューF</t>
  </si>
  <si>
    <t>_2021(株)新出光　メニューG</t>
  </si>
  <si>
    <t>_2021(株)新出光　メニューH</t>
  </si>
  <si>
    <t>_2021(株)新出光　(参考値)事業者全体</t>
  </si>
  <si>
    <t>_2021新エネルギー開発(株)　</t>
  </si>
  <si>
    <t>_2021信州電力(株)　</t>
  </si>
  <si>
    <t>_2021新電力いばらき(株)　</t>
  </si>
  <si>
    <t>_2021新電力おおいた(株)　</t>
  </si>
  <si>
    <t>_2021新電力新潟(株)　</t>
  </si>
  <si>
    <t>_2021新電力フロンティア(株)　</t>
  </si>
  <si>
    <t>_2021(株)翠光トップライン　</t>
  </si>
  <si>
    <t>_2021須賀川瓦斯(株)　メニューA</t>
  </si>
  <si>
    <t>_2021須賀川瓦斯(株)　(参考値)事業者全体</t>
  </si>
  <si>
    <t>_2021スズカ電工(株)　</t>
  </si>
  <si>
    <t>_2021鈴与商事(株)　メニューA</t>
  </si>
  <si>
    <t>_2021鈴与商事(株)　メニューB</t>
  </si>
  <si>
    <t>_2021鈴与商事(株)　メニューC</t>
  </si>
  <si>
    <t>_2021鈴与商事(株)　メニューD(残差)</t>
  </si>
  <si>
    <t>_2021鈴与電力(株)　メニューA</t>
  </si>
  <si>
    <t>_2021鈴与電力(株)　メニューB</t>
  </si>
  <si>
    <t>_2021鈴与電力(株)　メニューC</t>
  </si>
  <si>
    <t>_2021鈴与電力(株)　メニューD</t>
  </si>
  <si>
    <t>_2021鈴与電力(株)　メニューE(残差)</t>
  </si>
  <si>
    <t>_2021スターティア(株)　メニューA</t>
  </si>
  <si>
    <t>_2021スターティア(株)　(参考値)事業者全体</t>
  </si>
  <si>
    <t>_2021(株)スマート　</t>
  </si>
  <si>
    <t>_2021スマートエコエナジー(株)　メニューA</t>
  </si>
  <si>
    <t>_2021スマートエコエナジー(株)　メニューB</t>
  </si>
  <si>
    <t>_2021スマートエコエナジー(株)　メニューC(残差)</t>
  </si>
  <si>
    <t>_2021スマートエナジー熊本(株)　</t>
  </si>
  <si>
    <t>_2021スマートエナジー磐田(株)　メニューA</t>
  </si>
  <si>
    <t>_2021スマートエナジー磐田(株)　メニューB</t>
  </si>
  <si>
    <t>_2021スマートエナジー磐田(株)　メニューC(残差)</t>
  </si>
  <si>
    <t>_2021(株)スマートテック　メニューA</t>
  </si>
  <si>
    <t>_2021(株)スマートテック　メニューB(残差)</t>
  </si>
  <si>
    <t>_2021スマート電気(株)　</t>
  </si>
  <si>
    <t>_2021諏訪瓦斯(株)　</t>
  </si>
  <si>
    <t>_2021生活協同組合コープぐんま　</t>
  </si>
  <si>
    <t>_2021生活協同組合コープこうべ　</t>
  </si>
  <si>
    <t>_2021生活協同組合コープしが　メニューB(残差)</t>
  </si>
  <si>
    <t>_2021生活協同組合コープながの　</t>
  </si>
  <si>
    <t>_2021生活協同組合コープみらい　</t>
  </si>
  <si>
    <t>_2021生活協同組合ひろしま　メニューB(残差)</t>
  </si>
  <si>
    <t>_2021(株)生活クラブエナジー　メニューA</t>
  </si>
  <si>
    <t>_2021(株)生活クラブエナジー　メニューB(残差)</t>
  </si>
  <si>
    <t>_2021西部瓦斯(株)　</t>
  </si>
  <si>
    <t>_2021西武ガス(株)　</t>
  </si>
  <si>
    <t>_2021積水化学工業(株)　メニューA</t>
  </si>
  <si>
    <t>_2021積水化学工業(株)　メニューB(残差)</t>
  </si>
  <si>
    <t>_2021石油資源開発(株)　</t>
  </si>
  <si>
    <t>_2021ゼロワットパワー(株)　(残差)</t>
  </si>
  <si>
    <t>_2021(株)センカク　</t>
  </si>
  <si>
    <t>_2021セントラル石油瓦斯(株)　</t>
  </si>
  <si>
    <t>_2021全農エネルギー(株)　メニューA</t>
  </si>
  <si>
    <t>_2021全農エネルギー(株)　メニューB</t>
  </si>
  <si>
    <t>_2021全農エネルギー(株)　メニューC</t>
  </si>
  <si>
    <t>_2021全農エネルギー(株)　(参考値)事業者全体</t>
  </si>
  <si>
    <t>_2021そうまＩグリッド合同会社　</t>
  </si>
  <si>
    <t>_2021大一ガス(株)　</t>
  </si>
  <si>
    <t>_2021第一日本電力(株)　</t>
  </si>
  <si>
    <t>_2021大東建託パートナーズ(株)　</t>
  </si>
  <si>
    <t>_2021(株)大仙こまちパワー　</t>
  </si>
  <si>
    <t>_2021大東ガス(株)　メニューA</t>
  </si>
  <si>
    <t>_2021大東ガス(株)　メニューB(残差)</t>
  </si>
  <si>
    <t>_2021ダイヤモンドパワー(株)　メニューA</t>
  </si>
  <si>
    <t>_2021ダイヤモンドパワー(株)　メニューB</t>
  </si>
  <si>
    <t>_2021ダイヤモンドパワー(株)　メニューC(残差)</t>
  </si>
  <si>
    <t>_2021太陽ガス(株)　</t>
  </si>
  <si>
    <t>_2021大和エネルギー(株)　メニューA</t>
  </si>
  <si>
    <t>_2021大和エネルギー(株)　メニューB(残差)</t>
  </si>
  <si>
    <t>_2021大和ハウス工業(株)　　メニューA</t>
  </si>
  <si>
    <t>_2021大和ハウス工業(株)　　メニューB</t>
  </si>
  <si>
    <t>_2021大和ハウス工業(株)　　メニューC</t>
  </si>
  <si>
    <t>_2021大和ハウス工業(株)　　メニューD</t>
  </si>
  <si>
    <t>_2021大和ハウス工業(株)　　メニューE</t>
  </si>
  <si>
    <t>_2021大和ハウス工業(株)　　メニューF</t>
  </si>
  <si>
    <t>_2021大和ハウス工業(株)　　メニューG</t>
  </si>
  <si>
    <t>_2021大和ハウス工業(株)　　メニューH</t>
  </si>
  <si>
    <t>_2021大和ハウス工業(株)　　メニューI</t>
  </si>
  <si>
    <t>_2021大和ハウス工業(株)　　メニューJ</t>
  </si>
  <si>
    <t>_2021大和ハウス工業(株)　　メニューK(残差)</t>
  </si>
  <si>
    <t>_2021大和ライフエナジア(株)　メニューA</t>
  </si>
  <si>
    <t>_2021大和ライフエナジア(株)　(参考値)事業者全体</t>
  </si>
  <si>
    <t>_2021(株)タクマエナジー　メニューA</t>
  </si>
  <si>
    <t>_2021(株)タクマエナジー　メニューB(残差)</t>
  </si>
  <si>
    <t>_2021たんたんエナジー(株)　メニューA</t>
  </si>
  <si>
    <t>_2021たんたんエナジー(株)　メニューB(残差)</t>
  </si>
  <si>
    <t>_2021(株)地球クラブ　メニューA</t>
  </si>
  <si>
    <t>_2021(株)地球クラブ　メニューB(残差)</t>
  </si>
  <si>
    <t>_2021秩父新電力(株)　メニューA</t>
  </si>
  <si>
    <t>_2021秩父新電力(株)　メニューB</t>
  </si>
  <si>
    <t>_2021秩父新電力(株)　メニューC</t>
  </si>
  <si>
    <t>_2021秩父新電力(株)　メニューD(残差)</t>
  </si>
  <si>
    <t>_2021千葉電力(株)　</t>
  </si>
  <si>
    <t>_2021(株)地方創生テクノロジーラボ　</t>
  </si>
  <si>
    <t>_2021(株)チャームドライフ　</t>
  </si>
  <si>
    <t>_2021中央電力(株)　メニューA</t>
  </si>
  <si>
    <t>_2021中央電力(株)　メニューB</t>
  </si>
  <si>
    <t>_2021中央電力(株)　メニューC</t>
  </si>
  <si>
    <t>_2021中央電力(株)　メニューD(残差)</t>
  </si>
  <si>
    <t>_2021中央電力エナジー(株)　メニューA</t>
  </si>
  <si>
    <t>_2021中央電力エナジー(株)　(参考値)事業者全体</t>
  </si>
  <si>
    <t>_2021(株)中海テレビ放送　</t>
  </si>
  <si>
    <t>_2021(株)中京電力　</t>
  </si>
  <si>
    <t>_2021中国電力(株)　メニューA</t>
  </si>
  <si>
    <t>_2021中国電力(株)　メニューB</t>
  </si>
  <si>
    <t>_2021中国電力(株)　メニューC</t>
  </si>
  <si>
    <t>_2021中国電力(株)　メニューD</t>
  </si>
  <si>
    <t>_2021中国電力(株)　メニューE(残差)</t>
  </si>
  <si>
    <t>_2021中部電力ミライズ(株)　メニューA</t>
  </si>
  <si>
    <t>_2021中部電力ミライズ(株)　メニューB(残差)</t>
  </si>
  <si>
    <t>_2021中小企業支援(株)　</t>
  </si>
  <si>
    <t>_2021(株)津軽あっぷるパワー　</t>
  </si>
  <si>
    <t>_2021土浦ケーブルテレビ(株)　</t>
  </si>
  <si>
    <t>_2021つづくみらいエナジー(株)　メニューA</t>
  </si>
  <si>
    <t>_2021つづくみらいエナジー(株)　(参考値)事業者全体</t>
  </si>
  <si>
    <t>_2021ティーダッシュ合同会社　</t>
  </si>
  <si>
    <t>_2021デジタルグリッド(株)　メニューA</t>
  </si>
  <si>
    <t>_2021デジタルグリッド(株)　メニューB</t>
  </si>
  <si>
    <t>_2021デジタルグリッド(株)　メニューC</t>
  </si>
  <si>
    <t>_2021デジタルグリッド(株)　メニューD(残差)</t>
  </si>
  <si>
    <t>_2021テス・エンジニアリング(株)　メニューA</t>
  </si>
  <si>
    <t>_2021テス・エンジニアリング(株)　メニューB(残差)</t>
  </si>
  <si>
    <t>_2021テプコカスタマーサービス(株)　</t>
  </si>
  <si>
    <t>_2021(株)デベロップ　</t>
  </si>
  <si>
    <t>_2021(株)デライトアップ　</t>
  </si>
  <si>
    <t>_2021(株)テレ・マーカー　</t>
  </si>
  <si>
    <t>_2021(株)デンケン　</t>
  </si>
  <si>
    <t>_2021電源開発(株)(旧：(株)J-POWERサプライアンドトレーディング)　メニューA</t>
  </si>
  <si>
    <t>_2021電源開発(株)(旧：(株)J-POWERサプライアンドトレーディング)　メニューB</t>
  </si>
  <si>
    <t>_2021電源開発(株)(旧：(株)J-POWERサプライアンドトレーディング)　(参考値)事業者全体</t>
  </si>
  <si>
    <t>_2021電力保全サービス(株)　</t>
  </si>
  <si>
    <t>_2021東亜ガス(株)　</t>
  </si>
  <si>
    <t>_2021(株)東急パワーサプライ　メニューA</t>
  </si>
  <si>
    <t>_2021(株)東急パワーサプライ　メニューB</t>
  </si>
  <si>
    <t>_2021(株)東急パワーサプライ　メニューC</t>
  </si>
  <si>
    <t>_2021(株)東急パワーサプライ　メニューD</t>
  </si>
  <si>
    <t>_2021(株)東急パワーサプライ　メニューE</t>
  </si>
  <si>
    <t>_2021(株)東急パワーサプライ　メニューF</t>
  </si>
  <si>
    <t>_2021(株)東急パワーサプライ　メニューG(残差)</t>
  </si>
  <si>
    <t>_2021東京エコサービス(株)　メニューA</t>
  </si>
  <si>
    <t>_2021東京エコサービス(株)　(参考値)事業者全体</t>
  </si>
  <si>
    <t>_2021東京ガス(株)　メニューA</t>
  </si>
  <si>
    <t>_2021東京ガス(株)　メニューB</t>
  </si>
  <si>
    <t>_2021東京ガス(株)　メニューC</t>
  </si>
  <si>
    <t>_2021東京ガス(株)　メニューD</t>
  </si>
  <si>
    <t>_2021東京ガス(株)　メニューE</t>
  </si>
  <si>
    <t>_2021東京ガス(株)　メニューF(残差)</t>
  </si>
  <si>
    <t>_2021東京電力エナジーパートナー(株)　メニューA</t>
  </si>
  <si>
    <t>_2021東京電力エナジーパートナー(株)　メニューB</t>
  </si>
  <si>
    <t>_2021東京電力エナジーパートナー(株)　メニューC</t>
  </si>
  <si>
    <t>_2021東京電力エナジーパートナー(株)　メニューD</t>
  </si>
  <si>
    <t>_2021東京電力エナジーパートナー(株)　メニューE</t>
  </si>
  <si>
    <t>_2021東京電力エナジーパートナー(株)　メニューF</t>
  </si>
  <si>
    <t>_2021東京電力エナジーパートナー(株)　メニューG</t>
  </si>
  <si>
    <t>_2021東京電力エナジーパートナー(株)　メニューH</t>
  </si>
  <si>
    <t>_2021東京電力エナジーパートナー(株)　メニューI</t>
  </si>
  <si>
    <t>_2021東京電力エナジーパートナー(株)　メニューJ(残差)</t>
  </si>
  <si>
    <t>_2021公益財団法人東京都環境公社　</t>
  </si>
  <si>
    <t>_2021東彩ガス(株)　メニューA</t>
  </si>
  <si>
    <t>_2021東彩ガス(株)　(参考値)事業者全体</t>
  </si>
  <si>
    <t>_2021東邦ガス(株)　メニューA</t>
  </si>
  <si>
    <t>_2021東邦ガス(株)　メニューB</t>
  </si>
  <si>
    <t>_2021東邦ガス(株)　メニューC(残差)</t>
  </si>
  <si>
    <t>_2021東北電力(株)　メニューA</t>
  </si>
  <si>
    <t>_2021東北電力(株)　メニューB</t>
  </si>
  <si>
    <t>_2021東北電力(株)　メニューC(残差)</t>
  </si>
  <si>
    <t>_2021東北電力エナジートレーディング(株)　</t>
  </si>
  <si>
    <t>_2021東北電力フロンティア(株)　</t>
  </si>
  <si>
    <t>_2021(株)東名　</t>
  </si>
  <si>
    <t>_2021(株)トーヨーエネルギーファーム　</t>
  </si>
  <si>
    <t>_2021(株)ところざわ未来電力　メニューA</t>
  </si>
  <si>
    <t>_2021(株)ところざわ未来電力　メニューB</t>
  </si>
  <si>
    <t>_2021(株)ところざわ未来電力　メニューC(残差)</t>
  </si>
  <si>
    <t>_2021(株)どさんこパワー　メニューA</t>
  </si>
  <si>
    <t>_2021(株)どさんこパワー　(参考値)事業者全体</t>
  </si>
  <si>
    <t>_2021とちぎコープ生活協同組合　</t>
  </si>
  <si>
    <t>_2021(株)とっとり市民電力　メニューA</t>
  </si>
  <si>
    <t>_2021(株)とっとり市民電力　(参考値)事業者全体</t>
  </si>
  <si>
    <t>_2021凸版印刷(株)　メニューA</t>
  </si>
  <si>
    <t>_2021凸版印刷(株)　(参考値)事業者全体</t>
  </si>
  <si>
    <t>_2021(株)トドック電力　</t>
  </si>
  <si>
    <t>_2021(株)登米電力　</t>
  </si>
  <si>
    <t>_2021富山電力(株)　</t>
  </si>
  <si>
    <t>_2021(株)トヨタエナジーソリューションズ　</t>
  </si>
  <si>
    <t>_2021トリニティエナジー(株)　</t>
  </si>
  <si>
    <t>_2021(株)とんでんホールディングス　</t>
  </si>
  <si>
    <t>_2021(株)内藤工業所　</t>
  </si>
  <si>
    <t>_2021永井自動車工業(株)　</t>
  </si>
  <si>
    <t>_2021(株)ながさきサステナエナジー　</t>
  </si>
  <si>
    <t>_2021長崎地域電力(株)　</t>
  </si>
  <si>
    <t>_2021(株)中庄商店　</t>
  </si>
  <si>
    <t>_2021(株)中之条パワー　メニューA</t>
  </si>
  <si>
    <t>_2021(株)中之条パワー　(参考値)事業者全体</t>
  </si>
  <si>
    <t>_2021長野都市ガス(株)　</t>
  </si>
  <si>
    <t>_2021なでしこ電力(株)　</t>
  </si>
  <si>
    <t>_2021奈良電力(株)　</t>
  </si>
  <si>
    <t>_2021(株)成田香取エネルギー　</t>
  </si>
  <si>
    <t>_2021南部だんだんエナジー(株)　</t>
  </si>
  <si>
    <t>_2021(株)ナンワエナジー　メニューA</t>
  </si>
  <si>
    <t>_2021(株)ナンワエナジー　メニューB(残差)</t>
  </si>
  <si>
    <t>_2021新潟県民電力(株)　</t>
  </si>
  <si>
    <t>_2021新潟スワンエナジー(株)　メニューA</t>
  </si>
  <si>
    <t>_2021新潟スワンエナジー(株)　メニューB</t>
  </si>
  <si>
    <t>_2021新潟スワンエナジー(株)　メニューC</t>
  </si>
  <si>
    <t>_2021新潟スワンエナジー(株)　メニューD(残差)</t>
  </si>
  <si>
    <t>_2021西川建材工業(株)　</t>
  </si>
  <si>
    <t>_2021(株)西九州させぼパワーズ　</t>
  </si>
  <si>
    <t>_2021ニシムラ(株)　</t>
  </si>
  <si>
    <t>_2021日産トレーデイング(株)　</t>
  </si>
  <si>
    <t>_2021日鉄エンジニアリング(株)　メニューA</t>
  </si>
  <si>
    <t>_2021日鉄エンジニアリング(株)　メニューB</t>
  </si>
  <si>
    <t>_2021日鉄エンジニアリング(株)　メニューC</t>
  </si>
  <si>
    <t>_2021日鉄エンジニアリング(株)　メニューD</t>
  </si>
  <si>
    <t>_2021日鉄エンジニアリング(株)　メニューE(残差)</t>
  </si>
  <si>
    <t>_2021日本エネルギー総合システム(株)　メニューA</t>
  </si>
  <si>
    <t>_2021日本エネルギー総合システム(株)　メニューB(残差)</t>
  </si>
  <si>
    <t>_2021(株)日本海水　</t>
  </si>
  <si>
    <t>_2021日本瓦斯(株)　メニューA</t>
  </si>
  <si>
    <t>_2021日本瓦斯(株)　(参考値)事業者全体</t>
  </si>
  <si>
    <t>_2021(株)日本セレモニー　</t>
  </si>
  <si>
    <t>_2021日本テクノ(株)　メニューA</t>
  </si>
  <si>
    <t>_2021日本テクノ(株)　(参考値)事業者全体</t>
  </si>
  <si>
    <t>_2021日本電灯電力販売(株)　</t>
  </si>
  <si>
    <t>_2021日本ファシリティ・ソリューション(株)　メニューA</t>
  </si>
  <si>
    <t>_2021日本ファシリティ・ソリューション(株)　(参考値)事業者全体</t>
  </si>
  <si>
    <t>_2021ネイチャーエナジー小国(株)　</t>
  </si>
  <si>
    <t>_2021(株)ネクシィーズ・ゼロ　</t>
  </si>
  <si>
    <t>_2021ネクストパワーやまと(株)　メニューA</t>
  </si>
  <si>
    <t>_2021ネクストパワーやまと(株)　(参考値)事業者全体</t>
  </si>
  <si>
    <t>_2021寝屋川電力(株)　</t>
  </si>
  <si>
    <t>_2021(株)能勢・豊能まち作り　</t>
  </si>
  <si>
    <t>_2021パーパススマートパワー(株)　</t>
  </si>
  <si>
    <t>_2021パシフィックパワー(株)　</t>
  </si>
  <si>
    <t>_2021パナソニックオペレーショナルエクセレンス(株)（旧：パナソニック(株)）　メニューA</t>
  </si>
  <si>
    <t>_2021パナソニックオペレーショナルエクセレンス(株)（旧：パナソニック(株)）　メニューB(残差)</t>
  </si>
  <si>
    <t>_2021(株)花巻銀河パワー　</t>
  </si>
  <si>
    <t>_2021(株)はまエネ　</t>
  </si>
  <si>
    <t>_2021浜田ガス(株)　</t>
  </si>
  <si>
    <t>_2021(株)浜松新電力　</t>
  </si>
  <si>
    <t>_2021(株)バランスハーツ　</t>
  </si>
  <si>
    <t>_2021はりま電力(株)　</t>
  </si>
  <si>
    <t>_2021(株)ハルエネ　</t>
  </si>
  <si>
    <t>_2021(株)パルシステム電力　</t>
  </si>
  <si>
    <t>_2021(株)パワー・オプティマイザー　</t>
  </si>
  <si>
    <t>_2021パワーネクスト(株)　</t>
  </si>
  <si>
    <t>_2021バンプーパワートレーディング合同会社　</t>
  </si>
  <si>
    <t>_2021ひおき地域エネルギー(株)　メニューA</t>
  </si>
  <si>
    <t>_2021ひおき地域エネルギー(株)　メニューB</t>
  </si>
  <si>
    <t>_2021ひおき地域エネルギー(株)　メニューC(残差)</t>
  </si>
  <si>
    <t>_2021東日本ガス(株)　</t>
  </si>
  <si>
    <t>_2021東広島スマートエネルギー(株)　</t>
  </si>
  <si>
    <t>_2021一般社団法人東松島みらいとし機構　</t>
  </si>
  <si>
    <t>_2021(株)ビジョン　</t>
  </si>
  <si>
    <t>_2021日高都市ガス(株)　</t>
  </si>
  <si>
    <t>_2021日田グリーン電力(株)　メニューA</t>
  </si>
  <si>
    <t>_2021日田グリーン電力(株)　メニューB(残差)</t>
  </si>
  <si>
    <t>_2021日立造船(株)　メニューA</t>
  </si>
  <si>
    <t>_2021日立造船(株)　メニューB</t>
  </si>
  <si>
    <t>_2021日立造船(株)　メニューC(残差)</t>
  </si>
  <si>
    <t>_2021(株)ビビット　</t>
  </si>
  <si>
    <t>_2021ヒューリックプロパティソリューション(株)　</t>
  </si>
  <si>
    <t>_2021兵庫電力(株)　</t>
  </si>
  <si>
    <t>_2021弘前ガス(株)　</t>
  </si>
  <si>
    <t>_2021ファミリーエナジー合同会社　</t>
  </si>
  <si>
    <t>_2021(株)ファミリーネット・ジャパン　メニューA</t>
  </si>
  <si>
    <t>_2021(株)ファミリーネット・ジャパン　メニューB</t>
  </si>
  <si>
    <t>_2021(株)ファミリーネット・ジャパン　メニューC(残差)</t>
  </si>
  <si>
    <t>_2021(株)ファラデー　</t>
  </si>
  <si>
    <t>_2021(株)フィット　</t>
  </si>
  <si>
    <t>_2021フィンテックラボ協同組合　</t>
  </si>
  <si>
    <t>_2021フェニックスエナジー合同会社　</t>
  </si>
  <si>
    <t>_2021(株)フォーバルテレコム　　メニューA</t>
  </si>
  <si>
    <t>_2021(株)フォーバルテレコム　　(参考値)事業者全体</t>
  </si>
  <si>
    <t>_2021(株)フォレストパワー　メニューA</t>
  </si>
  <si>
    <t>_2021(株)フォレストパワー　メニューB(残差)</t>
  </si>
  <si>
    <t>_2021ふかやｅパワー(株)　メニューA</t>
  </si>
  <si>
    <t>_2021ふかやｅパワー(株)　メニューB(残差)</t>
  </si>
  <si>
    <t>_2021福井電力(株)　</t>
  </si>
  <si>
    <t>_2021福島フェニックス電力(株)　</t>
  </si>
  <si>
    <t>_2021ふくしま新電力(株)　</t>
  </si>
  <si>
    <t>_2021(株)ふくしま未来パワー　</t>
  </si>
  <si>
    <t>_2021ふくのしま電力(株)　</t>
  </si>
  <si>
    <t>_2021福山未来エナジー(株)　</t>
  </si>
  <si>
    <t>_2021富士山エナジー(株)　</t>
  </si>
  <si>
    <t>_2021(株)富士山電力　</t>
  </si>
  <si>
    <t>_2021(株)藤田商店　メニューA</t>
  </si>
  <si>
    <t>_2021(株)藤田商店　メニューB(残差)</t>
  </si>
  <si>
    <t>_2021武州瓦斯(株)　メニューA</t>
  </si>
  <si>
    <t>_2021武州瓦斯(株)　メニューB(残差)</t>
  </si>
  <si>
    <t>_2021(株)フソウ・エナジー　</t>
  </si>
  <si>
    <t>_2021府中・調布まちなかエナジー(株)　</t>
  </si>
  <si>
    <t>_2021武陽ガス(株)　</t>
  </si>
  <si>
    <t>_2021一般社団法人フライングエステート　</t>
  </si>
  <si>
    <t>_2021フラットエナジー(株)　</t>
  </si>
  <si>
    <t>_2021フラワーペイメント(株)　</t>
  </si>
  <si>
    <t>_2021(株)ぶんごおおのエナジー　</t>
  </si>
  <si>
    <t>_2021(株)ホープ　</t>
  </si>
  <si>
    <t>_2021ホームタウンエナジー(株)　</t>
  </si>
  <si>
    <t>_2021(株)ほくだん　</t>
  </si>
  <si>
    <t>_2021北陸電力(株)　メニューA</t>
  </si>
  <si>
    <t>_2021北陸電力(株)　メニューB</t>
  </si>
  <si>
    <t>_2021北陸電力(株)　メニューC</t>
  </si>
  <si>
    <t>_2021北陸電力(株)　メニューD</t>
  </si>
  <si>
    <t>_2021北陸電力(株)　メニューE(残差)</t>
  </si>
  <si>
    <t>_2021北陸電力ビズエナジーソリューション(株)　</t>
  </si>
  <si>
    <t>_2021北海道瓦斯(株)　メニューA</t>
  </si>
  <si>
    <t>_2021北海道瓦斯(株)　(参考値)事業者全体</t>
  </si>
  <si>
    <t>_2021北海道電力(株)　メニューA</t>
  </si>
  <si>
    <t>_2021北海道電力(株)　メニューB</t>
  </si>
  <si>
    <t>_2021北海道電力(株)　メニューC(残差)</t>
  </si>
  <si>
    <t>_2021北海道電力コクリエーション(株)　</t>
  </si>
  <si>
    <t>_2021(株)坊っちゃん電力　</t>
  </si>
  <si>
    <t>_2021穂の国とよはし電力(株)　</t>
  </si>
  <si>
    <t>_2021堀川産業(株)　</t>
  </si>
  <si>
    <t>_2021本庄ガス(株)　</t>
  </si>
  <si>
    <t>_2021(株)まち未来製作所　</t>
  </si>
  <si>
    <t>_2021松阪新電力(株)　</t>
  </si>
  <si>
    <t>_2021松本ガス(株)　</t>
  </si>
  <si>
    <t>_2021真庭バイオエネルギー(株)　</t>
  </si>
  <si>
    <t>_2021(株)マルヰ　</t>
  </si>
  <si>
    <t>_2021(株)マルイファシリティーズ　</t>
  </si>
  <si>
    <t>_2021(株)丸の内電力　</t>
  </si>
  <si>
    <t>_2021丸紅伊那みらいでんき(株)　メニューA</t>
  </si>
  <si>
    <t>_2021丸紅伊那みらいでんき(株)　メニューB(残差)</t>
  </si>
  <si>
    <t>_2021丸紅新電力(株)　メニューA</t>
  </si>
  <si>
    <t>_2021丸紅新電力(株)　メニューB</t>
  </si>
  <si>
    <t>_2021丸紅新電力(株)　メニューC</t>
  </si>
  <si>
    <t>_2021丸紅新電力(株)　メニューD</t>
  </si>
  <si>
    <t>_2021丸紅新電力(株)　メニューE(残差)</t>
  </si>
  <si>
    <t>_2021三河商事(株)　</t>
  </si>
  <si>
    <t>_2021(株)三河の山里コミュニティパワー　</t>
  </si>
  <si>
    <t>_2021三井物産(株)　メニューA</t>
  </si>
  <si>
    <t>_2021三井物産(株)　メニューB(残差)</t>
  </si>
  <si>
    <t>_2021(株)ミツウロコヴェッセル　</t>
  </si>
  <si>
    <t>_2021ミツウロコグリーンエネルギー(株)　メニューA</t>
  </si>
  <si>
    <t>_2021ミツウロコグリーンエネルギー(株)　メニューB</t>
  </si>
  <si>
    <t>_2021ミツウロコグリーンエネルギー(株)　メニューC</t>
  </si>
  <si>
    <t>_2021ミツウロコグリーンエネルギー(株)　メニューD</t>
  </si>
  <si>
    <t>_2021ミツウロコグリーンエネルギー(株)　メニューE</t>
  </si>
  <si>
    <t>_2021ミツウロコグリーンエネルギー(株)　メニューF</t>
  </si>
  <si>
    <t>_2021ミツウロコグリーンエネルギー(株)　メニューG</t>
  </si>
  <si>
    <t>_2021ミツウロコグリーンエネルギー(株)　メニューH</t>
  </si>
  <si>
    <t>_2021ミツウロコグリーンエネルギー(株)　メニューI</t>
  </si>
  <si>
    <t>_2021ミツウロコグリーンエネルギー(株)　メニューJ(残差)</t>
  </si>
  <si>
    <t>_2021水戸電力(株)　</t>
  </si>
  <si>
    <t>_2021(株)みとや　</t>
  </si>
  <si>
    <t>_2021緑屋電気(株)　</t>
  </si>
  <si>
    <t>_2021(株)ミナサポ　</t>
  </si>
  <si>
    <t>_2021みなとみらい電力(株)　</t>
  </si>
  <si>
    <t>_2021みの市民エネルギー(株)　</t>
  </si>
  <si>
    <t>_2021(株)美作国電力　</t>
  </si>
  <si>
    <t>_2021(株)宮交シティ　</t>
  </si>
  <si>
    <t>_2021宮古新電力(株)　</t>
  </si>
  <si>
    <t>_2021(株)宮崎ガスリビング　</t>
  </si>
  <si>
    <t>_2021宮崎電力(株)　</t>
  </si>
  <si>
    <t>_2021宮崎パワーライン(株)　</t>
  </si>
  <si>
    <t>_2021みやまスマートエネルギー(株)　メニューA</t>
  </si>
  <si>
    <t>_2021みやまスマートエネルギー(株)　(参考値)事業者全体</t>
  </si>
  <si>
    <t>_2021みよしエナジー(株)　</t>
  </si>
  <si>
    <t>_2021ミライフ(株)　</t>
  </si>
  <si>
    <t>_2021ミライフ東日本(株)　</t>
  </si>
  <si>
    <t>_2021(株)明治産業　</t>
  </si>
  <si>
    <t>_2021名南共同エネルギー(株)　</t>
  </si>
  <si>
    <t>_2021(株)メディオテック　メニューA</t>
  </si>
  <si>
    <t>_2021(株)メディオテック　(参考値)事業者全体</t>
  </si>
  <si>
    <t>_2021もみじ電力(株)　</t>
  </si>
  <si>
    <t>_2021森の灯り(株)　</t>
  </si>
  <si>
    <t>_2021森の電力(株)　メニューA</t>
  </si>
  <si>
    <t>_2021森の電力(株)　メニューB(残差)</t>
  </si>
  <si>
    <t>_2021森のエネルギー(株)　</t>
  </si>
  <si>
    <t>_2021八千代エンジニヤリング(株)　</t>
  </si>
  <si>
    <t>_2021弥富ガス協同組合　</t>
  </si>
  <si>
    <t>_2021八幡商事(株)　</t>
  </si>
  <si>
    <t>_2021(株)やまがた新電力　メニューA</t>
  </si>
  <si>
    <t>_2021(株)やまがた新電力　メニューB(残差)</t>
  </si>
  <si>
    <t>_2021やめエネルギー(株)　</t>
  </si>
  <si>
    <t>_2021(株)ユーミー総合研究所(旧：(株)ユーミーエナジー）　</t>
  </si>
  <si>
    <t>_2021(株)ユーラスグリーンエナジー　メニューA</t>
  </si>
  <si>
    <t>_2021(株)ユーラスグリーンエナジー　メニューB(残差)</t>
  </si>
  <si>
    <t>_2021ゆきぐに新電力(株)　</t>
  </si>
  <si>
    <t>_2021(株)ユビニティー　</t>
  </si>
  <si>
    <t>_2021(株)横須賀アーバンウッドパワー　</t>
  </si>
  <si>
    <t>_2021横浜ウォーター(株)　</t>
  </si>
  <si>
    <t>_2021(株)横浜環境デザイン　メニューA</t>
  </si>
  <si>
    <t>_2021(株)横浜環境デザイン　(参考値)事業者全体</t>
  </si>
  <si>
    <t>_2021(株)吉田石油店　</t>
  </si>
  <si>
    <t>_2021四つ葉電力(株)　</t>
  </si>
  <si>
    <t>_2021米子瓦斯(株)　</t>
  </si>
  <si>
    <t>_2021楽天エナジー(株)(旧：楽天モバイル(株))　メニューA</t>
  </si>
  <si>
    <t>_2021楽天エナジー(株)(旧：楽天モバイル(株))　メニューB</t>
  </si>
  <si>
    <t>_2021楽天エナジー(株)(旧：楽天モバイル(株))　メニューC(残差)</t>
  </si>
  <si>
    <t>_2021リエスパワー(株)　</t>
  </si>
  <si>
    <t>_2021リエスパワーネクスト(株)　</t>
  </si>
  <si>
    <t>_2021陸前高田しみんエネルギー(株)　</t>
  </si>
  <si>
    <t>_2021(株)リクルート　</t>
  </si>
  <si>
    <t>_2021(株)リケン工業　</t>
  </si>
  <si>
    <t>_2021リコージャパン(株)　メニューA</t>
  </si>
  <si>
    <t>_2021リコージャパン(株)　メニューB</t>
  </si>
  <si>
    <t>_2021リコージャパン(株)　メニューC</t>
  </si>
  <si>
    <t>_2021リコージャパン(株)　メニューD</t>
  </si>
  <si>
    <t>_2021リコージャパン(株)　メニューE</t>
  </si>
  <si>
    <t>_2021リコージャパン(株)　メニューF(残差)</t>
  </si>
  <si>
    <t>_2021リストプロパティーズ(株)　</t>
  </si>
  <si>
    <t>_2021リニューアブル・ジャパン(株)(旧：(株)みらい電力)　メニューA</t>
  </si>
  <si>
    <t>_2021リニューアブル・ジャパン(株)(旧：(株)みらい電力)　メニューB</t>
  </si>
  <si>
    <t>_2021リニューアブル・ジャパン(株)(旧：(株)みらい電力)　メニューC</t>
  </si>
  <si>
    <t>_2021リニューアブル・ジャパン(株)(旧：(株)みらい電力)　メニューD</t>
  </si>
  <si>
    <t>_2021リニューアブル・ジャパン(株)(旧：(株)みらい電力)　メニューE(残差)</t>
  </si>
  <si>
    <t>_2021(株)リミックスポイント　メニューA</t>
  </si>
  <si>
    <t>_2021(株)リミックスポイント　メニューB(残差)</t>
  </si>
  <si>
    <t>_2021(株)ルーア　</t>
  </si>
  <si>
    <t>_2021(株)ルーク　メニューA</t>
  </si>
  <si>
    <t>_2021(株)ルーク　メニューB</t>
  </si>
  <si>
    <t>_2021(株)ルーク　(参考値)事業者全体</t>
  </si>
  <si>
    <t>_2021(株)レクスポート(旧：(株)地域電力)　</t>
  </si>
  <si>
    <t>_2021レックスイノベーション(株)　</t>
  </si>
  <si>
    <t>_2021レネックス電力合同会社　</t>
  </si>
  <si>
    <t>_2021レモンガス(株)　</t>
  </si>
  <si>
    <t>_2021ローカルエナジー(株)　メニューA</t>
  </si>
  <si>
    <t>_2021ローカルエナジー(株)　メニューB(残差)</t>
  </si>
  <si>
    <t>_2021ローカルでんき(株)　メニューA</t>
  </si>
  <si>
    <t>_2021ローカルでんき(株)　メニューB(残差)</t>
  </si>
  <si>
    <t>_2021和歌山電力(株)　</t>
  </si>
  <si>
    <t>_2021綿半パートナーズ(株)　</t>
  </si>
  <si>
    <t>_2021ワタミエナジー(株)　メニューA</t>
  </si>
  <si>
    <t>_2021ワタミエナジー(株)　メニューB(残差)</t>
  </si>
  <si>
    <t>_2021(株)ａｆｔｅｒＦＩＴ　メニューA</t>
  </si>
  <si>
    <t>_2021Ａｐａｍａｎ　Ｅｎｅｒｇｙ(株)　</t>
  </si>
  <si>
    <t>_2021Ｃａｓｔｌｅｔｏｎ　Ｃｏｍｍｏｄｉｔｉｅｓ　Ｊａｐａｎ合同会社　</t>
  </si>
  <si>
    <t>_2021(株)ＣＤエナジーダイレクト　メニューA</t>
  </si>
  <si>
    <t>_2021(株)ＣＤエナジーダイレクト　メニューB(残差)</t>
  </si>
  <si>
    <t>_2021(株)ＣＨＩＢＡむつざわエナジー　</t>
  </si>
  <si>
    <t>_2021Ｃｏｃｏテラスたがわ(株)　</t>
  </si>
  <si>
    <t>_2021(株)ＣＷＳ　</t>
  </si>
  <si>
    <t>_2021ENEOS(株)　メニューA</t>
  </si>
  <si>
    <t>_2021ENEOS(株)　メニューB</t>
  </si>
  <si>
    <t>_2021ENEOS(株)　メニューC</t>
  </si>
  <si>
    <t>_2021ENEOS(株)　メニューD(残差)</t>
  </si>
  <si>
    <t>_2021(株)Ｆ－Ｐｏｗｅｒ　メニューA</t>
  </si>
  <si>
    <t>_2021(株)Ｆ－Ｐｏｗｅｒ　メニューB</t>
  </si>
  <si>
    <t>_2021(株)Ｆ－Ｐｏｗｅｒ　メニューC(残差)</t>
  </si>
  <si>
    <t>_2021ＦＴエナジー(株)　</t>
  </si>
  <si>
    <t>_2021(株)Ｇ－Ｐｏｗｅｒ　</t>
  </si>
  <si>
    <t>_2021GYRO　HOLDINGS(株)　</t>
  </si>
  <si>
    <t>_2021ＨＴＢエナジー(株)　メニューA</t>
  </si>
  <si>
    <t>_2021ＨＴＢエナジー(株)　メニューB</t>
  </si>
  <si>
    <t>_2021ＨＴＢエナジー(株)　(参考値)事業者全体</t>
  </si>
  <si>
    <t>_2021(株)Ｉ＆Ｉ　</t>
  </si>
  <si>
    <t>_2021ＩＳエナジー(株)　</t>
  </si>
  <si>
    <t>_2021ＪＡＧ国際エナジー(株)　(残差)</t>
  </si>
  <si>
    <t>_2021Japan電力(株)(旧：アンフィニ(株))　メニューA</t>
  </si>
  <si>
    <t>_2021Japan電力(株)(旧：アンフィニ(株))　メニューB</t>
  </si>
  <si>
    <t>_2021Japan電力(株)(旧：アンフィニ(株))　メニューC(残差)</t>
  </si>
  <si>
    <t>_2021ＪＰエネルギー(株)　</t>
  </si>
  <si>
    <t>_2021JREトレーディング(株)　</t>
  </si>
  <si>
    <t>_2021JR西日本住宅サービス(株)　</t>
  </si>
  <si>
    <t>_2021(株)ＪＴＢコミュニケーションデザイン　</t>
  </si>
  <si>
    <t>_2021(株)ｋａｒｃｈ　</t>
  </si>
  <si>
    <t>_2021KBN(株)（旧：香川テレビ放送網(株)）　</t>
  </si>
  <si>
    <t>_2021ＫＤＤＩ(株)　メニューA</t>
  </si>
  <si>
    <t>_2021ＫＤＤＩ(株)　(参考値)事業者全体</t>
  </si>
  <si>
    <t>_2021(株)Ｋｅｎｅｓエネルギーサービス　</t>
  </si>
  <si>
    <t>_2021ＫＭパワー(株)　</t>
  </si>
  <si>
    <t>_2021(株)LENETS　</t>
  </si>
  <si>
    <t>_2021(株)Ｌｉｎｋ　Ｌｉｆｅ　</t>
  </si>
  <si>
    <t>_2021(株)ＬＩＸＩＬ　ＴＥＰＣＯ　スマートパートナーズ　メニューA</t>
  </si>
  <si>
    <t>_2021(株)ＬＩＸＩＬ　ＴＥＰＣＯ　スマートパートナーズ　メニューB</t>
  </si>
  <si>
    <t>_2021(株)ＬＩＸＩＬ　ＴＥＰＣＯ　スマートパートナーズ　メニューC(残差)</t>
  </si>
  <si>
    <t>_2021(株)Ｌｏｏｏｐ　メニューA</t>
  </si>
  <si>
    <t>_2021(株)Ｌｏｏｏｐ　メニューB</t>
  </si>
  <si>
    <t>_2021(株)Ｌｏｏｏｐ　メニューC</t>
  </si>
  <si>
    <t>_2021(株)Ｌｏｏｏｐ　メニューD</t>
  </si>
  <si>
    <t>_2021(株)Ｌｏｏｏｐ　メニューE</t>
  </si>
  <si>
    <t>_2021(株)Ｌｏｏｏｐ　メニューF(残差)</t>
  </si>
  <si>
    <t>_2021MCPD(株)（旧：MCPD合同会社）　メニューA</t>
  </si>
  <si>
    <t>_2021MCPD(株)（旧：MCPD合同会社）　メニューB</t>
  </si>
  <si>
    <t>_2021MCPD(株)（旧：MCPD合同会社）　(参考値)事業者全体</t>
  </si>
  <si>
    <t>_2021ＭＣリテールエナジー(株)　メニューA</t>
  </si>
  <si>
    <t>_2021ＭＣリテールエナジー(株)　メニューB</t>
  </si>
  <si>
    <t>_2021ＭＣリテールエナジー(株)　メニューC</t>
  </si>
  <si>
    <t>_2021ＭＣリテールエナジー(株)　メニューD(残差)</t>
  </si>
  <si>
    <t>_2021ＭＧＣエネルギー(株)　</t>
  </si>
  <si>
    <t>_2021(株)Ｍｉｓｕｍｉ　</t>
  </si>
  <si>
    <t>_2021(株)MKエネルギー　</t>
  </si>
  <si>
    <t>_2021ＭＫステーションズ(株)　</t>
  </si>
  <si>
    <t>_2021(株)Mpower　</t>
  </si>
  <si>
    <t>_2021Ｍｙシティ電力(株)　</t>
  </si>
  <si>
    <t>_2021Nature(株)　</t>
  </si>
  <si>
    <t>_2021(株)NEXT ONE　</t>
  </si>
  <si>
    <t>_2021Ｎｅｘｔ　Ｐｏｗｅｒ(株)　</t>
  </si>
  <si>
    <t>_2021ＮＦパワーサービス(株)　メニューA</t>
  </si>
  <si>
    <t>_2021ＮＦパワーサービス(株)　メニューB(残差)</t>
  </si>
  <si>
    <t>_2021NTTアノードエナジー(株)　メニューA</t>
  </si>
  <si>
    <t>_2021NTTアノードエナジー(株)　(参考値)事業者全体</t>
  </si>
  <si>
    <t>_2021(株)OKUTA　</t>
  </si>
  <si>
    <t>_2021(株)Ｏｐｔｉｍｉｚｅｄ　Ｅｎｅｒｇｙ　</t>
  </si>
  <si>
    <t>_2021合同会社Peak8　</t>
  </si>
  <si>
    <t>_2021(株)ＰｉｎＴ　</t>
  </si>
  <si>
    <t>_2021RE100電力(株)　メニューA</t>
  </si>
  <si>
    <t>_2021RE100電力(株)　メニューB(残差)</t>
  </si>
  <si>
    <t>_2021(株)RenoLabo　</t>
  </si>
  <si>
    <t>_2021(株)Sanko IB　</t>
  </si>
  <si>
    <t>_2021ＳＢパワー(株)　メニューA</t>
  </si>
  <si>
    <t>_2021ＳＢパワー(株)　メニューB</t>
  </si>
  <si>
    <t>_2021ＳＢパワー(株)　メニューC(残差)</t>
  </si>
  <si>
    <t>_2021(株)ＳＥウイングズ　</t>
  </si>
  <si>
    <t>_2021(株)Ｓｈａｒｅｄ　Ｅｎｅｒｇｙ　</t>
  </si>
  <si>
    <t>_2021SustainableEnergy(株)　</t>
  </si>
  <si>
    <t>_2021T＆Tエナジー(株)　</t>
  </si>
  <si>
    <t>_2021TEPCOライフサービス(株)　</t>
  </si>
  <si>
    <t>_2021TERA Energy(株)　</t>
  </si>
  <si>
    <t>_2021TGオクトパスエナジー(株)　メニューA</t>
  </si>
  <si>
    <t>_2021TGオクトパスエナジー(株)　メニューB</t>
  </si>
  <si>
    <t>_2021TGオクトパスエナジー(株)　(参考値)事業者全体</t>
  </si>
  <si>
    <t>_2021(株)ＴＯＫＹＯ油電力　</t>
  </si>
  <si>
    <t>_2021ＴＲＥＮＤＥ(株)　</t>
  </si>
  <si>
    <t>_2021(株)ＴＴＳパワー　</t>
  </si>
  <si>
    <t>_2021UNIVERGY(株)　</t>
  </si>
  <si>
    <t>_2021(株)UPDATER(旧：みんな電力(株))　メニューA</t>
  </si>
  <si>
    <t>_2021(株)UPDATER(旧：みんな電力(株))　メニューB</t>
  </si>
  <si>
    <t>_2021(株)UPDATER(旧：みんな電力(株))　メニューC(残差)</t>
  </si>
  <si>
    <t>_2021(株)ＵＳＥＮ　ＮＥＴＷＯＲＫＳ　</t>
  </si>
  <si>
    <t>_2021(株)Ｖ－Ｐｏｗｅｒ　メニューA</t>
  </si>
  <si>
    <t>_2021(株)Ｖ－Ｐｏｗｅｒ　メニューB</t>
  </si>
  <si>
    <t>_2021(株)Ｖ－Ｐｏｗｅｒ　メニューC(残差)</t>
  </si>
  <si>
    <t>_2021WSエナジー(株)　メニューA</t>
  </si>
  <si>
    <t>_2021WSエナジー(株)　メニューB</t>
  </si>
  <si>
    <t>_2021WSエナジー(株)　メニューC(残差)</t>
  </si>
  <si>
    <t>_2021Y.W.C(株)　</t>
  </si>
  <si>
    <t>_2022アークエルテクノロジーズ(株)　</t>
  </si>
  <si>
    <t>_2022(株)アースインフィニティ　</t>
  </si>
  <si>
    <t>_2022アーバンエナジー(株)　メニューA</t>
  </si>
  <si>
    <t>_2022アーバンエナジー(株)　メニューB</t>
  </si>
  <si>
    <t>_2022アーバンエナジー(株)　メニューC</t>
  </si>
  <si>
    <t>_2022アーバンエナジー(株)　メニューD</t>
  </si>
  <si>
    <t>_2022アーバンエナジー(株)　メニューE</t>
  </si>
  <si>
    <t>_2022アーバンエナジー(株)　メニューF</t>
  </si>
  <si>
    <t>_2022アーバンエナジー(株)　メニューG</t>
  </si>
  <si>
    <t>_2022アーバンエナジー(株)　メニューH</t>
  </si>
  <si>
    <t>_2022(株)アイ・グリッド・ソリューションズ　メニューA</t>
  </si>
  <si>
    <t>_2022(株)アイ・グリッド・ソリューションズ　メニューB(残差)</t>
  </si>
  <si>
    <t>_2022アイエスジー(株)　</t>
  </si>
  <si>
    <t>_2022(株)アイキューブ・マーケティング　</t>
  </si>
  <si>
    <t>_2022会津エナジー(株)　</t>
  </si>
  <si>
    <t>_2022青森県民エナジー(株)　</t>
  </si>
  <si>
    <t>_2022朝日ガスエナジー(株)　</t>
  </si>
  <si>
    <t>_2022旭化成(株)　メニューA</t>
  </si>
  <si>
    <t>_2022旭化成(株)　メニューB</t>
  </si>
  <si>
    <t>_2022旭化成(株)　メニューC</t>
  </si>
  <si>
    <t>_2022旭化成(株)　メニューD</t>
  </si>
  <si>
    <t>_2022旭化成(株)　メニューE</t>
  </si>
  <si>
    <t>_2022旭化成(株)　メニューF</t>
  </si>
  <si>
    <t>_2022旭化成(株)　(参考値)事業者全体</t>
  </si>
  <si>
    <t>_2022旭マルヰガス(株)　</t>
  </si>
  <si>
    <t>_2022足利ガス(株)　</t>
  </si>
  <si>
    <t>_2022(株)アシストワンエナジー　</t>
  </si>
  <si>
    <t>_2022アスエネ(株)　メニューA</t>
  </si>
  <si>
    <t>_2022アスエネ(株)　メニューB</t>
  </si>
  <si>
    <t>_2022アスエネ(株)　メニューC</t>
  </si>
  <si>
    <t>_2022アスエネ(株)　メニューD</t>
  </si>
  <si>
    <t>_2022アスエネ(株)　メニューE</t>
  </si>
  <si>
    <t>_2022アスエネ(株)　(参考値)事業者全体</t>
  </si>
  <si>
    <t>_2022アストマックス(株)　</t>
  </si>
  <si>
    <t>_2022アストモスエネルギー(株)　</t>
  </si>
  <si>
    <t>_2022厚木瓦斯(株)　メニューA</t>
  </si>
  <si>
    <t>_2022厚木瓦斯(株)　メニューB(残差)</t>
  </si>
  <si>
    <t>_2022(株)アドバンテック　メニューA</t>
  </si>
  <si>
    <t>_2022(株)アドバンテック　メニューB</t>
  </si>
  <si>
    <t>_2022有明エナジー(株)　</t>
  </si>
  <si>
    <t>_2022(株)アルファライズ　</t>
  </si>
  <si>
    <t>_2022あんしん電力合同会社　</t>
  </si>
  <si>
    <t>_2022アンビット・エナジー・ジャパン合同会社　</t>
  </si>
  <si>
    <t>_2022(株)イーエムアイ　</t>
  </si>
  <si>
    <t>_2022(株)イーセル　</t>
  </si>
  <si>
    <t>_2022飯田まちづくり電力(株)　メニューA</t>
  </si>
  <si>
    <t>_2022(株)イーネットワーク　</t>
  </si>
  <si>
    <t>_2022(株)イーネットワークシステムズ　メニューA</t>
  </si>
  <si>
    <t>_2022(株)イーネットワークシステムズ　メニューB</t>
  </si>
  <si>
    <t>_2022(株)イーネットワークシステムズ　メニューC</t>
  </si>
  <si>
    <t>_2022イーレックス(株)　</t>
  </si>
  <si>
    <t>_2022イオンディライト(株)　</t>
  </si>
  <si>
    <t>_2022(株)池見石油店　</t>
  </si>
  <si>
    <t>_2022いこま市民パワー(株)　</t>
  </si>
  <si>
    <t>_2022(株)イシオ　</t>
  </si>
  <si>
    <t>_2022石川電力(株)　</t>
  </si>
  <si>
    <t>_2022一般財団法人泉佐野電力　　　</t>
  </si>
  <si>
    <t>_2022出雲ガス(株)　</t>
  </si>
  <si>
    <t>_2022出雲ケーブルビジョン(株)　</t>
  </si>
  <si>
    <t>_2022伊勢崎ガス(株)　</t>
  </si>
  <si>
    <t>_2022伊勢志摩電力(株)　</t>
  </si>
  <si>
    <t>_2022(株)いちき串木野電力　</t>
  </si>
  <si>
    <t>_2022出光グリーンパワー(株)　メニューA</t>
  </si>
  <si>
    <t>_2022出光グリーンパワー(株)　メニューB</t>
  </si>
  <si>
    <t>_2022出光グリーンパワー(株)　メニューC</t>
  </si>
  <si>
    <t>_2022出光グリーンパワー(株)　メニューD(残差)</t>
  </si>
  <si>
    <t>_2022出光興産(株)　メニューA</t>
  </si>
  <si>
    <t>_2022出光興産(株)　メニューB</t>
  </si>
  <si>
    <t>_2022出光興産(株)　メニューC(残差)</t>
  </si>
  <si>
    <t>_2022伊藤忠エネクス(株)　メニューA</t>
  </si>
  <si>
    <t>_2022伊藤忠エネクス(株)　メニューB</t>
  </si>
  <si>
    <t>_2022伊藤忠エネクス(株)　メニューC(残差)</t>
  </si>
  <si>
    <t>_2022伊藤忠エネクスホームライフ西日本(株)　</t>
  </si>
  <si>
    <t>_2022伊藤忠商事(株)　メニューA</t>
  </si>
  <si>
    <t>_2022伊藤忠商事(株)　メニューB(残差)</t>
  </si>
  <si>
    <t>_2022伊藤忠プランテック(株)　</t>
  </si>
  <si>
    <t>_2022いばらきコープ生活協同組合　</t>
  </si>
  <si>
    <t>_2022入間ガス(株)　</t>
  </si>
  <si>
    <t>_2022イワタニセントラル北海道(株)　</t>
  </si>
  <si>
    <t>_2022イワタニ東海(株)　</t>
  </si>
  <si>
    <t>_2022イワタニ長野(株)　</t>
  </si>
  <si>
    <t>_2022イワタニ関東(株)　</t>
  </si>
  <si>
    <t>_2022イワタニ三重(株)　</t>
  </si>
  <si>
    <t>_2022イワタニ首都圏(株)　</t>
  </si>
  <si>
    <t>_2022(株)岩手ウッドパワー　</t>
  </si>
  <si>
    <t>_2022岩手電力(株)　</t>
  </si>
  <si>
    <t>_2022(株)インフォシステム　</t>
  </si>
  <si>
    <t>_2022ヴィジョナリーパワー(株)　</t>
  </si>
  <si>
    <t>_2022(株)ウエスト電力　メニューA</t>
  </si>
  <si>
    <t>_2022(株)ウエスト電力　メニューB(残差)</t>
  </si>
  <si>
    <t>_2022上田ガス(株)　</t>
  </si>
  <si>
    <t>_2022うすきエネルギー(株)　</t>
  </si>
  <si>
    <t>_2022(株)ウッドエナジー　</t>
  </si>
  <si>
    <t>_2022宇都宮ライトパワー(株)　</t>
  </si>
  <si>
    <t>_2022うべ未来エネルギー(株)　</t>
  </si>
  <si>
    <t>_2022エア・ウォーター(株)　</t>
  </si>
  <si>
    <t>_2022エア・ウォーター・ライフソリューション(株)(旧：エア・ウォーター北海道(株))　</t>
  </si>
  <si>
    <t>_2022(株)エイチティーピー　</t>
  </si>
  <si>
    <t>_2022(株)エーコープサービス　</t>
  </si>
  <si>
    <t>_2022(株)エージーピー　　</t>
  </si>
  <si>
    <t>_2022(株)エコア　</t>
  </si>
  <si>
    <t>_2022(株)エコスタイル　メニューA</t>
  </si>
  <si>
    <t>_2022(株)エコスタイル　メニューB</t>
  </si>
  <si>
    <t>_2022(株)エコスタイル　メニューC(残差)</t>
  </si>
  <si>
    <t>_2022(株)エコログ　</t>
  </si>
  <si>
    <t>_2022(株)エスエナジー　</t>
  </si>
  <si>
    <t>_2022(株)エスケーエナジー　</t>
  </si>
  <si>
    <t>_2022越後天然ガス(株)　メニューA</t>
  </si>
  <si>
    <t>_2022越後天然ガス(株)　メニューB(残差)</t>
  </si>
  <si>
    <t>_2022エッセンシャルエナジー(株)　</t>
  </si>
  <si>
    <t>_2022(株)エナネス　</t>
  </si>
  <si>
    <t>_2022(株)エナリス・パワー・マーケティング　メニューA</t>
  </si>
  <si>
    <t>_2022(株)エナリス・パワー・マーケティング　メニューB</t>
  </si>
  <si>
    <t>_2022(株)エナリス・パワー・マーケティング　メニューC</t>
  </si>
  <si>
    <t>_2022(株)エナリス・パワー・マーケティング　メニューD</t>
  </si>
  <si>
    <t>_2022(株)エナリス・パワー・マーケティング　メニューE</t>
  </si>
  <si>
    <t>_2022(株)エナリス・パワー・マーケティング　メニューF</t>
  </si>
  <si>
    <t>_2022(株)エナリス・パワー・マーケティング　メニューG</t>
  </si>
  <si>
    <t>_2022(株)エナリス・パワー・マーケティング　メニューH</t>
  </si>
  <si>
    <t>_2022(株)エナリス・パワー・マーケティング　メニューI</t>
  </si>
  <si>
    <t>_2022(株)エナリス・パワー・マーケティング　メニューJ</t>
  </si>
  <si>
    <t>_2022(株)エネ・ビジョン　</t>
  </si>
  <si>
    <t>_2022(株)エネアーク関西　</t>
  </si>
  <si>
    <t>_2022(株)エネアーク関東　</t>
  </si>
  <si>
    <t>_2022(株)エネウィル(旧：ＪＡＧ国際エナジー(株))　メニューA</t>
  </si>
  <si>
    <t>_2022(株)エネウィル(旧：ＪＡＧ国際エナジー(株))　メニューB(残差)</t>
  </si>
  <si>
    <t>_2022(株)エネクスライフサービス　</t>
  </si>
  <si>
    <t>_2022エネサーブ(株)　メニューA</t>
  </si>
  <si>
    <t>_2022エネサーブ(株)　メニューB(残差)</t>
  </si>
  <si>
    <t>_2022(株)エネサンス関東　</t>
  </si>
  <si>
    <t>_2022エネックス(株)　メニューA</t>
  </si>
  <si>
    <t>_2022エネックス(株)　メニューB(残差)</t>
  </si>
  <si>
    <t>_2022(株)エネット　メニューA</t>
  </si>
  <si>
    <t>_2022(株)エネット　メニューB</t>
  </si>
  <si>
    <t>_2022(株)エネット　メニューC</t>
  </si>
  <si>
    <t>_2022(株)エネット　メニューD</t>
  </si>
  <si>
    <t>_2022(株)エネット　メニューE</t>
  </si>
  <si>
    <t>_2022(株)エネット　メニューF</t>
  </si>
  <si>
    <t>_2022(株)エネット　メニューG</t>
  </si>
  <si>
    <t>_2022エネトレード(株)　</t>
  </si>
  <si>
    <t>_2022(株)エネファント　メニューA</t>
  </si>
  <si>
    <t>_2022(株)エネファント　メニューB</t>
  </si>
  <si>
    <t>_2022(株)エネファント　メニューC(残差)</t>
  </si>
  <si>
    <t>_2022エネラボ(株)　メニューA</t>
  </si>
  <si>
    <t>_2022エネラボ(株)　メニューB(残差)</t>
  </si>
  <si>
    <t>_2022(株)エネルギア・ソリューション・アンド・サービス　メニューA</t>
  </si>
  <si>
    <t>_2022(株)エネルギア・ソリューション・アンド・サービス　メニューB(残差)</t>
  </si>
  <si>
    <t>_2022エネルギーパワー(株)　メニューA</t>
  </si>
  <si>
    <t>_2022エネルギーパワー(株)　メニューB</t>
  </si>
  <si>
    <t>_2022エネルギーパワー(株)　メニューC</t>
  </si>
  <si>
    <t>_2022エネルギーパワー(株)　メニューD</t>
  </si>
  <si>
    <t>_2022(株)エネワンでんき(旧：(株)サイサン)　メニューA</t>
  </si>
  <si>
    <t>_2022(株)エネワンでんき(旧：(株)サイサン)　メニューB(残差)</t>
  </si>
  <si>
    <t>_2022エバーグリーン・マーケティング(株)　メニューA</t>
  </si>
  <si>
    <t>_2022エバーグリーン・リテイリング(株)　メニューA</t>
  </si>
  <si>
    <t>_2022エバーグリーン・リテイリング(株)　メニューB(残差)</t>
  </si>
  <si>
    <t>_2022荏原環境プラント(株)　メニューA</t>
  </si>
  <si>
    <t>_2022荏原環境プラント(株)　メニューB</t>
  </si>
  <si>
    <t>_2022荏原環境プラント(株)　メニューC</t>
  </si>
  <si>
    <t>_2022荏原環境プラント(株)　メニューD</t>
  </si>
  <si>
    <t>_2022荏原環境プラント(株)　メニューE</t>
  </si>
  <si>
    <t>_2022荏原環境プラント(株)　メニューF</t>
  </si>
  <si>
    <t>_2022荏原環境プラント(株)　メニューG</t>
  </si>
  <si>
    <t>_2022荏原環境プラント(株)　メニューH</t>
  </si>
  <si>
    <t>_2022荏原環境プラント(株)　メニューI</t>
  </si>
  <si>
    <t>_2022荏原環境プラント(株)　メニューJ</t>
  </si>
  <si>
    <t>_2022荏原環境プラント(株)　メニューK</t>
  </si>
  <si>
    <t>_2022荏原環境プラント(株)　メニューL</t>
  </si>
  <si>
    <t>_2022荏原環境プラント(株)　メニューM</t>
  </si>
  <si>
    <t>_2022エフィシエント(株)　</t>
  </si>
  <si>
    <t>_2022(株)エフエネ　</t>
  </si>
  <si>
    <t>_2022(株)エフオン　メニューA</t>
  </si>
  <si>
    <t>_2022(株)エフオン　メニューB</t>
  </si>
  <si>
    <t>_2022(株)エフオン　メニューC</t>
  </si>
  <si>
    <t>_2022(株)エフオン　メニューD</t>
  </si>
  <si>
    <t>_2022(株)エフオン　メニューE</t>
  </si>
  <si>
    <t>_2022(株)エフオン　(参考値)事業者全体</t>
  </si>
  <si>
    <t>_2022エフビットコミュニケーションズ(株)　　メニューA</t>
  </si>
  <si>
    <t>_2022エフビットコミュニケーションズ(株)　　メニューB</t>
  </si>
  <si>
    <t>_2022エフビットコミュニケーションズ(株)　　メニューC(残差)</t>
  </si>
  <si>
    <t>_2022(株)エルピオ　</t>
  </si>
  <si>
    <t>_2022エルメック(株)　</t>
  </si>
  <si>
    <t>_2022(株)縁人　</t>
  </si>
  <si>
    <t>_2022おいでんエネルギー(株)　メニューA</t>
  </si>
  <si>
    <t>_2022おいでんエネルギー(株)　メニューB</t>
  </si>
  <si>
    <t>_2022おいでんエネルギー(株)　メニューC(残差)</t>
  </si>
  <si>
    <t>_2022王子・伊藤忠エネクス電力販売(株)　メニューA</t>
  </si>
  <si>
    <t>_2022王子・伊藤忠エネクス電力販売(株)　メニューB</t>
  </si>
  <si>
    <t>_2022王子・伊藤忠エネクス電力販売(株)　メニューC</t>
  </si>
  <si>
    <t>_2022王子・伊藤忠エネクス電力販売(株)　メニューD(残差)</t>
  </si>
  <si>
    <t>_2022大垣ガス(株)　</t>
  </si>
  <si>
    <t>_2022大阪いずみ市民生活協同組合　メニューA</t>
  </si>
  <si>
    <t>_2022大阪いずみ市民生活協同組合　メニューB(残差)</t>
  </si>
  <si>
    <t>_2022大阪瓦斯(株)　メニューA</t>
  </si>
  <si>
    <t>_2022大阪瓦斯(株)　メニューB</t>
  </si>
  <si>
    <t>_2022大阪瓦斯(株)　メニューC</t>
  </si>
  <si>
    <t>_2022大阪瓦斯(株)　メニューD(残差)</t>
  </si>
  <si>
    <t>_2022おおすみ半島スマートエネルギー(株)　</t>
  </si>
  <si>
    <t>_2022大多喜ガス(株)　</t>
  </si>
  <si>
    <t>_2022(株)おおた電力　</t>
  </si>
  <si>
    <t>_2022(株)岡崎建材　</t>
  </si>
  <si>
    <t>_2022(株)岡崎さくら電力　</t>
  </si>
  <si>
    <t>_2022岡田建設(株)　</t>
  </si>
  <si>
    <t>_2022(株)オカモト　</t>
  </si>
  <si>
    <t>_2022岡山電力(株)　メニューA</t>
  </si>
  <si>
    <t>_2022岡山電力(株)　メニューB(残差)</t>
  </si>
  <si>
    <t>_2022(株)沖縄ガスニューパワー　メニューA</t>
  </si>
  <si>
    <t>_2022(株)沖縄ガスニューパワー　メニューB(残差)</t>
  </si>
  <si>
    <t>_2022おきなわコープエナジー(株)　</t>
  </si>
  <si>
    <t>_2022沖縄新エネ開発(株)　</t>
  </si>
  <si>
    <t>_2022沖縄電力(株)　メニューA</t>
  </si>
  <si>
    <t>_2022沖縄電力(株)　メニューB(残差)</t>
  </si>
  <si>
    <t>_2022奥出雲電力(株)　</t>
  </si>
  <si>
    <t>_2022(株)オズエナジー　</t>
  </si>
  <si>
    <t>_2022(株)オノプロックス　</t>
  </si>
  <si>
    <t>_2022おもてなし山形(株)　</t>
  </si>
  <si>
    <t>_2022オリックス(株)　メニューA</t>
  </si>
  <si>
    <t>_2022オリックス(株)　メニューB</t>
  </si>
  <si>
    <t>_2022オリックス(株)　メニューC</t>
  </si>
  <si>
    <t>_2022オリックス(株)　メニューD</t>
  </si>
  <si>
    <t>_2022オリックス(株)　メニューE</t>
  </si>
  <si>
    <t>_2022オリックス(株)　メニューF</t>
  </si>
  <si>
    <t>_2022オリックス(株)　メニューG</t>
  </si>
  <si>
    <t>_2022オリックス(株)　メニューH(残差)</t>
  </si>
  <si>
    <t>_2022(株)織戸組　メニューA</t>
  </si>
  <si>
    <t>_2022(株)織戸組　メニューB(残差)</t>
  </si>
  <si>
    <t>_2022(株)カーボンニュートラル(旧：西多摩バイオパワー(株))　</t>
  </si>
  <si>
    <t>_2022加賀市総合サービス(株)　</t>
  </si>
  <si>
    <t>_2022香川電力(株)　　メニューA</t>
  </si>
  <si>
    <t>_2022香川電力(株)　　メニューB(残差)</t>
  </si>
  <si>
    <t>_2022角栄ガス(株)　</t>
  </si>
  <si>
    <t>_2022格安電力(株)　</t>
  </si>
  <si>
    <t>_2022神楽電力(株)　</t>
  </si>
  <si>
    <t>_2022かけがわ報徳パワー(株)　</t>
  </si>
  <si>
    <t>_2022鹿児島電力(株)　</t>
  </si>
  <si>
    <t>_2022歌舞伎エナジー(株)　</t>
  </si>
  <si>
    <t>_2022(株)かみでん里山公社　</t>
  </si>
  <si>
    <t>_2022亀岡ふるさとエナジー(株)　</t>
  </si>
  <si>
    <t>_2022唐津電力(株)　</t>
  </si>
  <si>
    <t>_2022(株)唐津パワーホールディングス　</t>
  </si>
  <si>
    <t>_2022カワサキグリーンエナジー(株)　メニューA</t>
  </si>
  <si>
    <t>_2022カワサキグリーンエナジー(株)　メニューB</t>
  </si>
  <si>
    <t>_2022カワサキグリーンエナジー(株)　メニューC</t>
  </si>
  <si>
    <t>_2022カワサキグリーンエナジー(株)　メニューD(残差)</t>
  </si>
  <si>
    <t>_2022(株)関西空調　　</t>
  </si>
  <si>
    <t>_2022関西電力(株)　メニューA</t>
  </si>
  <si>
    <t>_2022関西電力(株)　メニューB</t>
  </si>
  <si>
    <t>_2022関西電力(株)　メニューC</t>
  </si>
  <si>
    <t>_2022関西電力(株)　メニューD</t>
  </si>
  <si>
    <t>_2022関西電力(株)　メニューE</t>
  </si>
  <si>
    <t>_2022(株)関電エネルギーソリューション　メニューA</t>
  </si>
  <si>
    <t>_2022(株)関電エネルギーソリューション　メニューB(残差)</t>
  </si>
  <si>
    <t>_2022合同会社北上新電力　</t>
  </si>
  <si>
    <t>_2022(株)北九州パワー　メニューA</t>
  </si>
  <si>
    <t>_2022(株)北九州パワー　メニューB(残差)</t>
  </si>
  <si>
    <t>_2022キタコー(株)　</t>
  </si>
  <si>
    <t>_2022北日本石油(株)　</t>
  </si>
  <si>
    <t>_2022岐阜電力(株)　</t>
  </si>
  <si>
    <t>_2022キヤノンマーケティングジャパン(株)　</t>
  </si>
  <si>
    <t>_2022九州エナジー(株)　メニューA</t>
  </si>
  <si>
    <t>_2022九州エナジー(株)　メニューB(残差)</t>
  </si>
  <si>
    <t>_2022九州電力(株)　メニューA</t>
  </si>
  <si>
    <t>_2022九州電力(株)　メニューB(残差)</t>
  </si>
  <si>
    <t>_2022九電みらいエナジー(株)　メニューA</t>
  </si>
  <si>
    <t>_2022京セラ関電エナジー合同会社　</t>
  </si>
  <si>
    <t>_2022京都生活協同組合　メニューA</t>
  </si>
  <si>
    <t>_2022京都生活協同組合　メニューB(残差)</t>
  </si>
  <si>
    <t>_2022(株)京楽産業ホールディングス　</t>
  </si>
  <si>
    <t>_2022桐生瓦斯(株)　</t>
  </si>
  <si>
    <t>_2022近畿電力(株)　</t>
  </si>
  <si>
    <t>_2022(株)クオリティプラス　</t>
  </si>
  <si>
    <t>_2022くこくエネルギー(株)(旧：熊本電力(株))　</t>
  </si>
  <si>
    <t>_2022(株)クボタ　</t>
  </si>
  <si>
    <t>_2022(株)球磨村森電力　</t>
  </si>
  <si>
    <t>_2022(株)グランデータ　</t>
  </si>
  <si>
    <t>_2022グリーナ(株)　メニューA</t>
  </si>
  <si>
    <t>_2022(株)クリーンエネルギー総合研究所　メニューA</t>
  </si>
  <si>
    <t>_2022(株)グリーンサークル　</t>
  </si>
  <si>
    <t>_2022グリーンシティこばやし(株)　</t>
  </si>
  <si>
    <t>_2022(株)グリーンパワー大東　メニューA</t>
  </si>
  <si>
    <t>_2022(株)グリーンパワー大東　メニューB(残差)</t>
  </si>
  <si>
    <t>_2022グリーンピープルズパワー(株)　</t>
  </si>
  <si>
    <t>_2022(株)クリーンベンチャー２１　</t>
  </si>
  <si>
    <t>_2022(株)グリムスパワー　</t>
  </si>
  <si>
    <t>_2022(株)グルーヴエナジー　</t>
  </si>
  <si>
    <t>_2022くるめエネルギー(株)　</t>
  </si>
  <si>
    <t>_2022(株)グローアップ　</t>
  </si>
  <si>
    <t>_2022(株)クローバー・テクノロジーズ(旧：四つ葉電力(株))　</t>
  </si>
  <si>
    <t>_2022(株)グローバルエンジニアリング　メニューA</t>
  </si>
  <si>
    <t>_2022(株)グローバルエンジニアリング　メニューB(残差)</t>
  </si>
  <si>
    <t>_2022(株)グローバルキャスト　</t>
  </si>
  <si>
    <t>_2022グローバルソリューションサービス(株)　</t>
  </si>
  <si>
    <t>_2022(株)ケアネス(旧：(株)ルーア)　</t>
  </si>
  <si>
    <t>_2022京葉瓦斯(株)　メニューA</t>
  </si>
  <si>
    <t>_2022京葉瓦斯(株)　メニューB(残差)</t>
  </si>
  <si>
    <t>_2022京和ガス(株)　</t>
  </si>
  <si>
    <t>_2022ゲーテハウス(株)　</t>
  </si>
  <si>
    <t>_2022気仙沼グリーンエナジー(株)　メニューA</t>
  </si>
  <si>
    <t>_2022気仙沼グリーンエナジー(株)　メニューB(残差)</t>
  </si>
  <si>
    <t>_2022高知ニューエナジー(株)　</t>
  </si>
  <si>
    <t>_2022神戸電力(株)　</t>
  </si>
  <si>
    <t>_2022(株)コープでんき東北　</t>
  </si>
  <si>
    <t>_2022小島電機工業(株)　</t>
  </si>
  <si>
    <t>_2022御所野縄文電力(株)　</t>
  </si>
  <si>
    <t>_2022コスモエネルギーソリューションズ(株)　メニューA</t>
  </si>
  <si>
    <t>_2022五島市民電力(株)　メニューA</t>
  </si>
  <si>
    <t>_2022五島市民電力(株)　メニューB</t>
  </si>
  <si>
    <t>_2022五島市民電力(株)　メニューC(残差)</t>
  </si>
  <si>
    <t>_2022こなんウルトラパワー(株)　</t>
  </si>
  <si>
    <t>_2022(株)コノミヤホールディングス　</t>
  </si>
  <si>
    <t>_2022(株)コンシェルジュ　メニューA</t>
  </si>
  <si>
    <t>_2022(株)コンシェルジュ　メニューB(残差)</t>
  </si>
  <si>
    <t>_2022サーラｅエナジー(株)　メニューA</t>
  </si>
  <si>
    <t>_2022サーラｅエナジー(株)　メニューB</t>
  </si>
  <si>
    <t>_2022サーラｅエナジー(株)　メニューC(残差)</t>
  </si>
  <si>
    <t>_2022埼玉ガス(株)　</t>
  </si>
  <si>
    <t>_2022(株)彩の国でんき　</t>
  </si>
  <si>
    <t>_2022(株)サイホープロパティーズ　</t>
  </si>
  <si>
    <t>_2022酒田天然瓦斯(株)　</t>
  </si>
  <si>
    <t>_2022坂戸ガス(株)　</t>
  </si>
  <si>
    <t>_2022(株)さくら新電力　メニューA</t>
  </si>
  <si>
    <t>_2022(株)さくら新電力　メニューB(残差)</t>
  </si>
  <si>
    <t>_2022里山パワーワークス(株)　</t>
  </si>
  <si>
    <t>_2022(株)サニックス　メニューA</t>
  </si>
  <si>
    <t>_2022(株)サニックス　メニューB</t>
  </si>
  <si>
    <t>_2022(株)サニックス　メニューC</t>
  </si>
  <si>
    <t>_2022(株)サニックス　メニューD(残差)</t>
  </si>
  <si>
    <t>_2022佐野瓦斯(株)　</t>
  </si>
  <si>
    <t>_2022サミットエナジー(株)　メニューA</t>
  </si>
  <si>
    <t>_2022サミットエナジー(株)　メニューB(残差)</t>
  </si>
  <si>
    <t>_2022三愛オブリ(株)(旧：三愛石油(株))　</t>
  </si>
  <si>
    <t>_2022山陰エレキ・アライアンス(株)　</t>
  </si>
  <si>
    <t>_2022山陰酸素工業(株)　</t>
  </si>
  <si>
    <t>_2022(株)三郷ひまわりエナジー　</t>
  </si>
  <si>
    <t>_2022三州電力(株)　</t>
  </si>
  <si>
    <t>_2022サントラベラーズサービス有限会社　</t>
  </si>
  <si>
    <t>_2022三友エンテック(株)　</t>
  </si>
  <si>
    <t>_2022サンリン(株)　メニューA</t>
  </si>
  <si>
    <t>_2022サンリン(株)　メニューB(残差)</t>
  </si>
  <si>
    <t>_2022(株)シーエナジー　</t>
  </si>
  <si>
    <t>_2022(株)シーラパワー(旧：愛知電力(株))　メニューA</t>
  </si>
  <si>
    <t>_2022(株)シーラパワー(旧：愛知電力(株))　メニューB(残差)</t>
  </si>
  <si>
    <t>_2022シェルジャパン(株)　メニューA</t>
  </si>
  <si>
    <t>_2022(株)しおさい電力　</t>
  </si>
  <si>
    <t>_2022(株)シグナストラスト　</t>
  </si>
  <si>
    <t>_2022四国電力(株)　メニューA</t>
  </si>
  <si>
    <t>_2022四国電力(株)　メニューB</t>
  </si>
  <si>
    <t>_2022四国電力(株)　メニューC(残差)</t>
  </si>
  <si>
    <t>_2022静岡ガス＆パワー(株)　メニューA</t>
  </si>
  <si>
    <t>_2022静岡ガス＆パワー(株)　メニューB</t>
  </si>
  <si>
    <t>_2022自然電力(株)　メニューA</t>
  </si>
  <si>
    <t>_2022自然電力(株)　メニューB</t>
  </si>
  <si>
    <t>_2022自然電力(株)　メニューC</t>
  </si>
  <si>
    <t>_2022自然電力(株)　メニューD</t>
  </si>
  <si>
    <t>_2022自然電力(株)　(参考値)事業者全体</t>
  </si>
  <si>
    <t>_2022(株)シナジアパワー　メニューA</t>
  </si>
  <si>
    <t>_2022(株)シナジアパワー　メニューB</t>
  </si>
  <si>
    <t>_2022(株)シナジアパワー　メニューC</t>
  </si>
  <si>
    <t>_2022(株)シナジアパワー　メニューD</t>
  </si>
  <si>
    <t>_2022(株)シナジアパワー　メニューE</t>
  </si>
  <si>
    <t>_2022(株)シナジアパワー　メニューF</t>
  </si>
  <si>
    <t>_2022(株)シナジアパワー　メニューG</t>
  </si>
  <si>
    <t>_2022(株)シナジアパワー　メニューH</t>
  </si>
  <si>
    <t>_2022シナネン(株)　メニューA</t>
  </si>
  <si>
    <t>_2022シナネン(株)　メニューB</t>
  </si>
  <si>
    <t>_2022シナネン(株)　メニューC</t>
  </si>
  <si>
    <t>_2022シナネン(株)　メニューD</t>
  </si>
  <si>
    <t>_2022シナネン(株)　メニューE</t>
  </si>
  <si>
    <t>_2022シナネン(株)　メニューF</t>
  </si>
  <si>
    <t>_2022(株)ジャパネットサービスイノベーション　</t>
  </si>
  <si>
    <t>_2022自由でんき(株)　</t>
  </si>
  <si>
    <t>_2022湘南電力(株)　メニューA</t>
  </si>
  <si>
    <t>_2022湘南電力(株)　メニューB(残差)</t>
  </si>
  <si>
    <t>_2022(株)情熱電力　</t>
  </si>
  <si>
    <t>_2022情報ハイウェイ協同組合　</t>
  </si>
  <si>
    <t>_2022シン・エナジー(株)　メニューA</t>
  </si>
  <si>
    <t>_2022(株)新出光　メニューA</t>
  </si>
  <si>
    <t>_2022(株)新出光　メニューB</t>
  </si>
  <si>
    <t>_2022(株)新出光　メニューC</t>
  </si>
  <si>
    <t>_2022(株)新出光　メニューD</t>
  </si>
  <si>
    <t>_2022(株)新出光　メニューE</t>
  </si>
  <si>
    <t>_2022(株)新出光　メニューF</t>
  </si>
  <si>
    <t>_2022(株)新出光　メニューG</t>
  </si>
  <si>
    <t>_2022(株)新出光　メニューH</t>
  </si>
  <si>
    <t>_2022新電力いばらき(株)　</t>
  </si>
  <si>
    <t>_2022新電力新潟(株)　</t>
  </si>
  <si>
    <t>_2022(株)翠光トップライン　</t>
  </si>
  <si>
    <t>_2022須賀川瓦斯(株)　メニューA</t>
  </si>
  <si>
    <t>_2022須賀川瓦斯(株)　メニューB(残差)</t>
  </si>
  <si>
    <t>_2022スズカ電工(株)　</t>
  </si>
  <si>
    <t>_2022鈴与商事(株)　メニューA</t>
  </si>
  <si>
    <t>_2022鈴与商事(株)　メニューB</t>
  </si>
  <si>
    <t>_2022鈴与商事(株)　メニューC</t>
  </si>
  <si>
    <t>_2022鈴与商事(株)　メニューD(残差)</t>
  </si>
  <si>
    <t>_2022鈴与電力(株)　メニューA</t>
  </si>
  <si>
    <t>_2022鈴与電力(株)　メニューB</t>
  </si>
  <si>
    <t>_2022鈴与電力(株)　メニューC</t>
  </si>
  <si>
    <t>_2022鈴与電力(株)　メニューD</t>
  </si>
  <si>
    <t>_2022スターティア(株)　メニューA</t>
  </si>
  <si>
    <t>_2022スターティア(株)　メニューB(残差)</t>
  </si>
  <si>
    <t>_2022(株)スマート　</t>
  </si>
  <si>
    <t>_2022スマートエコエナジー(株)　メニューA</t>
  </si>
  <si>
    <t>_2022スマートエコエナジー(株)　メニューB</t>
  </si>
  <si>
    <t>_2022スマートエコエナジー(株)　メニューC(残差)</t>
  </si>
  <si>
    <t>_2022スマートエナジー熊本(株)　</t>
  </si>
  <si>
    <t>_2022スマートエナジー磐田(株)　メニューA</t>
  </si>
  <si>
    <t>_2022スマートエナジー磐田(株)　メニューB</t>
  </si>
  <si>
    <t>_2022スマートエナジー磐田(株)　メニューC(残差)</t>
  </si>
  <si>
    <t>_2022(株)スマートテック　メニューA</t>
  </si>
  <si>
    <t>_2022(株)スマートテック　メニューB(残差)</t>
  </si>
  <si>
    <t>_2022スマート電気(株)　</t>
  </si>
  <si>
    <t>_2022諏訪瓦斯(株)　</t>
  </si>
  <si>
    <t>_2022生活協同組合コープぐんま　</t>
  </si>
  <si>
    <t>_2022生活協同組合コープしが　メニューA</t>
  </si>
  <si>
    <t>_2022生活協同組合コープしが　メニューB(残差)</t>
  </si>
  <si>
    <t>_2022生活協同組合コープながの　</t>
  </si>
  <si>
    <t>_2022生活協同組合コープみらい　</t>
  </si>
  <si>
    <t>_2022生活協同組合ひろしま　メニューA</t>
  </si>
  <si>
    <t>_2022生活協同組合ひろしま　メニューB(残差)</t>
  </si>
  <si>
    <t>_2022(株)生活クラブエナジー　メニューA</t>
  </si>
  <si>
    <t>_2022西部瓦斯(株)　</t>
  </si>
  <si>
    <t>_2022西武ガス(株)　</t>
  </si>
  <si>
    <t>_2022積水化学工業(株)　メニューA</t>
  </si>
  <si>
    <t>_2022積水化学工業(株)　メニューB(残差)</t>
  </si>
  <si>
    <t>_2022石油資源開発(株)　</t>
  </si>
  <si>
    <t>_2022ゼロワットパワー(株)　メニューA</t>
  </si>
  <si>
    <t>_2022(株)センカク　</t>
  </si>
  <si>
    <t>_2022セントラル石油瓦斯(株)　</t>
  </si>
  <si>
    <t>_2022全農エネルギー(株)　メニューA</t>
  </si>
  <si>
    <t>_2022全農エネルギー(株)　メニューB</t>
  </si>
  <si>
    <t>_2022全農エネルギー(株)　メニューC</t>
  </si>
  <si>
    <t>_2022そうまＩグリッド合同会社　</t>
  </si>
  <si>
    <t>_2022大一ガス(株)　</t>
  </si>
  <si>
    <t>_2022(株)大仙こまちパワー　</t>
  </si>
  <si>
    <t>_2022大東ガス(株)　メニューA</t>
  </si>
  <si>
    <t>_2022大東ガス(株)　メニューB(残差)</t>
  </si>
  <si>
    <t>_2022大東建託パートナーズ(株)　</t>
  </si>
  <si>
    <t>_2022ダイヤモンドパワー(株)　メニューA</t>
  </si>
  <si>
    <t>_2022ダイヤモンドパワー(株)　メニューB</t>
  </si>
  <si>
    <t>_2022太陽ガス(株)　</t>
  </si>
  <si>
    <t>_2022大和エネルギー(株)　メニューA</t>
  </si>
  <si>
    <t>_2022大和エネルギー(株)　メニューB(残差)</t>
  </si>
  <si>
    <t>_2022大和ハウス工業(株)　　メニューA</t>
  </si>
  <si>
    <t>_2022大和ハウス工業(株)　　メニューB</t>
  </si>
  <si>
    <t>_2022大和ハウス工業(株)　　メニューC</t>
  </si>
  <si>
    <t>_2022大和ハウス工業(株)　　メニューD</t>
  </si>
  <si>
    <t>_2022大和ハウス工業(株)　　メニューE</t>
  </si>
  <si>
    <t>_2022大和ハウス工業(株)　　メニューF</t>
  </si>
  <si>
    <t>_2022大和ハウス工業(株)　　メニューG</t>
  </si>
  <si>
    <t>_2022大和ハウス工業(株)　　メニューH</t>
  </si>
  <si>
    <t>_2022大和ハウス工業(株)　　メニューI</t>
  </si>
  <si>
    <t>_2022大和ハウス工業(株)　　メニューJ</t>
  </si>
  <si>
    <t>_2022大和ハウス工業(株)　　メニューK(残差)</t>
  </si>
  <si>
    <t>_2022大和ライフエナジア(株)　メニューA</t>
  </si>
  <si>
    <t>_2022大和ライフエナジア(株)　メニューB(残差)</t>
  </si>
  <si>
    <t>_2022(株)タクマエナジー　メニューA</t>
  </si>
  <si>
    <t>_2022たんたんエナジー(株)　メニューA</t>
  </si>
  <si>
    <t>_2022たんたんエナジー(株)　メニューB(残差)</t>
  </si>
  <si>
    <t>_2022(株)地域創生ホールディングス　</t>
  </si>
  <si>
    <t>_2022(株)地球クラブ　メニューA</t>
  </si>
  <si>
    <t>_2022(株)地球クラブ　メニューB(残差)</t>
  </si>
  <si>
    <t>_2022秩父新電力(株)　メニューA</t>
  </si>
  <si>
    <t>_2022秩父新電力(株)　メニューB</t>
  </si>
  <si>
    <t>_2022千葉電力(株)　</t>
  </si>
  <si>
    <t>_2022(株)チャームドライフ　</t>
  </si>
  <si>
    <t>_2022中央電力(株)　メニューA</t>
  </si>
  <si>
    <t>_2022中央電力(株)　メニューB</t>
  </si>
  <si>
    <t>_2022中央電力(株)　メニューC</t>
  </si>
  <si>
    <t>_2022中央電力(株)　メニューD(残差)</t>
  </si>
  <si>
    <t>_2022(株)中海テレビ放送　</t>
  </si>
  <si>
    <t>_2022(株)中京電力　</t>
  </si>
  <si>
    <t>_2022中国電力(株)　メニューA</t>
  </si>
  <si>
    <t>_2022中国電力(株)　メニューB</t>
  </si>
  <si>
    <t>_2022中国電力(株)　メニューC</t>
  </si>
  <si>
    <t>_2022中国電力(株)　メニューD</t>
  </si>
  <si>
    <t>_2022中小企業支援(株)　</t>
  </si>
  <si>
    <t>_2022中部電力ミライズ(株)　メニューA</t>
  </si>
  <si>
    <t>_2022中部電力ミライズ(株)　メニューB(残差)</t>
  </si>
  <si>
    <t>_2022中央電力エナジー(株)　メニューA</t>
  </si>
  <si>
    <t>_2022中央電力エナジー(株)　メニューB(残差)</t>
  </si>
  <si>
    <t>_2022(株)津軽あっぷるパワー　</t>
  </si>
  <si>
    <t>_2022デジタルグリッド(株)　メニューA</t>
  </si>
  <si>
    <t>_2022デジタルグリッド(株)　メニューB</t>
  </si>
  <si>
    <t>_2022デジタルグリッド(株)　メニューC</t>
  </si>
  <si>
    <t>_2022テス・エンジニアリング(株)　メニューA</t>
  </si>
  <si>
    <t>_2022テス・エンジニアリング(株)　メニューB(残差)</t>
  </si>
  <si>
    <t>_2022(株)デベロップ　</t>
  </si>
  <si>
    <t>_2022(株)デライトアップ　</t>
  </si>
  <si>
    <t>_2022(株)テレ・マーカー　</t>
  </si>
  <si>
    <t>_2022(株)デンケン　</t>
  </si>
  <si>
    <t>_2022電源開発(株)　メニューA</t>
  </si>
  <si>
    <t>_2022電源開発(株)　メニューB</t>
  </si>
  <si>
    <t>_2022電源開発(株)　メニューC(残差)</t>
  </si>
  <si>
    <t>_2022電力保全サービス(株)　</t>
  </si>
  <si>
    <t>_2022東亜ガス(株)　</t>
  </si>
  <si>
    <t>_2022(株)東急パワーサプライ　メニューA</t>
  </si>
  <si>
    <t>_2022(株)東急パワーサプライ　メニューB</t>
  </si>
  <si>
    <t>_2022(株)東急パワーサプライ　メニューC</t>
  </si>
  <si>
    <t>_2022(株)東急パワーサプライ　メニューD</t>
  </si>
  <si>
    <t>_2022(株)東急パワーサプライ　メニューE</t>
  </si>
  <si>
    <t>_2022(株)東急パワーサプライ　メニューF</t>
  </si>
  <si>
    <t>_2022東京エコサービス(株)　メニューA</t>
  </si>
  <si>
    <t>_2022東京ガス(株)　メニューA</t>
  </si>
  <si>
    <t>_2022東京ガス(株)　メニューB</t>
  </si>
  <si>
    <t>_2022東京ガス(株)　メニューC</t>
  </si>
  <si>
    <t>_2022東京電力エナジーパートナー(株)　メニューA</t>
  </si>
  <si>
    <t>_2022東京電力エナジーパートナー(株)　メニューB</t>
  </si>
  <si>
    <t>_2022東京電力エナジーパートナー(株)　メニューC</t>
  </si>
  <si>
    <t>_2022東京電力エナジーパートナー(株)　メニューD</t>
  </si>
  <si>
    <t>_2022東京電力エナジーパートナー(株)　メニューE</t>
  </si>
  <si>
    <t>_2022東京電力エナジーパートナー(株)　メニューF</t>
  </si>
  <si>
    <t>_2022東京電力エナジーパートナー(株)　メニューG</t>
  </si>
  <si>
    <t>_2022東京電力エナジーパートナー(株)　メニューH</t>
  </si>
  <si>
    <t>_2022東京電力エナジーパートナー(株)　メニューI</t>
  </si>
  <si>
    <t>_2022公益財団法人東京都環境公社　</t>
  </si>
  <si>
    <t>_2022東彩ガス(株)　メニューA</t>
  </si>
  <si>
    <t>_2022東彩ガス(株)　メニューB(残差)</t>
  </si>
  <si>
    <t>_2022東邦ガス(株)　メニューA</t>
  </si>
  <si>
    <t>_2022東邦ガス(株)　メニューB</t>
  </si>
  <si>
    <t>_2022東邦ガス(株)　メニューC(残差)</t>
  </si>
  <si>
    <t>_2022東北電力(株)　メニューA</t>
  </si>
  <si>
    <t>_2022東北電力(株)　メニューB</t>
  </si>
  <si>
    <t>_2022東北電力エナジートレーディング(株)　</t>
  </si>
  <si>
    <t>_2022東北電力フロンティア(株)　</t>
  </si>
  <si>
    <t>_2022(株)トーヨーエネルギーファーム　</t>
  </si>
  <si>
    <t>_2022(株)ところざわ未来電力　メニューA</t>
  </si>
  <si>
    <t>_2022(株)ところざわ未来電力　メニューB</t>
  </si>
  <si>
    <t>_2022(株)ところざわ未来電力　メニューC(残差)</t>
  </si>
  <si>
    <t>_2022(株)どさんこパワー　メニューA</t>
  </si>
  <si>
    <t>_2022(株)どさんこパワー　メニューB(残差)</t>
  </si>
  <si>
    <t>_2022とちぎコープ生活協同組合　</t>
  </si>
  <si>
    <t>_2022(株)とっとり市民電力　メニューA</t>
  </si>
  <si>
    <t>_2022(株)とっとり市民電力　メニューB(残差)</t>
  </si>
  <si>
    <t>_2022凸版印刷(株)　メニューA</t>
  </si>
  <si>
    <t>_2022凸版印刷(株)　メニューB(残差)</t>
  </si>
  <si>
    <t>_2022(株)登米電力　</t>
  </si>
  <si>
    <t>_2022富山電力(株)　</t>
  </si>
  <si>
    <t>_2022トリニティエナジー(株)　</t>
  </si>
  <si>
    <t>_2022(株)とんでんホールディングス　</t>
  </si>
  <si>
    <t>_2022(株)内藤工業所　</t>
  </si>
  <si>
    <t>_2022永井自動車工業(株)　</t>
  </si>
  <si>
    <t>_2022(株)ながさきサステナエナジー　</t>
  </si>
  <si>
    <t>_2022長崎地域電力(株)　</t>
  </si>
  <si>
    <t>_2022(株)中庄商店　</t>
  </si>
  <si>
    <t>_2022(株)中之条パワー　メニューA</t>
  </si>
  <si>
    <t>_2022(株)中之条パワー　メニューB(残差)</t>
  </si>
  <si>
    <t>_2022長野都市ガス(株)　</t>
  </si>
  <si>
    <t>_2022なでしこ電力(株)　</t>
  </si>
  <si>
    <t>_2022奈良電力(株)　</t>
  </si>
  <si>
    <t>_2022(株)成田香取エネルギー　</t>
  </si>
  <si>
    <t>_2022南部だんだんエナジー(株)　</t>
  </si>
  <si>
    <t>_2022(株)ナンワエナジー　メニューA</t>
  </si>
  <si>
    <t>_2022(株)ナンワエナジー　メニューB(残差)</t>
  </si>
  <si>
    <t>_2022新潟県民電力(株)　</t>
  </si>
  <si>
    <t>_2022新潟スワンエナジー(株)　メニューA</t>
  </si>
  <si>
    <t>_2022新潟スワンエナジー(株)　メニューB</t>
  </si>
  <si>
    <t>_2022新潟スワンエナジー(株)　メニューC</t>
  </si>
  <si>
    <t>_2022新潟スワンエナジー(株)　メニューD(残差)</t>
  </si>
  <si>
    <t>_2022西川建材工業(株)　</t>
  </si>
  <si>
    <t>_2022ニシムラ(株)　</t>
  </si>
  <si>
    <t>_2022日鉄エンジニアリング(株)　メニューA</t>
  </si>
  <si>
    <t>_2022日鉄エンジニアリング(株)　メニューB</t>
  </si>
  <si>
    <t>_2022日鉄エンジニアリング(株)　メニューC</t>
  </si>
  <si>
    <t>_2022日鉄エンジニアリング(株)　メニューD</t>
  </si>
  <si>
    <t>_2022日本エネルギー総合システム(株)　メニューA</t>
  </si>
  <si>
    <t>_2022日本エネルギー総合システム(株)　メニューB(残差)</t>
  </si>
  <si>
    <t>_2022(株)日本海水　</t>
  </si>
  <si>
    <t>_2022日本瓦斯(株)(旧：(株)エナジードリーム)　</t>
  </si>
  <si>
    <t>_2022日本瓦斯(株)　メニューA</t>
  </si>
  <si>
    <t>_2022日本瓦斯(株)　メニューB(残差)</t>
  </si>
  <si>
    <t>_2022(株)日本セレモニー　</t>
  </si>
  <si>
    <t>_2022日本テクノ(株)　メニューA</t>
  </si>
  <si>
    <t>_2022日本テクノ(株)　メニューB(残差)</t>
  </si>
  <si>
    <t>_2022日本ファシリティ・ソリューション(株)　メニューA</t>
  </si>
  <si>
    <t>_2022日本ファシリティ・ソリューション(株)　メニューB(残差)</t>
  </si>
  <si>
    <t>_2022ネイチャーエナジー小国(株)　</t>
  </si>
  <si>
    <t>_2022(株)ネクシィーズ・ゼロ　</t>
  </si>
  <si>
    <t>_2022ネクストパワーやまと(株)　メニューA</t>
  </si>
  <si>
    <t>_2022ネクストパワーやまと(株)　メニューB(残差)</t>
  </si>
  <si>
    <t>_2022寝屋川電力(株)　</t>
  </si>
  <si>
    <t>_2022(株)能勢・豊能まちづくり　</t>
  </si>
  <si>
    <t>_2022パーパススマートパワー(株)　</t>
  </si>
  <si>
    <t>_2022パシフィックパワー(株)　</t>
  </si>
  <si>
    <t>_2022パナソニックオペレーショナルエクセレンス(株)(旧：パナソニック(株))　メニューA</t>
  </si>
  <si>
    <t>_2022(株)花巻銀河パワー　</t>
  </si>
  <si>
    <t>_2022(株)はまエネ　</t>
  </si>
  <si>
    <t>_2022浜田ガス(株)　</t>
  </si>
  <si>
    <t>_2022(株)浜松新電力　</t>
  </si>
  <si>
    <t>_2022(株)バランスハーツ　</t>
  </si>
  <si>
    <t>_2022はりま電力(株)　</t>
  </si>
  <si>
    <t>_2022(株)ハルエネ　</t>
  </si>
  <si>
    <t>_2022(株)パルシステム電力　</t>
  </si>
  <si>
    <t>_2022(株)パワー・オプティマイザー　</t>
  </si>
  <si>
    <t>_2022パワーネクスト(株)　</t>
  </si>
  <si>
    <t>_2022ひおき地域エネルギー(株)　メニューA</t>
  </si>
  <si>
    <t>_2022ひおき地域エネルギー(株)　メニューB</t>
  </si>
  <si>
    <t>_2022ひおき地域エネルギー(株)　メニューC(残差)</t>
  </si>
  <si>
    <t>_2022東広島スマートエネルギー(株)　</t>
  </si>
  <si>
    <t>_2022(株)ビジョン　</t>
  </si>
  <si>
    <t>_2022日高都市ガス(株)　</t>
  </si>
  <si>
    <t>_2022日田グリーン電力(株)　メニューA</t>
  </si>
  <si>
    <t>_2022日田グリーン電力(株)　メニューB(残差)</t>
  </si>
  <si>
    <t>_2022日立造船(株)　メニューA</t>
  </si>
  <si>
    <t>_2022日立造船(株)　メニューB</t>
  </si>
  <si>
    <t>_2022日立造船(株)　メニューC(残差)</t>
  </si>
  <si>
    <t>_2022(株)ビビット　</t>
  </si>
  <si>
    <t>_2022兵庫電力(株)　</t>
  </si>
  <si>
    <t>_2022弘前ガス(株)　</t>
  </si>
  <si>
    <t>_2022(株)ファミリーネット・ジャパン　メニューA</t>
  </si>
  <si>
    <t>_2022(株)ファミリーネット・ジャパン　メニューB</t>
  </si>
  <si>
    <t>_2022(株)ファラデー　</t>
  </si>
  <si>
    <t>_2022(株)フィット　</t>
  </si>
  <si>
    <t>_2022フィンテックラボ協同組合　</t>
  </si>
  <si>
    <t>_2022(株)フォーバルテレコム　　メニューA</t>
  </si>
  <si>
    <t>_2022(株)フォーバルテレコム　　メニューB(残差)</t>
  </si>
  <si>
    <t>_2022ふかやｅパワー(株)　メニューA</t>
  </si>
  <si>
    <t>_2022ふかやｅパワー(株)　メニューB(残差)</t>
  </si>
  <si>
    <t>_2022福井電力(株)　</t>
  </si>
  <si>
    <t>_2022福島フェニックス電力(株)　</t>
  </si>
  <si>
    <t>_2022ふくしま新電力(株)　</t>
  </si>
  <si>
    <t>_2022(株)ふくしま未来パワー　</t>
  </si>
  <si>
    <t>_2022ふくのしま電力(株)　</t>
  </si>
  <si>
    <t>_2022福山未来エナジー(株)　</t>
  </si>
  <si>
    <t>_2022富士山エナジー(株)　</t>
  </si>
  <si>
    <t>_2022(株)藤田商店　メニューA</t>
  </si>
  <si>
    <t>_2022(株)藤田商店　メニューB(残差)</t>
  </si>
  <si>
    <t>_2022武州瓦斯(株)　メニューA</t>
  </si>
  <si>
    <t>_2022武州瓦斯(株)　メニューB(残差)</t>
  </si>
  <si>
    <t>_2022(株)フソウ・エナジー　</t>
  </si>
  <si>
    <t>_2022府中・調布まちなかエナジー(株)　メニューA</t>
  </si>
  <si>
    <t>_2022府中・調布まちなかエナジー(株)　メニューB(残差)</t>
  </si>
  <si>
    <t>_2022フラットエナジー(株)　</t>
  </si>
  <si>
    <t>_2022フラワーペイメント(株)　</t>
  </si>
  <si>
    <t>_2022(株)ぶんごおおのエナジー　</t>
  </si>
  <si>
    <t>_2022(株)ホープエナジー　</t>
  </si>
  <si>
    <t>_2022ホームタウンエナジー(株)　</t>
  </si>
  <si>
    <t>_2022(株)ほくだん　</t>
  </si>
  <si>
    <t>_2022北陸電力(株)　メニューA</t>
  </si>
  <si>
    <t>_2022北陸電力ビズ・エナジーソリューション(株)　</t>
  </si>
  <si>
    <t>_2022北海道瓦斯(株)　メニューA</t>
  </si>
  <si>
    <t>_2022北海道瓦斯(株)　メニューB(残差)</t>
  </si>
  <si>
    <t>_2022北海道電力(株)　メニューA</t>
  </si>
  <si>
    <t>_2022北海道電力(株)　メニューB</t>
  </si>
  <si>
    <t>_2022北海道電力(株)　メニューC(残差)</t>
  </si>
  <si>
    <t>_2022北海道電力コクリエーション(株)　</t>
  </si>
  <si>
    <t>_2022(株)坊っちゃん電力　</t>
  </si>
  <si>
    <t>_2022穂の国とよはし電力(株)　</t>
  </si>
  <si>
    <t>_2022本庄ガス(株)　</t>
  </si>
  <si>
    <t>_2022松阪新電力(株)　</t>
  </si>
  <si>
    <t>_2022真庭バイオエネルギー(株)　</t>
  </si>
  <si>
    <t>_2022(株)マルヰ　</t>
  </si>
  <si>
    <t>_2022(株)マルイファシリティーズ　</t>
  </si>
  <si>
    <t>_2022(株)丸の内電力　</t>
  </si>
  <si>
    <t>_2022丸紅伊那みらいでんき(株)　メニューA</t>
  </si>
  <si>
    <t>_2022丸紅伊那みらいでんき(株)　メニューB(残差)</t>
  </si>
  <si>
    <t>_2022丸紅新電力(株)　メニューA</t>
  </si>
  <si>
    <t>_2022丸紅新電力(株)　メニューB</t>
  </si>
  <si>
    <t>_2022丸紅新電力(株)　メニューC</t>
  </si>
  <si>
    <t>_2022丸紅新電力(株)　メニューD</t>
  </si>
  <si>
    <t>_2022三河商事(株)　</t>
  </si>
  <si>
    <t>_2022(株)三河の山里コミュニティパワー　</t>
  </si>
  <si>
    <t>_2022三井物産(株)　メニューA</t>
  </si>
  <si>
    <t>_2022三井物産(株)　メニューB</t>
  </si>
  <si>
    <t>_2022三井物産(株)　メニューC(残差)</t>
  </si>
  <si>
    <t>_2022(株)ミツウロコヴェッセル　</t>
  </si>
  <si>
    <t>_2022ミツウロコグリーンエネルギー(株)　メニューA</t>
  </si>
  <si>
    <t>_2022ミツウロコグリーンエネルギー(株)　メニューB</t>
  </si>
  <si>
    <t>_2022ミツウロコグリーンエネルギー(株)　メニューC</t>
  </si>
  <si>
    <t>_2022ミツウロコグリーンエネルギー(株)　メニューD</t>
  </si>
  <si>
    <t>_2022ミツウロコグリーンエネルギー(株)　メニューE</t>
  </si>
  <si>
    <t>_2022ミツウロコグリーンエネルギー(株)　メニューF</t>
  </si>
  <si>
    <t>_2022ミツウロコグリーンエネルギー(株)　メニューG</t>
  </si>
  <si>
    <t>_2022ミツウロコグリーンエネルギー(株)　メニューH</t>
  </si>
  <si>
    <t>_2022ミツウロコグリーンエネルギー(株)　メニューI</t>
  </si>
  <si>
    <t>_2022水戸電力(株)　</t>
  </si>
  <si>
    <t>_2022(株)みとや　</t>
  </si>
  <si>
    <t>_2022緑屋電気(株)　</t>
  </si>
  <si>
    <t>_2022(株)ミナサポ　</t>
  </si>
  <si>
    <t>_2022みなとみらい電力(株)　</t>
  </si>
  <si>
    <t>_2022みの市民エネルギー(株)　</t>
  </si>
  <si>
    <t>_2022(株)美作国電力　</t>
  </si>
  <si>
    <t>_2022(株)宮交シティ　</t>
  </si>
  <si>
    <t>_2022宮古新電力(株)　</t>
  </si>
  <si>
    <t>_2022(株)宮崎ガスリビング　</t>
  </si>
  <si>
    <t>_2022宮崎電力(株)　</t>
  </si>
  <si>
    <t>_2022宮崎パワーライン(株)　</t>
  </si>
  <si>
    <t>_2022みやまスマートエネルギー(株)　メニューA</t>
  </si>
  <si>
    <t>_2022みやまスマートエネルギー(株)　メニューB(残差)</t>
  </si>
  <si>
    <t>_2022みよしエナジー(株)　</t>
  </si>
  <si>
    <t>_2022ミライフ東日本(株)　</t>
  </si>
  <si>
    <t>_2022(株)明治産業　</t>
  </si>
  <si>
    <t>_2022名南共同エネルギー(株)　</t>
  </si>
  <si>
    <t>_2022(株)メディオテック　メニューA</t>
  </si>
  <si>
    <t>_2022(株)メディオテック　メニューB(残差)</t>
  </si>
  <si>
    <t>_2022もみじ電力(株)　</t>
  </si>
  <si>
    <t>_2022森の灯り(株)　</t>
  </si>
  <si>
    <t>_2022森のエネルギー(株)　</t>
  </si>
  <si>
    <t>_2022森の電力(株)　メニューA</t>
  </si>
  <si>
    <t>_2022森の電力(株)　メニューB(残差)</t>
  </si>
  <si>
    <t>_2022八千代エンジニヤリング(株)　</t>
  </si>
  <si>
    <t>_2022弥富ガス協同組合　</t>
  </si>
  <si>
    <t>_2022八幡商事(株)　</t>
  </si>
  <si>
    <t>_2022(株)やまがた新電力　メニューA</t>
  </si>
  <si>
    <t>_2022(株)やまがた新電力　メニューB(残差)</t>
  </si>
  <si>
    <t>_2022やめエネルギー(株)　</t>
  </si>
  <si>
    <t>_2022(株)ユーラスグリーンエナジー　メニューA</t>
  </si>
  <si>
    <t>_2022ゆきぐに新電力(株)　</t>
  </si>
  <si>
    <t>_2022(株)ユビニティー　</t>
  </si>
  <si>
    <t>_2022横浜ウォーター(株)　</t>
  </si>
  <si>
    <t>_2022(株)吉田石油店　</t>
  </si>
  <si>
    <t>_2022米子瓦斯(株)　</t>
  </si>
  <si>
    <t>_2022楽天エナジー(株)　メニューA</t>
  </si>
  <si>
    <t>_2022楽天エナジー(株)　メニューB</t>
  </si>
  <si>
    <t>_2022楽天エナジー(株)　メニューC(残差)</t>
  </si>
  <si>
    <t>_2022リエスパワー(株)　</t>
  </si>
  <si>
    <t>_2022リエスパワーネクスト(株)　</t>
  </si>
  <si>
    <t>_2022陸前高田しみんエネルギー(株)　</t>
  </si>
  <si>
    <t>_2022(株)リクルート　</t>
  </si>
  <si>
    <t>_2022(株)リケン工業　</t>
  </si>
  <si>
    <t>_2022リコージャパン(株)　メニューA</t>
  </si>
  <si>
    <t>_2022リコージャパン(株)　メニューB</t>
  </si>
  <si>
    <t>_2022リコージャパン(株)　メニューC</t>
  </si>
  <si>
    <t>_2022リコージャパン(株)　メニューD</t>
  </si>
  <si>
    <t>_2022リコージャパン(株)　メニューE</t>
  </si>
  <si>
    <t>_2022リコージャパン(株)　メニューF(残差)</t>
  </si>
  <si>
    <t>_2022リストプロパティーズ(株)　</t>
  </si>
  <si>
    <t>_2022リニューアブル・ジャパン(株)(旧：(株)みらい電力)　メニューA</t>
  </si>
  <si>
    <t>_2022リニューアブル・ジャパン(株)(旧：(株)みらい電力)　メニューB</t>
  </si>
  <si>
    <t>_2022リニューアブル・ジャパン(株)(旧：(株)みらい電力)　メニューC</t>
  </si>
  <si>
    <t>_2022リニューアブル・ジャパン(株)(旧：(株)みらい電力)　メニューD</t>
  </si>
  <si>
    <t>_2022リニューアブル・ジャパン(株)(旧：(株)みらい電力)　メニューE(残差)</t>
  </si>
  <si>
    <t>_2022(株)リミックスポイント　メニューA</t>
  </si>
  <si>
    <t>_2022(株)ルーク　メニューA</t>
  </si>
  <si>
    <t>_2022(株)レクスポート　</t>
  </si>
  <si>
    <t>_2022レネックス電力合同会社　</t>
  </si>
  <si>
    <t>_2022レモンガス(株)　</t>
  </si>
  <si>
    <t>_2022ローカルエナジー(株)　メニューA</t>
  </si>
  <si>
    <t>_2022ローカルエナジー(株)　メニューB(残差)</t>
  </si>
  <si>
    <t>_2022ローカルでんき(株)　メニューA</t>
  </si>
  <si>
    <t>_2022ローカルでんき(株)　メニューB(残差)</t>
  </si>
  <si>
    <t>_2022和歌山電力(株)　</t>
  </si>
  <si>
    <t>_2022綿半パートナーズ(株)　</t>
  </si>
  <si>
    <t>_2022ワタミエナジー(株)　メニューA</t>
  </si>
  <si>
    <t>_2022ワタミエナジー(株)　メニューB(残差)</t>
  </si>
  <si>
    <t>_2022(株)ａｆｔｅｒＦＩＴ　メニューA</t>
  </si>
  <si>
    <t>_2022Ａｐａｍａｎ　Ｅｎｅｒｇｙ(株)　</t>
  </si>
  <si>
    <t>_2022ａｕエネルギー＆ライフ(株)(旧：ＫＤＤＩ(株))　メニューA</t>
  </si>
  <si>
    <t>_2022ａｕエネルギー＆ライフ(株)(旧：ＫＤＤＩ(株))　メニューB(残差)</t>
  </si>
  <si>
    <t>_2022Ｃａｓｔｌｅｔｏｎ　Ｃｏｍｍｏｄｉｔｉｅｓ　Ｊａｐａｎ合同会社　</t>
  </si>
  <si>
    <t>_2022(株)ＣＤエナジーダイレクト　メニューA</t>
  </si>
  <si>
    <t>_2022(株)ＣＤエナジーダイレクト　メニューB(残差)</t>
  </si>
  <si>
    <t>_2022(株)ＣＨＩＢＡむつざわエナジー　</t>
  </si>
  <si>
    <t>_2022Ｃｏｃｏテラスたがわ(株)　</t>
  </si>
  <si>
    <t>_2022(株)ＣＷＳ　</t>
  </si>
  <si>
    <t>_2022ＥＮＥＯＳ(株)　メニューA</t>
  </si>
  <si>
    <t>_2022ＥＮＥＯＳ(株)　メニューB</t>
  </si>
  <si>
    <t>_2022ＥＮＥＯＳ(株)　メニューC</t>
  </si>
  <si>
    <t>_2022ＦＴエナジー(株)　</t>
  </si>
  <si>
    <t>_2022ＨＴＢエナジー(株)　メニューA</t>
  </si>
  <si>
    <t>_2022ＨＴＢエナジー(株)　メニューB</t>
  </si>
  <si>
    <t>_2022ＨＴＢエナジー(株)　メニューC(残差)</t>
  </si>
  <si>
    <t>_2022(株)Ｉ＆Ｉ　</t>
  </si>
  <si>
    <t>_2022Ｊａｐａｎ電力(株)　メニューA</t>
  </si>
  <si>
    <t>_2022ＪＰエネルギー(株)　</t>
  </si>
  <si>
    <t>_2022ＪＲＥトレーディング(株)　</t>
  </si>
  <si>
    <t>_2022ＪＲ西日本住宅サービス(株)　</t>
  </si>
  <si>
    <t>_2022(株)ＪＴＢコミュニケーションデザイン　</t>
  </si>
  <si>
    <t>_2022(株)ｋａｒｃｈ　</t>
  </si>
  <si>
    <t>_2022ＫＢＮ(株)　</t>
  </si>
  <si>
    <t>_2022(株)Ｋｅｎｅｓエネルギーサービス　</t>
  </si>
  <si>
    <t>_2022(株)ＬＥＮＥＴＳ　</t>
  </si>
  <si>
    <t>_2022(株)Ｌｉｎｋ　Ｌｉｆｅ　</t>
  </si>
  <si>
    <t>_2022(株)ＬＩＸＩＬ　ＴＥＰＣＯ　スマートパートナーズ　メニューA</t>
  </si>
  <si>
    <t>_2022(株)Ｌｏｏｏｐ　メニューA</t>
  </si>
  <si>
    <t>_2022(株)Ｌｏｏｏｐ　メニューB</t>
  </si>
  <si>
    <t>_2022(株)Ｌｏｏｏｐ　メニューC</t>
  </si>
  <si>
    <t>_2022(株)Ｌｏｏｏｐ　メニューD</t>
  </si>
  <si>
    <t>_2022ＭＣＰＤ(株)(旧：ＭＣＰＤ合同会社)　メニューA</t>
  </si>
  <si>
    <t>_2022ＭＣＰＤ(株)(旧：ＭＣＰＤ合同会社)　(参考値)事業者全体</t>
  </si>
  <si>
    <t>_2022ＭＣリテールエナジー(株)　メニューA</t>
  </si>
  <si>
    <t>_2022ＭＣリテールエナジー(株)　メニューB</t>
  </si>
  <si>
    <t>_2022ＭＧＣエネルギー(株)　</t>
  </si>
  <si>
    <t>_2022(株)Ｍｉｓｕｍｉ　</t>
  </si>
  <si>
    <t>_2022ＭＫステーションズ(株)　</t>
  </si>
  <si>
    <t>_2022(株)Ｍｐｏｗｅｒ　</t>
  </si>
  <si>
    <t>_2022Ｍｙシティ電力(株)　</t>
  </si>
  <si>
    <t>_2022(株)ＮＥＸＴ　ＯＮＥ　</t>
  </si>
  <si>
    <t>_2022Ｎｅｘｔ　Ｐｏｗｅｒ(株)　</t>
  </si>
  <si>
    <t>_2022ＮＦパワーサービス(株)　メニューA</t>
  </si>
  <si>
    <t>_2022ＮＦパワーサービス(株)　メニューB(残差)</t>
  </si>
  <si>
    <t>_2022ＮＴＴアノードエナジー(株)　メニューA</t>
  </si>
  <si>
    <t>_2022ＮＴＴアノードエナジー(株)　メニューB(残差)</t>
  </si>
  <si>
    <t>_2022(株)Ｏｐｔｉｍｉｚｅｄ　Ｅｎｅｒｇｙ　</t>
  </si>
  <si>
    <t>_2022合同会社Ｐｅａｋ８　</t>
  </si>
  <si>
    <t>_2022Ｑ．ＥＮＥＳＴでんき(株)(旧：ジニーエナジー合同会社)　メニューA</t>
  </si>
  <si>
    <t>_2022Ｑ．ＥＮＥＳＴでんき(株)(旧：ジニーエナジー合同会社)　メニューB</t>
  </si>
  <si>
    <t>_2022Ｑ．ＥＮＥＳＴでんき(株)(旧：ジニーエナジー合同会社)　メニューC(残差)</t>
  </si>
  <si>
    <t>_2022ＲＥ１００電力(株)　メニューA</t>
  </si>
  <si>
    <t>_2022(株)ＲｅｎｏＬａｂｏ　</t>
  </si>
  <si>
    <t>_2022(株)Ｓａｎｋｏ　ＩＢ　</t>
  </si>
  <si>
    <t>_2022ＳＢパワー(株)　メニューA</t>
  </si>
  <si>
    <t>_2022ＳＢパワー(株)　メニューB</t>
  </si>
  <si>
    <t>_2022(株)ＳＥウイングズ　</t>
  </si>
  <si>
    <t>_2022(株)Ｓｈａｒｅｄ　Ｅｎｅｒｇｙ　</t>
  </si>
  <si>
    <t>_2022ＳｕｓｔａｉｎａｂｌｅＥｎｅｒｇｙ(株)　</t>
  </si>
  <si>
    <t>_2022Ｔ＆Ｔエナジー(株)　</t>
  </si>
  <si>
    <t>_2022ＴＥＰＣＯライフサービス(株)　</t>
  </si>
  <si>
    <t>_2022ＴＧオクトパスエナジー(株)　メニューA</t>
  </si>
  <si>
    <t>_2022ＴＧオクトパスエナジー(株)　メニューB</t>
  </si>
  <si>
    <t>_2022ＴＧオクトパスエナジー(株)　(参考値)事業者全体</t>
  </si>
  <si>
    <t>_2022(株)ＴＯＫＹＯ油電力　</t>
  </si>
  <si>
    <t>_2022ＴＲＥＮＤＥ(株)　</t>
  </si>
  <si>
    <t>_2022(株)ＴＴＳパワー　</t>
  </si>
  <si>
    <t>_2022ＵＮＩＶＥＲＧＹ(株)　</t>
  </si>
  <si>
    <t>_2022(株)ＵＰＤＡＴＥＲ　メニューA</t>
  </si>
  <si>
    <t>_2022(株)Ｖ－Ｐｏｗｅｒ　メニューA</t>
  </si>
  <si>
    <t>_2022(株)Ｖ－Ｐｏｗｅｒ　メニューB</t>
  </si>
  <si>
    <t>_2022(株)Ｖ－Ｐｏｗｅｒ　メニューC(残差)</t>
  </si>
  <si>
    <t>_2022ＷＳエナジー(株)　メニューA</t>
  </si>
  <si>
    <t>_2022ＷＳエナジー(株)　メニューB</t>
  </si>
  <si>
    <t>_2022ＷＳエナジー(株)　メニューC(残差)</t>
  </si>
  <si>
    <t>_2022Ｙ．Ｗ．Ｃ(株)　</t>
  </si>
  <si>
    <t>_2022</t>
    <phoneticPr fontId="2"/>
  </si>
  <si>
    <t>電気炉（製鋼用、合金鉄製造用、炭化けい素製造用）における電気の使用</t>
    <phoneticPr fontId="2"/>
  </si>
  <si>
    <t>ソーダ石灰ガラスの製造</t>
    <phoneticPr fontId="83"/>
  </si>
  <si>
    <t>その他用途での炭酸塩の使用</t>
    <rPh sb="2" eb="3">
      <t>タ</t>
    </rPh>
    <rPh sb="3" eb="5">
      <t>ヨウト</t>
    </rPh>
    <rPh sb="7" eb="9">
      <t>タンサン</t>
    </rPh>
    <rPh sb="9" eb="10">
      <t>エン</t>
    </rPh>
    <rPh sb="11" eb="13">
      <t>シヨウ</t>
    </rPh>
    <phoneticPr fontId="83"/>
  </si>
  <si>
    <t>二酸化チタンの製造</t>
    <rPh sb="0" eb="3">
      <t>ニサンカ</t>
    </rPh>
    <rPh sb="7" eb="9">
      <t>セイゾウ</t>
    </rPh>
    <phoneticPr fontId="83"/>
  </si>
  <si>
    <t>エチレン等の製造</t>
    <rPh sb="4" eb="5">
      <t>トウ</t>
    </rPh>
    <phoneticPr fontId="83"/>
  </si>
  <si>
    <t>カーバイト法アセチレンの使用</t>
    <phoneticPr fontId="83"/>
  </si>
  <si>
    <t>炭素電極の電気炉における使用</t>
    <rPh sb="0" eb="2">
      <t>タンソ</t>
    </rPh>
    <rPh sb="2" eb="4">
      <t>デンキョク</t>
    </rPh>
    <rPh sb="5" eb="8">
      <t>デンキロ</t>
    </rPh>
    <rPh sb="12" eb="14">
      <t>シヨウ</t>
    </rPh>
    <phoneticPr fontId="2"/>
  </si>
  <si>
    <t>鉄鋼の製造における鉱物の使用</t>
    <phoneticPr fontId="83"/>
  </si>
  <si>
    <t>鉄鋼の製造において生じるガスの燃焼</t>
    <phoneticPr fontId="83"/>
  </si>
  <si>
    <t>潤滑油の使用</t>
    <rPh sb="0" eb="3">
      <t>ジュンカツユ</t>
    </rPh>
    <rPh sb="4" eb="6">
      <t>シヨウ</t>
    </rPh>
    <phoneticPr fontId="83"/>
  </si>
  <si>
    <t>溶剤の焼却</t>
    <rPh sb="0" eb="2">
      <t>ヨウザイ</t>
    </rPh>
    <rPh sb="3" eb="5">
      <t>ショウキャク</t>
    </rPh>
    <phoneticPr fontId="83"/>
  </si>
  <si>
    <t>ドライアイスの製造又は使用</t>
    <rPh sb="7" eb="9">
      <t>セイゾウ</t>
    </rPh>
    <rPh sb="9" eb="10">
      <t>マタ</t>
    </rPh>
    <rPh sb="11" eb="13">
      <t>シヨウ</t>
    </rPh>
    <phoneticPr fontId="2"/>
  </si>
  <si>
    <t>炭酸ガスのボンベへの封入</t>
    <rPh sb="0" eb="2">
      <t>タンサン</t>
    </rPh>
    <rPh sb="10" eb="12">
      <t>フウニュウ</t>
    </rPh>
    <phoneticPr fontId="2"/>
  </si>
  <si>
    <t>炭酸ガスの使用</t>
    <rPh sb="0" eb="2">
      <t>タンサン</t>
    </rPh>
    <rPh sb="5" eb="7">
      <t>シヨウ</t>
    </rPh>
    <phoneticPr fontId="2"/>
  </si>
  <si>
    <t>コークスの製造</t>
    <rPh sb="5" eb="7">
      <t>セイゾウ</t>
    </rPh>
    <phoneticPr fontId="83"/>
  </si>
  <si>
    <t>木炭の生産</t>
    <rPh sb="0" eb="2">
      <t>モクタン</t>
    </rPh>
    <rPh sb="3" eb="5">
      <t>セイサン</t>
    </rPh>
    <phoneticPr fontId="83"/>
  </si>
  <si>
    <t>原油の精製</t>
    <rPh sb="0" eb="2">
      <t>ゲンユ</t>
    </rPh>
    <rPh sb="3" eb="5">
      <t>セイセイ</t>
    </rPh>
    <phoneticPr fontId="83"/>
  </si>
  <si>
    <t>都市ガスの製造又は供給</t>
    <rPh sb="0" eb="2">
      <t>トシ</t>
    </rPh>
    <rPh sb="5" eb="7">
      <t>セイゾウ</t>
    </rPh>
    <rPh sb="7" eb="8">
      <t>マタ</t>
    </rPh>
    <rPh sb="9" eb="11">
      <t>キョウキュウ</t>
    </rPh>
    <phoneticPr fontId="83"/>
  </si>
  <si>
    <t>アジピン酸等化学製品の製造（アジピン酸、硝酸、カプロラクタム）</t>
    <rPh sb="4" eb="5">
      <t>サン</t>
    </rPh>
    <rPh sb="5" eb="6">
      <t>トウ</t>
    </rPh>
    <rPh sb="6" eb="8">
      <t>カガク</t>
    </rPh>
    <rPh sb="8" eb="10">
      <t>セイヒン</t>
    </rPh>
    <rPh sb="11" eb="13">
      <t>セイゾウ</t>
    </rPh>
    <rPh sb="18" eb="19">
      <t>サン</t>
    </rPh>
    <rPh sb="20" eb="22">
      <t>ショウサン</t>
    </rPh>
    <phoneticPr fontId="2"/>
  </si>
  <si>
    <t>半導体素子等の製造</t>
    <rPh sb="0" eb="3">
      <t>ハンドウタイ</t>
    </rPh>
    <rPh sb="3" eb="5">
      <t>ソシ</t>
    </rPh>
    <rPh sb="5" eb="6">
      <t>トウ</t>
    </rPh>
    <rPh sb="7" eb="9">
      <t>セイゾウ</t>
    </rPh>
    <phoneticPr fontId="83"/>
  </si>
  <si>
    <t>廃棄物の焼却</t>
    <rPh sb="0" eb="3">
      <t>ハイキブツ</t>
    </rPh>
    <rPh sb="4" eb="6">
      <t>ショウキャク</t>
    </rPh>
    <phoneticPr fontId="2"/>
  </si>
  <si>
    <t>三ふっ化窒素(NF3)の製造</t>
    <rPh sb="0" eb="1">
      <t>サン</t>
    </rPh>
    <rPh sb="3" eb="4">
      <t>カ</t>
    </rPh>
    <rPh sb="4" eb="6">
      <t>チッソ</t>
    </rPh>
    <rPh sb="12" eb="14">
      <t>セイゾウ</t>
    </rPh>
    <phoneticPr fontId="2"/>
  </si>
  <si>
    <t>冷凍吸気調和機器の製造に伴うHFCの使用</t>
    <rPh sb="0" eb="2">
      <t>レイトウ</t>
    </rPh>
    <rPh sb="2" eb="4">
      <t>キュウキ</t>
    </rPh>
    <rPh sb="4" eb="6">
      <t>チョウワ</t>
    </rPh>
    <rPh sb="6" eb="8">
      <t>キキ</t>
    </rPh>
    <rPh sb="9" eb="11">
      <t>セイゾウ</t>
    </rPh>
    <rPh sb="12" eb="13">
      <t>トモナ</t>
    </rPh>
    <rPh sb="18" eb="20">
      <t>シヨウ</t>
    </rPh>
    <phoneticPr fontId="83"/>
  </si>
  <si>
    <t>業務用冷凍空気調和機器の使用開始に伴うHFCの封入</t>
    <rPh sb="17" eb="18">
      <t>トモナ</t>
    </rPh>
    <phoneticPr fontId="83"/>
  </si>
  <si>
    <t>業務用冷凍空気調和機器の整備におけるHFCの回収及び使用</t>
    <phoneticPr fontId="83"/>
  </si>
  <si>
    <t>冷凍空気調和機器の廃棄に伴うHFCの回収</t>
    <phoneticPr fontId="83"/>
  </si>
  <si>
    <t>プラスチック製造に伴う発泡剤としてのHFCの使用</t>
    <rPh sb="9" eb="10">
      <t>トモナ</t>
    </rPh>
    <phoneticPr fontId="83"/>
  </si>
  <si>
    <t>噴霧器の製造におけるHFCの封入</t>
    <phoneticPr fontId="83"/>
  </si>
  <si>
    <t>光電池の製造に伴うPFCの使用</t>
    <rPh sb="0" eb="1">
      <t>ヒカリ</t>
    </rPh>
    <rPh sb="1" eb="3">
      <t>デンチ</t>
    </rPh>
    <rPh sb="4" eb="6">
      <t>セイゾウ</t>
    </rPh>
    <rPh sb="7" eb="8">
      <t>トモナ</t>
    </rPh>
    <rPh sb="13" eb="15">
      <t>シヨウ</t>
    </rPh>
    <phoneticPr fontId="83"/>
  </si>
  <si>
    <t>鉄道事業又は軌道事業の用に供された整流器の廃棄</t>
    <phoneticPr fontId="83"/>
  </si>
  <si>
    <t>電気機械器具の製造及び使用の開始におけるSF6の使用</t>
    <rPh sb="24" eb="26">
      <t>シヨウ</t>
    </rPh>
    <phoneticPr fontId="83"/>
  </si>
  <si>
    <t>電気機械器具の使用</t>
    <phoneticPr fontId="83"/>
  </si>
  <si>
    <t>粒子加速器の使用</t>
    <rPh sb="0" eb="2">
      <t>リュウシ</t>
    </rPh>
    <rPh sb="2" eb="5">
      <t>カソクキ</t>
    </rPh>
    <rPh sb="6" eb="8">
      <t>シヨウ</t>
    </rPh>
    <phoneticPr fontId="83"/>
  </si>
  <si>
    <t>化石燃料使用量</t>
    <rPh sb="0" eb="2">
      <t>カセキ</t>
    </rPh>
    <rPh sb="2" eb="4">
      <t>ネンリョウ</t>
    </rPh>
    <rPh sb="4" eb="7">
      <t>シヨウリョウ</t>
    </rPh>
    <phoneticPr fontId="2"/>
  </si>
  <si>
    <t>ジェット燃料油</t>
    <rPh sb="4" eb="7">
      <t>ネンリョウユ</t>
    </rPh>
    <phoneticPr fontId="2"/>
  </si>
  <si>
    <t>潤滑油（エンジン中で燃焼され全損するもの）</t>
    <rPh sb="0" eb="3">
      <t>ジュンカツユ</t>
    </rPh>
    <rPh sb="8" eb="9">
      <t>チュウ</t>
    </rPh>
    <rPh sb="10" eb="12">
      <t>ネンショウ</t>
    </rPh>
    <rPh sb="14" eb="15">
      <t>ゼン</t>
    </rPh>
    <rPh sb="15" eb="16">
      <t>ソン</t>
    </rPh>
    <phoneticPr fontId="2"/>
  </si>
  <si>
    <t>m3</t>
    <phoneticPr fontId="2"/>
  </si>
  <si>
    <t>輸入原料炭</t>
    <rPh sb="0" eb="2">
      <t>ユニュウ</t>
    </rPh>
    <phoneticPr fontId="2"/>
  </si>
  <si>
    <t>吹込用原料炭</t>
    <rPh sb="0" eb="1">
      <t>フ</t>
    </rPh>
    <rPh sb="1" eb="2">
      <t>コ</t>
    </rPh>
    <rPh sb="2" eb="3">
      <t>ヨウ</t>
    </rPh>
    <rPh sb="3" eb="5">
      <t>ゲンリョウ</t>
    </rPh>
    <rPh sb="5" eb="6">
      <t>タン</t>
    </rPh>
    <phoneticPr fontId="2"/>
  </si>
  <si>
    <t>コークス用原料炭</t>
    <rPh sb="4" eb="5">
      <t>ヨウ</t>
    </rPh>
    <rPh sb="5" eb="7">
      <t>ゲンリョウ</t>
    </rPh>
    <rPh sb="7" eb="8">
      <t>タン</t>
    </rPh>
    <phoneticPr fontId="2"/>
  </si>
  <si>
    <t>国産一般炭</t>
    <rPh sb="0" eb="2">
      <t>コクサン</t>
    </rPh>
    <rPh sb="2" eb="4">
      <t>イッパン</t>
    </rPh>
    <phoneticPr fontId="2"/>
  </si>
  <si>
    <t>輸入一般炭</t>
    <rPh sb="0" eb="2">
      <t>ユニュウ</t>
    </rPh>
    <rPh sb="2" eb="4">
      <t>イッパン</t>
    </rPh>
    <rPh sb="4" eb="5">
      <t>スミ</t>
    </rPh>
    <phoneticPr fontId="2"/>
  </si>
  <si>
    <t>輸入無煙炭</t>
    <rPh sb="0" eb="2">
      <t>ユニュウ</t>
    </rPh>
    <phoneticPr fontId="2"/>
  </si>
  <si>
    <t>発電用高炉ガス</t>
    <rPh sb="0" eb="3">
      <t>ハツデンヨウ</t>
    </rPh>
    <rPh sb="3" eb="5">
      <t>コウロ</t>
    </rPh>
    <phoneticPr fontId="2"/>
  </si>
  <si>
    <t>事業者・メニュー名</t>
    <rPh sb="0" eb="2">
      <t>ジギョウ</t>
    </rPh>
    <rPh sb="2" eb="3">
      <t>シャ</t>
    </rPh>
    <rPh sb="8" eb="9">
      <t>メイ</t>
    </rPh>
    <phoneticPr fontId="2"/>
  </si>
  <si>
    <t>非化石燃料使用量</t>
    <rPh sb="0" eb="1">
      <t>ヒ</t>
    </rPh>
    <rPh sb="1" eb="3">
      <t>カセキ</t>
    </rPh>
    <rPh sb="3" eb="5">
      <t>ネンリョウ</t>
    </rPh>
    <rPh sb="5" eb="8">
      <t>シヨウリョウ</t>
    </rPh>
    <phoneticPr fontId="2"/>
  </si>
  <si>
    <t>非化石燃料</t>
    <rPh sb="0" eb="3">
      <t>ヒカセキ</t>
    </rPh>
    <rPh sb="3" eb="5">
      <t>ネンリョウ</t>
    </rPh>
    <phoneticPr fontId="2"/>
  </si>
  <si>
    <t>RDF</t>
    <phoneticPr fontId="2"/>
  </si>
  <si>
    <t>RPF</t>
    <phoneticPr fontId="2"/>
  </si>
  <si>
    <t>廃タイヤ</t>
    <rPh sb="0" eb="1">
      <t>ハイ</t>
    </rPh>
    <phoneticPr fontId="2"/>
  </si>
  <si>
    <t>廃プラスチック（一般廃棄物）</t>
    <rPh sb="0" eb="1">
      <t>ハイ</t>
    </rPh>
    <rPh sb="8" eb="10">
      <t>イッパン</t>
    </rPh>
    <rPh sb="10" eb="13">
      <t>ハイキブツ</t>
    </rPh>
    <phoneticPr fontId="2"/>
  </si>
  <si>
    <t>廃プラスチック（産業廃棄物）</t>
    <rPh sb="0" eb="1">
      <t>ハイ</t>
    </rPh>
    <rPh sb="8" eb="10">
      <t>サンギョウ</t>
    </rPh>
    <rPh sb="10" eb="13">
      <t>ハイキブツ</t>
    </rPh>
    <phoneticPr fontId="2"/>
  </si>
  <si>
    <t>廃油（植物・動物性のぞく）及び当該廃油から製造された燃料炭化水素油</t>
    <rPh sb="0" eb="2">
      <t>ハイユ</t>
    </rPh>
    <rPh sb="3" eb="5">
      <t>ショクブツ</t>
    </rPh>
    <rPh sb="6" eb="8">
      <t>ドウブツ</t>
    </rPh>
    <rPh sb="8" eb="9">
      <t>セイ</t>
    </rPh>
    <rPh sb="13" eb="14">
      <t>オヨ</t>
    </rPh>
    <rPh sb="15" eb="17">
      <t>トウガイ</t>
    </rPh>
    <rPh sb="17" eb="19">
      <t>ハイユ</t>
    </rPh>
    <rPh sb="21" eb="23">
      <t>セイゾウ</t>
    </rPh>
    <rPh sb="26" eb="28">
      <t>ネンリョウ</t>
    </rPh>
    <rPh sb="28" eb="30">
      <t>タンカ</t>
    </rPh>
    <rPh sb="30" eb="32">
      <t>スイソ</t>
    </rPh>
    <rPh sb="32" eb="33">
      <t>ユ</t>
    </rPh>
    <phoneticPr fontId="2"/>
  </si>
  <si>
    <t>廃プラスチックから製造される燃料炭化水素</t>
    <rPh sb="0" eb="1">
      <t>ハイ</t>
    </rPh>
    <rPh sb="9" eb="11">
      <t>セイゾウ</t>
    </rPh>
    <rPh sb="14" eb="16">
      <t>ネンリョウ</t>
    </rPh>
    <rPh sb="16" eb="18">
      <t>タンカ</t>
    </rPh>
    <rPh sb="18" eb="20">
      <t>スイソ</t>
    </rPh>
    <phoneticPr fontId="2"/>
  </si>
  <si>
    <t>黒液</t>
    <rPh sb="0" eb="1">
      <t>クロ</t>
    </rPh>
    <rPh sb="1" eb="2">
      <t>エキ</t>
    </rPh>
    <phoneticPr fontId="2"/>
  </si>
  <si>
    <t>木質廃材</t>
    <rPh sb="0" eb="2">
      <t>モクシツ</t>
    </rPh>
    <rPh sb="2" eb="4">
      <t>ハイザイ</t>
    </rPh>
    <phoneticPr fontId="2"/>
  </si>
  <si>
    <t>バイオエタノール</t>
    <phoneticPr fontId="2"/>
  </si>
  <si>
    <t>バイオディーゼル</t>
    <phoneticPr fontId="2"/>
  </si>
  <si>
    <t>バイオガス</t>
    <phoneticPr fontId="2"/>
  </si>
  <si>
    <t>その他バイオマス</t>
    <rPh sb="2" eb="3">
      <t>タ</t>
    </rPh>
    <phoneticPr fontId="2"/>
  </si>
  <si>
    <t>廃棄物ガス</t>
    <rPh sb="0" eb="3">
      <t>ハイキブツ</t>
    </rPh>
    <phoneticPr fontId="2"/>
  </si>
  <si>
    <t>混合廃材</t>
    <rPh sb="0" eb="2">
      <t>コンゴウ</t>
    </rPh>
    <rPh sb="2" eb="4">
      <t>ハイザイ</t>
    </rPh>
    <phoneticPr fontId="2"/>
  </si>
  <si>
    <t>水素</t>
    <rPh sb="0" eb="2">
      <t>スイソ</t>
    </rPh>
    <phoneticPr fontId="2"/>
  </si>
  <si>
    <t>アンモニア</t>
    <phoneticPr fontId="2"/>
  </si>
  <si>
    <t>産業用蒸気</t>
  </si>
  <si>
    <t>産業用以外の蒸気</t>
    <phoneticPr fontId="2"/>
  </si>
  <si>
    <t>温水</t>
  </si>
  <si>
    <t>冷水</t>
    <rPh sb="0" eb="2">
      <t>レイスイ</t>
    </rPh>
    <phoneticPr fontId="2"/>
  </si>
  <si>
    <t>熱名</t>
    <rPh sb="0" eb="1">
      <t>ネツ</t>
    </rPh>
    <rPh sb="1" eb="2">
      <t>メイ</t>
    </rPh>
    <phoneticPr fontId="2"/>
  </si>
  <si>
    <t>他人へ供給した熱（化石燃料使用分）</t>
    <rPh sb="0" eb="2">
      <t>タニン</t>
    </rPh>
    <rPh sb="3" eb="5">
      <t>キョウキュウ</t>
    </rPh>
    <rPh sb="7" eb="8">
      <t>ネツ</t>
    </rPh>
    <rPh sb="9" eb="11">
      <t>カセキ</t>
    </rPh>
    <rPh sb="11" eb="13">
      <t>ネンリョウ</t>
    </rPh>
    <rPh sb="13" eb="15">
      <t>シヨウ</t>
    </rPh>
    <rPh sb="15" eb="16">
      <t>ブン</t>
    </rPh>
    <phoneticPr fontId="2"/>
  </si>
  <si>
    <t>関西電力(ゼロカーボンメニューを除く）</t>
    <rPh sb="0" eb="2">
      <t>カンサイ</t>
    </rPh>
    <rPh sb="2" eb="4">
      <t>デンリョク</t>
    </rPh>
    <rPh sb="16" eb="17">
      <t>ノゾ</t>
    </rPh>
    <phoneticPr fontId="2"/>
  </si>
  <si>
    <t>関西電力（ゼロカーボンメニュー）以外の電気事業者名称</t>
    <rPh sb="0" eb="2">
      <t>カンサイ</t>
    </rPh>
    <rPh sb="2" eb="4">
      <t>デンリョク</t>
    </rPh>
    <rPh sb="16" eb="18">
      <t>イガイ</t>
    </rPh>
    <rPh sb="19" eb="21">
      <t>デンキ</t>
    </rPh>
    <rPh sb="21" eb="24">
      <t>ジギョウシャ</t>
    </rPh>
    <rPh sb="24" eb="26">
      <t>メイショウ</t>
    </rPh>
    <phoneticPr fontId="2"/>
  </si>
  <si>
    <t>上記以外の電気</t>
    <rPh sb="0" eb="2">
      <t>ジョウキ</t>
    </rPh>
    <rPh sb="2" eb="4">
      <t>イガイ</t>
    </rPh>
    <rPh sb="5" eb="7">
      <t>デンキ</t>
    </rPh>
    <rPh sb="6" eb="7">
      <t>デンデン</t>
    </rPh>
    <phoneticPr fontId="2"/>
  </si>
  <si>
    <t>燃料を用いず発電した電気（非系統電力：ＰＰＡ等）</t>
    <rPh sb="0" eb="2">
      <t>ネンリョウ</t>
    </rPh>
    <rPh sb="3" eb="4">
      <t>モチ</t>
    </rPh>
    <rPh sb="6" eb="8">
      <t>ハツデン</t>
    </rPh>
    <rPh sb="10" eb="12">
      <t>デンキ</t>
    </rPh>
    <rPh sb="13" eb="14">
      <t>ヒ</t>
    </rPh>
    <rPh sb="14" eb="16">
      <t>ケイトウ</t>
    </rPh>
    <rPh sb="16" eb="18">
      <t>デンリョク</t>
    </rPh>
    <rPh sb="22" eb="23">
      <t>ナド</t>
    </rPh>
    <phoneticPr fontId="2"/>
  </si>
  <si>
    <t>燃料を用いず発電した電気（太陽光等）</t>
    <rPh sb="0" eb="2">
      <t>ネンリョウ</t>
    </rPh>
    <rPh sb="3" eb="4">
      <t>モチ</t>
    </rPh>
    <rPh sb="6" eb="8">
      <t>ハツデン</t>
    </rPh>
    <rPh sb="10" eb="12">
      <t>デンキ</t>
    </rPh>
    <rPh sb="13" eb="16">
      <t>タイヨウコウ</t>
    </rPh>
    <rPh sb="16" eb="17">
      <t>トウ</t>
    </rPh>
    <phoneticPr fontId="2"/>
  </si>
  <si>
    <t>生産に係る坑井における通気弁</t>
    <rPh sb="0" eb="2">
      <t>セイサン</t>
    </rPh>
    <rPh sb="3" eb="4">
      <t>カカ</t>
    </rPh>
    <rPh sb="5" eb="7">
      <t>コウセイ</t>
    </rPh>
    <rPh sb="11" eb="14">
      <t>ツウキベン</t>
    </rPh>
    <phoneticPr fontId="2"/>
  </si>
  <si>
    <t>生産に係る坑井における施設（陸上）</t>
    <rPh sb="0" eb="2">
      <t>セイサン</t>
    </rPh>
    <rPh sb="3" eb="4">
      <t>カカ</t>
    </rPh>
    <rPh sb="5" eb="7">
      <t>コウセイ</t>
    </rPh>
    <rPh sb="11" eb="13">
      <t>シセツ</t>
    </rPh>
    <rPh sb="14" eb="16">
      <t>リクジョウ</t>
    </rPh>
    <phoneticPr fontId="2"/>
  </si>
  <si>
    <t>生産に係る坑井における施設（海上）</t>
    <rPh sb="0" eb="2">
      <t>セイサン</t>
    </rPh>
    <rPh sb="3" eb="4">
      <t>カカ</t>
    </rPh>
    <rPh sb="5" eb="7">
      <t>コウセイ</t>
    </rPh>
    <rPh sb="11" eb="13">
      <t>シセツ</t>
    </rPh>
    <rPh sb="14" eb="16">
      <t>カイジョウ</t>
    </rPh>
    <phoneticPr fontId="2"/>
  </si>
  <si>
    <t>生産に付随して発生するガスの焼却</t>
    <rPh sb="0" eb="2">
      <t>セイサン</t>
    </rPh>
    <rPh sb="3" eb="5">
      <t>フズイ</t>
    </rPh>
    <rPh sb="7" eb="9">
      <t>ハッセイ</t>
    </rPh>
    <rPh sb="14" eb="16">
      <t>ショウキャク</t>
    </rPh>
    <phoneticPr fontId="2"/>
  </si>
  <si>
    <t>生産に伴う処理に係る施設</t>
    <rPh sb="0" eb="2">
      <t>セイサン</t>
    </rPh>
    <rPh sb="3" eb="4">
      <t>トモナ</t>
    </rPh>
    <rPh sb="5" eb="7">
      <t>ショリ</t>
    </rPh>
    <rPh sb="8" eb="9">
      <t>カカ</t>
    </rPh>
    <rPh sb="10" eb="12">
      <t>シセツ</t>
    </rPh>
    <phoneticPr fontId="2"/>
  </si>
  <si>
    <t>採掘に付随して発生するガスの焼却</t>
    <rPh sb="0" eb="2">
      <t>サイクツ</t>
    </rPh>
    <rPh sb="3" eb="5">
      <t>フズイ</t>
    </rPh>
    <rPh sb="7" eb="9">
      <t>ハッセイ</t>
    </rPh>
    <rPh sb="14" eb="16">
      <t>ショウキャク</t>
    </rPh>
    <phoneticPr fontId="2"/>
  </si>
  <si>
    <t>処理に付随して発生するガスの焼却</t>
    <rPh sb="0" eb="2">
      <t>ショリ</t>
    </rPh>
    <rPh sb="3" eb="5">
      <t>フズイ</t>
    </rPh>
    <rPh sb="7" eb="9">
      <t>ハッセイ</t>
    </rPh>
    <rPh sb="14" eb="16">
      <t>ショウキャク</t>
    </rPh>
    <phoneticPr fontId="2"/>
  </si>
  <si>
    <t>原油又は天然ガスの生産にかかる坑井の点検</t>
    <rPh sb="0" eb="2">
      <t>ゲンユ</t>
    </rPh>
    <rPh sb="2" eb="3">
      <t>マタ</t>
    </rPh>
    <rPh sb="4" eb="6">
      <t>テンネン</t>
    </rPh>
    <rPh sb="9" eb="11">
      <t>セイサン</t>
    </rPh>
    <rPh sb="15" eb="17">
      <t>コウセイ</t>
    </rPh>
    <rPh sb="18" eb="20">
      <t>テンケン</t>
    </rPh>
    <phoneticPr fontId="2"/>
  </si>
  <si>
    <t>生産に係る坑井数</t>
    <rPh sb="3" eb="4">
      <t>カカ</t>
    </rPh>
    <phoneticPr fontId="2"/>
  </si>
  <si>
    <t>原油の輸送</t>
    <rPh sb="0" eb="2">
      <t>ゲンユ</t>
    </rPh>
    <rPh sb="3" eb="5">
      <t>ユソウ</t>
    </rPh>
    <phoneticPr fontId="2"/>
  </si>
  <si>
    <t>原油（コンデンセート（NGL）を除く）の体積（パイプライン）</t>
    <rPh sb="0" eb="2">
      <t>ゲンユ</t>
    </rPh>
    <rPh sb="16" eb="17">
      <t>ノゾ</t>
    </rPh>
    <rPh sb="20" eb="22">
      <t>タイセキ</t>
    </rPh>
    <phoneticPr fontId="2"/>
  </si>
  <si>
    <t>原油（コンデンセート（NGL）を除く）の体積（パイプライン以外）</t>
    <rPh sb="0" eb="2">
      <t>ゲンユ</t>
    </rPh>
    <rPh sb="16" eb="17">
      <t>ノゾ</t>
    </rPh>
    <rPh sb="20" eb="22">
      <t>タイセキ</t>
    </rPh>
    <rPh sb="29" eb="31">
      <t>イガイ</t>
    </rPh>
    <phoneticPr fontId="2"/>
  </si>
  <si>
    <t>コンデンセート（NGL)</t>
    <phoneticPr fontId="2"/>
  </si>
  <si>
    <t>地熱発電施設における蒸気の生産</t>
    <rPh sb="0" eb="2">
      <t>チネツ</t>
    </rPh>
    <rPh sb="2" eb="4">
      <t>ハツデン</t>
    </rPh>
    <rPh sb="4" eb="6">
      <t>シセツ</t>
    </rPh>
    <rPh sb="10" eb="12">
      <t>ジョウキ</t>
    </rPh>
    <rPh sb="13" eb="15">
      <t>セイサン</t>
    </rPh>
    <phoneticPr fontId="2"/>
  </si>
  <si>
    <t>蒸気生産量</t>
    <rPh sb="0" eb="2">
      <t>ジョウキ</t>
    </rPh>
    <rPh sb="2" eb="4">
      <t>セイサン</t>
    </rPh>
    <rPh sb="4" eb="5">
      <t>リョウ</t>
    </rPh>
    <phoneticPr fontId="2"/>
  </si>
  <si>
    <t>セメントクリンカーの製造</t>
    <phoneticPr fontId="2"/>
  </si>
  <si>
    <t>ソーダ石灰ガラスの製造</t>
    <rPh sb="3" eb="5">
      <t>セッカイ</t>
    </rPh>
    <rPh sb="9" eb="11">
      <t>セイゾウ</t>
    </rPh>
    <phoneticPr fontId="2"/>
  </si>
  <si>
    <t>ソーダ灰（国内産）使用量</t>
    <rPh sb="3" eb="4">
      <t>ハイ</t>
    </rPh>
    <rPh sb="5" eb="8">
      <t>コクナイサン</t>
    </rPh>
    <rPh sb="9" eb="12">
      <t>シヨウリョウ</t>
    </rPh>
    <phoneticPr fontId="2"/>
  </si>
  <si>
    <t>ソーダ灰（輸入）使用量</t>
    <rPh sb="3" eb="4">
      <t>ハイ</t>
    </rPh>
    <rPh sb="5" eb="7">
      <t>ユニュウ</t>
    </rPh>
    <rPh sb="8" eb="10">
      <t>シヨウ</t>
    </rPh>
    <rPh sb="10" eb="11">
      <t>リョウ</t>
    </rPh>
    <phoneticPr fontId="2"/>
  </si>
  <si>
    <t>炭酸バリウム使用量</t>
    <rPh sb="0" eb="2">
      <t>タンサン</t>
    </rPh>
    <rPh sb="6" eb="9">
      <t>シヨウリョウ</t>
    </rPh>
    <phoneticPr fontId="2"/>
  </si>
  <si>
    <t>炭酸カリウム使用量</t>
    <rPh sb="0" eb="2">
      <t>タンサン</t>
    </rPh>
    <rPh sb="6" eb="9">
      <t>シヨウリョウ</t>
    </rPh>
    <phoneticPr fontId="2"/>
  </si>
  <si>
    <t>炭酸ストロンチウム使用量</t>
    <rPh sb="0" eb="2">
      <t>タンサン</t>
    </rPh>
    <rPh sb="9" eb="12">
      <t>シヨウリョウ</t>
    </rPh>
    <phoneticPr fontId="2"/>
  </si>
  <si>
    <t>炭酸リチウム使用量</t>
    <rPh sb="0" eb="2">
      <t>タンサン</t>
    </rPh>
    <rPh sb="6" eb="9">
      <t>シヨウリョウ</t>
    </rPh>
    <phoneticPr fontId="2"/>
  </si>
  <si>
    <t>その他用途での炭酸塩の使用</t>
    <rPh sb="2" eb="3">
      <t>タ</t>
    </rPh>
    <rPh sb="3" eb="5">
      <t>ヨウト</t>
    </rPh>
    <rPh sb="7" eb="9">
      <t>タンサン</t>
    </rPh>
    <rPh sb="9" eb="10">
      <t>エン</t>
    </rPh>
    <rPh sb="11" eb="13">
      <t>シヨウ</t>
    </rPh>
    <phoneticPr fontId="2"/>
  </si>
  <si>
    <t>炭化けい素の製造</t>
    <rPh sb="0" eb="2">
      <t>タンカ</t>
    </rPh>
    <rPh sb="4" eb="5">
      <t>ソ</t>
    </rPh>
    <rPh sb="6" eb="8">
      <t>セイゾウ</t>
    </rPh>
    <phoneticPr fontId="2"/>
  </si>
  <si>
    <t>炭化カルシウムの製造</t>
    <rPh sb="0" eb="2">
      <t>タンカ</t>
    </rPh>
    <rPh sb="8" eb="10">
      <t>セイゾウ</t>
    </rPh>
    <phoneticPr fontId="2"/>
  </si>
  <si>
    <t>炭化カルシウム製造量</t>
    <rPh sb="0" eb="2">
      <t>タンカ</t>
    </rPh>
    <rPh sb="7" eb="9">
      <t>セイゾウ</t>
    </rPh>
    <rPh sb="9" eb="10">
      <t>リョウ</t>
    </rPh>
    <phoneticPr fontId="2"/>
  </si>
  <si>
    <t>ソーダ灰の製造によるCO2排出量</t>
    <rPh sb="3" eb="4">
      <t>ハイ</t>
    </rPh>
    <rPh sb="5" eb="7">
      <t>セイゾウ</t>
    </rPh>
    <phoneticPr fontId="2"/>
  </si>
  <si>
    <t>二酸化チタンの製造</t>
    <rPh sb="0" eb="3">
      <t>ニサンカ</t>
    </rPh>
    <rPh sb="7" eb="9">
      <t>セイゾウ</t>
    </rPh>
    <phoneticPr fontId="2"/>
  </si>
  <si>
    <t>二酸化チタン製造量</t>
    <rPh sb="0" eb="3">
      <t>ニサンカ</t>
    </rPh>
    <rPh sb="6" eb="9">
      <t>セイゾウリョウ</t>
    </rPh>
    <phoneticPr fontId="2"/>
  </si>
  <si>
    <t>二酸化チタンをルチルから分離させる方法による製造量</t>
    <rPh sb="0" eb="3">
      <t>ニサンカ</t>
    </rPh>
    <rPh sb="12" eb="14">
      <t>ブンリ</t>
    </rPh>
    <rPh sb="17" eb="19">
      <t>ホウホウ</t>
    </rPh>
    <rPh sb="22" eb="24">
      <t>セイゾウ</t>
    </rPh>
    <rPh sb="24" eb="25">
      <t>リョウ</t>
    </rPh>
    <phoneticPr fontId="2"/>
  </si>
  <si>
    <t>塩化チタンと酸素を化学反応させる方法による製造量</t>
    <rPh sb="0" eb="2">
      <t>エンカ</t>
    </rPh>
    <rPh sb="6" eb="8">
      <t>サンソ</t>
    </rPh>
    <rPh sb="9" eb="11">
      <t>カガク</t>
    </rPh>
    <rPh sb="11" eb="13">
      <t>ハンノウ</t>
    </rPh>
    <rPh sb="16" eb="18">
      <t>ホウホウ</t>
    </rPh>
    <rPh sb="21" eb="23">
      <t>セイゾウ</t>
    </rPh>
    <rPh sb="23" eb="24">
      <t>リョウ</t>
    </rPh>
    <phoneticPr fontId="2"/>
  </si>
  <si>
    <t>エチレン等の製造</t>
    <rPh sb="4" eb="5">
      <t>トウ</t>
    </rPh>
    <rPh sb="6" eb="8">
      <t>セイゾウ</t>
    </rPh>
    <phoneticPr fontId="2"/>
  </si>
  <si>
    <t>製品の種類毎の製造量</t>
    <rPh sb="0" eb="2">
      <t>セイヒン</t>
    </rPh>
    <rPh sb="3" eb="5">
      <t>シュルイ</t>
    </rPh>
    <rPh sb="5" eb="6">
      <t>ゴト</t>
    </rPh>
    <rPh sb="7" eb="10">
      <t>セイゾウリョウ</t>
    </rPh>
    <phoneticPr fontId="2"/>
  </si>
  <si>
    <t>エチレン（ナフサからの製造）</t>
    <rPh sb="11" eb="13">
      <t>セイゾウ</t>
    </rPh>
    <phoneticPr fontId="2"/>
  </si>
  <si>
    <t>エチレン（軽油からの製造）</t>
    <rPh sb="5" eb="7">
      <t>ケイユ</t>
    </rPh>
    <rPh sb="10" eb="12">
      <t>セイゾウ</t>
    </rPh>
    <phoneticPr fontId="2"/>
  </si>
  <si>
    <t>エチレン（エタンからの製造）</t>
    <rPh sb="11" eb="13">
      <t>セイゾウ</t>
    </rPh>
    <phoneticPr fontId="2"/>
  </si>
  <si>
    <t>エチレン（プロパンからの製造）</t>
    <rPh sb="12" eb="14">
      <t>セイゾウ</t>
    </rPh>
    <phoneticPr fontId="2"/>
  </si>
  <si>
    <t>エチレン（ブタンからの製造）</t>
    <rPh sb="11" eb="13">
      <t>セイゾウ</t>
    </rPh>
    <phoneticPr fontId="2"/>
  </si>
  <si>
    <t>エチレン（その他原料からの製造量）</t>
    <rPh sb="7" eb="8">
      <t>タ</t>
    </rPh>
    <rPh sb="8" eb="10">
      <t>ゲンリョウ</t>
    </rPh>
    <rPh sb="13" eb="15">
      <t>セイゾウ</t>
    </rPh>
    <rPh sb="15" eb="16">
      <t>リョウ</t>
    </rPh>
    <phoneticPr fontId="2"/>
  </si>
  <si>
    <t>クロロエチレン</t>
    <phoneticPr fontId="2"/>
  </si>
  <si>
    <t>酸化エチレン</t>
    <rPh sb="0" eb="2">
      <t>サンカ</t>
    </rPh>
    <phoneticPr fontId="2"/>
  </si>
  <si>
    <t>アクリロニトリル</t>
    <phoneticPr fontId="2"/>
  </si>
  <si>
    <t>無水フタル酸</t>
    <rPh sb="0" eb="2">
      <t>ムスイ</t>
    </rPh>
    <rPh sb="5" eb="6">
      <t>サン</t>
    </rPh>
    <phoneticPr fontId="2"/>
  </si>
  <si>
    <t>無水マレイン酸</t>
    <rPh sb="0" eb="2">
      <t>ムスイ</t>
    </rPh>
    <rPh sb="6" eb="7">
      <t>サン</t>
    </rPh>
    <phoneticPr fontId="2"/>
  </si>
  <si>
    <t>カーバイト法アセチレンの使用</t>
    <rPh sb="5" eb="6">
      <t>ホウ</t>
    </rPh>
    <rPh sb="12" eb="14">
      <t>シヨウ</t>
    </rPh>
    <phoneticPr fontId="2"/>
  </si>
  <si>
    <t>炭素電極の電気炉における使用</t>
    <rPh sb="0" eb="2">
      <t>タンソ</t>
    </rPh>
    <rPh sb="2" eb="4">
      <t>デンキョク</t>
    </rPh>
    <rPh sb="12" eb="14">
      <t>シヨウ</t>
    </rPh>
    <phoneticPr fontId="2"/>
  </si>
  <si>
    <t>製鋼用の電気炉における炭素電極使用量</t>
    <rPh sb="0" eb="2">
      <t>セイコウ</t>
    </rPh>
    <rPh sb="2" eb="3">
      <t>ヨウ</t>
    </rPh>
    <rPh sb="4" eb="6">
      <t>デンキ</t>
    </rPh>
    <rPh sb="6" eb="7">
      <t>ロ</t>
    </rPh>
    <rPh sb="11" eb="13">
      <t>タンソ</t>
    </rPh>
    <rPh sb="13" eb="15">
      <t>デンキョク</t>
    </rPh>
    <rPh sb="15" eb="17">
      <t>シヨウ</t>
    </rPh>
    <rPh sb="17" eb="18">
      <t>リョウ</t>
    </rPh>
    <phoneticPr fontId="2"/>
  </si>
  <si>
    <t>鉄鋼の製造における鉱物の使用</t>
    <rPh sb="0" eb="2">
      <t>テッコウ</t>
    </rPh>
    <rPh sb="3" eb="5">
      <t>セイゾウ</t>
    </rPh>
    <rPh sb="9" eb="11">
      <t>コウブツ</t>
    </rPh>
    <rPh sb="12" eb="14">
      <t>シヨウ</t>
    </rPh>
    <phoneticPr fontId="2"/>
  </si>
  <si>
    <t>鉄鋼の製造において生じるガスの燃焼</t>
    <rPh sb="0" eb="2">
      <t>テッコウ</t>
    </rPh>
    <rPh sb="3" eb="5">
      <t>セイゾウ</t>
    </rPh>
    <rPh sb="9" eb="10">
      <t>ショウ</t>
    </rPh>
    <rPh sb="15" eb="17">
      <t>ネンショウ</t>
    </rPh>
    <phoneticPr fontId="2"/>
  </si>
  <si>
    <t>高炉ガス燃焼量</t>
    <rPh sb="0" eb="2">
      <t>コウロ</t>
    </rPh>
    <rPh sb="4" eb="7">
      <t>ネンショウリョウ</t>
    </rPh>
    <phoneticPr fontId="2"/>
  </si>
  <si>
    <t>（フレアリング）</t>
    <phoneticPr fontId="2"/>
  </si>
  <si>
    <t>転炉ガス燃焼量</t>
    <rPh sb="0" eb="2">
      <t>テンロ</t>
    </rPh>
    <rPh sb="4" eb="7">
      <t>ネンショウリョウ</t>
    </rPh>
    <phoneticPr fontId="2"/>
  </si>
  <si>
    <t>潤滑油等の使用</t>
    <rPh sb="0" eb="3">
      <t>ジュンカツユ</t>
    </rPh>
    <rPh sb="3" eb="4">
      <t>トウ</t>
    </rPh>
    <rPh sb="5" eb="7">
      <t>シヨウ</t>
    </rPh>
    <phoneticPr fontId="2"/>
  </si>
  <si>
    <t>潤滑油使用量</t>
    <rPh sb="0" eb="3">
      <t>ジュンカツユ</t>
    </rPh>
    <rPh sb="3" eb="6">
      <t>シヨウリョウ</t>
    </rPh>
    <phoneticPr fontId="2"/>
  </si>
  <si>
    <t>グリース使用量</t>
    <rPh sb="4" eb="7">
      <t>シヨウリョウ</t>
    </rPh>
    <phoneticPr fontId="2"/>
  </si>
  <si>
    <t>パラフィンろう使用量</t>
    <rPh sb="7" eb="10">
      <t>シヨウリョウ</t>
    </rPh>
    <phoneticPr fontId="2"/>
  </si>
  <si>
    <t>非メタン揮発性有機化合物（NMVOC）を含む溶剤の焼却</t>
    <rPh sb="0" eb="1">
      <t>ヒ</t>
    </rPh>
    <rPh sb="4" eb="7">
      <t>キハツセイ</t>
    </rPh>
    <rPh sb="7" eb="9">
      <t>ユウキ</t>
    </rPh>
    <rPh sb="9" eb="12">
      <t>カゴウブツ</t>
    </rPh>
    <rPh sb="20" eb="21">
      <t>フク</t>
    </rPh>
    <rPh sb="22" eb="24">
      <t>ヨウザイ</t>
    </rPh>
    <rPh sb="25" eb="27">
      <t>ショウキャク</t>
    </rPh>
    <phoneticPr fontId="2"/>
  </si>
  <si>
    <t>焼却量</t>
    <rPh sb="0" eb="3">
      <t>ショウキャクリョウ</t>
    </rPh>
    <phoneticPr fontId="2"/>
  </si>
  <si>
    <t>ドライアイスの製造</t>
    <rPh sb="7" eb="9">
      <t>セイゾウ</t>
    </rPh>
    <phoneticPr fontId="2"/>
  </si>
  <si>
    <t>炭酸ガス使用に伴い排出されたCO2排出量</t>
    <rPh sb="0" eb="2">
      <t>タンサン</t>
    </rPh>
    <rPh sb="4" eb="6">
      <t>シヨウ</t>
    </rPh>
    <rPh sb="7" eb="8">
      <t>トモナ</t>
    </rPh>
    <rPh sb="9" eb="11">
      <t>ハイシュツ</t>
    </rPh>
    <rPh sb="17" eb="19">
      <t>ハイシュツ</t>
    </rPh>
    <rPh sb="19" eb="20">
      <t>リョウ</t>
    </rPh>
    <phoneticPr fontId="2"/>
  </si>
  <si>
    <t>耕地における肥料の使用</t>
    <rPh sb="0" eb="2">
      <t>コウチ</t>
    </rPh>
    <rPh sb="6" eb="8">
      <t>ヒリョウ</t>
    </rPh>
    <rPh sb="9" eb="11">
      <t>シヨウ</t>
    </rPh>
    <phoneticPr fontId="2"/>
  </si>
  <si>
    <t>肥料の使用量</t>
    <rPh sb="0" eb="2">
      <t>ヒリョウ</t>
    </rPh>
    <rPh sb="3" eb="5">
      <t>シヨウ</t>
    </rPh>
    <rPh sb="5" eb="6">
      <t>リョウ</t>
    </rPh>
    <phoneticPr fontId="2"/>
  </si>
  <si>
    <t>炭酸カルシウム使用量</t>
    <rPh sb="0" eb="2">
      <t>タンサン</t>
    </rPh>
    <rPh sb="7" eb="10">
      <t>シヨウリョウ</t>
    </rPh>
    <phoneticPr fontId="2"/>
  </si>
  <si>
    <t>尿素肥料</t>
    <rPh sb="0" eb="2">
      <t>ニョウソ</t>
    </rPh>
    <rPh sb="2" eb="4">
      <t>ヒリョウ</t>
    </rPh>
    <phoneticPr fontId="2"/>
  </si>
  <si>
    <t>廃油（植物性及び動物性のもの、特定有害産業廃棄物を除く。）</t>
    <rPh sb="0" eb="2">
      <t>ハイユ</t>
    </rPh>
    <rPh sb="3" eb="6">
      <t>ショクブツセイ</t>
    </rPh>
    <rPh sb="6" eb="7">
      <t>オヨ</t>
    </rPh>
    <rPh sb="8" eb="11">
      <t>ドウブツセイ</t>
    </rPh>
    <rPh sb="15" eb="17">
      <t>トクテイ</t>
    </rPh>
    <rPh sb="17" eb="19">
      <t>ユウガイ</t>
    </rPh>
    <rPh sb="19" eb="21">
      <t>サンギョウ</t>
    </rPh>
    <rPh sb="21" eb="24">
      <t>ハイキブツ</t>
    </rPh>
    <rPh sb="25" eb="26">
      <t>ノゾ</t>
    </rPh>
    <phoneticPr fontId="2"/>
  </si>
  <si>
    <t>廃油（特定有害産業廃棄物に限る）</t>
    <rPh sb="0" eb="2">
      <t>ハイユ</t>
    </rPh>
    <rPh sb="3" eb="5">
      <t>トクテイ</t>
    </rPh>
    <rPh sb="5" eb="7">
      <t>ユウガイ</t>
    </rPh>
    <rPh sb="7" eb="9">
      <t>サンギョウ</t>
    </rPh>
    <rPh sb="9" eb="12">
      <t>ハイキブツ</t>
    </rPh>
    <rPh sb="13" eb="14">
      <t>カギ</t>
    </rPh>
    <phoneticPr fontId="2"/>
  </si>
  <si>
    <t>合成繊維</t>
    <phoneticPr fontId="2"/>
  </si>
  <si>
    <t>ポリエチレンテレフタレート製の容器（ペットボトル）</t>
    <rPh sb="13" eb="14">
      <t>セイ</t>
    </rPh>
    <rPh sb="15" eb="17">
      <t>ヨウキ</t>
    </rPh>
    <phoneticPr fontId="2"/>
  </si>
  <si>
    <t>その他のプラスチック類</t>
    <rPh sb="2" eb="3">
      <t>タ</t>
    </rPh>
    <rPh sb="10" eb="11">
      <t>ルイ</t>
    </rPh>
    <phoneticPr fontId="2"/>
  </si>
  <si>
    <t>紙くず</t>
    <rPh sb="0" eb="1">
      <t>カミ</t>
    </rPh>
    <phoneticPr fontId="2"/>
  </si>
  <si>
    <t>紙おむつ</t>
    <rPh sb="0" eb="1">
      <t>カミ</t>
    </rPh>
    <phoneticPr fontId="2"/>
  </si>
  <si>
    <t>廃棄物原燃料の使用による調整</t>
    <rPh sb="0" eb="3">
      <t>ハイキブツ</t>
    </rPh>
    <rPh sb="3" eb="6">
      <t>ゲンネンリョウ</t>
    </rPh>
    <rPh sb="7" eb="9">
      <t>シヨウ</t>
    </rPh>
    <rPh sb="12" eb="14">
      <t>チョウセイ</t>
    </rPh>
    <phoneticPr fontId="2"/>
  </si>
  <si>
    <t>廃棄物原燃料の使用</t>
    <rPh sb="0" eb="3">
      <t>ハイキブツ</t>
    </rPh>
    <rPh sb="3" eb="6">
      <t>ゲンネンリョウ</t>
    </rPh>
    <rPh sb="7" eb="9">
      <t>シヨウ</t>
    </rPh>
    <phoneticPr fontId="2"/>
  </si>
  <si>
    <t>廃棄物の焼却による調整</t>
    <rPh sb="0" eb="3">
      <t>ハイキブツ</t>
    </rPh>
    <rPh sb="4" eb="6">
      <t>ショウキャク</t>
    </rPh>
    <rPh sb="9" eb="11">
      <t>チョウセイ</t>
    </rPh>
    <phoneticPr fontId="2"/>
  </si>
  <si>
    <t>副次的にエネルギーとして利用した廃棄物にかかる排出量</t>
    <rPh sb="0" eb="3">
      <t>フクジテキ</t>
    </rPh>
    <rPh sb="12" eb="14">
      <t>リヨウ</t>
    </rPh>
    <rPh sb="16" eb="19">
      <t>ハイキブツ</t>
    </rPh>
    <rPh sb="23" eb="25">
      <t>ハイシュツ</t>
    </rPh>
    <rPh sb="25" eb="26">
      <t>リョウ</t>
    </rPh>
    <phoneticPr fontId="2"/>
  </si>
  <si>
    <t>（参考）</t>
    <rPh sb="1" eb="3">
      <t>サンコウ</t>
    </rPh>
    <phoneticPr fontId="2"/>
  </si>
  <si>
    <t>非化石エネルギー含む原油換算量</t>
    <rPh sb="0" eb="1">
      <t>ヒ</t>
    </rPh>
    <rPh sb="1" eb="3">
      <t>カセキ</t>
    </rPh>
    <rPh sb="8" eb="9">
      <t>フク</t>
    </rPh>
    <rPh sb="10" eb="12">
      <t>ゲンユ</t>
    </rPh>
    <rPh sb="12" eb="14">
      <t>カンサン</t>
    </rPh>
    <rPh sb="14" eb="15">
      <t>リョウ</t>
    </rPh>
    <phoneticPr fontId="2"/>
  </si>
  <si>
    <t>_2023</t>
    <phoneticPr fontId="2"/>
  </si>
  <si>
    <t>0.434</t>
    <phoneticPr fontId="2"/>
  </si>
  <si>
    <t>アースシグナルソリューションズ(株)　メニューA</t>
  </si>
  <si>
    <t>アーバンエナジー(株)　メニューI</t>
  </si>
  <si>
    <t>アーバンエナジー(株)　メニューJ</t>
  </si>
  <si>
    <t>アーバンエナジー(株)　メニューK</t>
  </si>
  <si>
    <t>アーバンエナジー(株)　メニューL</t>
  </si>
  <si>
    <t>アーバンエナジー(株)　メニューM(残差)</t>
  </si>
  <si>
    <t>アスエネ(株)　メニューF</t>
  </si>
  <si>
    <t>アストマックス・エネルギー合同会社　メニューA</t>
  </si>
  <si>
    <t>アストマックス・エネルギー合同会社　メニューB</t>
  </si>
  <si>
    <t>アストマックス・エネルギー合同会社　(参考値)事業者全体</t>
  </si>
  <si>
    <t>(株)アドバンテック　メニューC(残差)</t>
  </si>
  <si>
    <t>(株)アメニティ電力　メニューA</t>
  </si>
  <si>
    <t>(株)アメニティ電力　(参考値)事業者全体</t>
  </si>
  <si>
    <t>アルカナエナジー(株)　</t>
  </si>
  <si>
    <t>飯田まちづくり電力(株)　メニューB</t>
  </si>
  <si>
    <t>飯田まちづくり電力(株)　メニューC(残差)</t>
  </si>
  <si>
    <t>(株)イーネットワークシステムズ　メニューD(残差)</t>
  </si>
  <si>
    <t>いずも縁結び電力(株)　メニューA</t>
  </si>
  <si>
    <t>いずも縁結び電力(株)　(参考値)事業者全体</t>
  </si>
  <si>
    <t>(株)いちたかガスワン　(残差)</t>
  </si>
  <si>
    <t>(株)エスコ　</t>
  </si>
  <si>
    <t>恵那電力(株)　メニューA</t>
  </si>
  <si>
    <t>恵那電力(株)　(参考値)事業者全体</t>
  </si>
  <si>
    <t>(株)エナリス・パワー・マーケティング　メニューK(残差)</t>
  </si>
  <si>
    <t>(株)エネクル(旧：堀川産業(株))　メニューA</t>
  </si>
  <si>
    <t>(株)エネクル(旧：堀川産業(株))　(参考値)事業者全体</t>
  </si>
  <si>
    <t>(株)エネット　メニューI(残差)</t>
  </si>
  <si>
    <t>エネルギーパワー(株)　メニューE</t>
  </si>
  <si>
    <t>エネルギーパワー(株)　メニューF</t>
  </si>
  <si>
    <t>エネルギーパワー(株)　メニューG(残差)</t>
  </si>
  <si>
    <t>エバーグリーン・マーケティング(株)　メニューB(残差)</t>
  </si>
  <si>
    <t>荏原環境プラント(株)　メニューN</t>
  </si>
  <si>
    <t>荏原環境プラント(株)　メニューO</t>
  </si>
  <si>
    <t>荏原環境プラント(株)　メニューP(残差)</t>
  </si>
  <si>
    <t>青梅ガス(株)　メニューA</t>
  </si>
  <si>
    <t>大分ケーブルテレコム(株)　メニューA</t>
  </si>
  <si>
    <t>大分ケーブルテレコム(株)　(参考値)事業者全体</t>
  </si>
  <si>
    <t>大熊るるるん電力(株)　</t>
  </si>
  <si>
    <t>大塚ビジネスサポート(株)　</t>
  </si>
  <si>
    <t>おきたま新電力(株)　メニューA</t>
  </si>
  <si>
    <t>おきたま新電力(株)　(参考値)事業者全体</t>
  </si>
  <si>
    <t>帯広電力(株)　</t>
  </si>
  <si>
    <t>(株)オプテージ　メニューA</t>
  </si>
  <si>
    <t>(株)オプテージ　(参考値)事業者全体</t>
  </si>
  <si>
    <t>葛尾創生電力(株)　</t>
  </si>
  <si>
    <t>河原実業(株)　</t>
  </si>
  <si>
    <t>関西電力(株)　メニューF</t>
  </si>
  <si>
    <t>関西電力(株)　メニューG</t>
  </si>
  <si>
    <t>関西電力(株)　メニューH</t>
  </si>
  <si>
    <t>関西電力(株)　メニューI(残差)</t>
  </si>
  <si>
    <t>北日本ガス(株)　メニューA</t>
  </si>
  <si>
    <t>北日本ガス(株)　(参考値)事業者全体</t>
  </si>
  <si>
    <t>久慈地域エネルギー(株)　(参考値)事業者全体</t>
  </si>
  <si>
    <t>(株)クリーンエネルギー総合研究所　メニューB</t>
  </si>
  <si>
    <t>(株)クリーンエネルギー総合研究所　メニューC(残差)</t>
  </si>
  <si>
    <t>一般社団法人グリーンコープでんき　メニューA</t>
  </si>
  <si>
    <t>一般社団法人グリーンコープでんき　(参考値)事業者全体</t>
  </si>
  <si>
    <t>(株)ケーブルネット下関　メニューA</t>
  </si>
  <si>
    <t>(株)ケーブルネット下関　(参考値)事業者全体</t>
  </si>
  <si>
    <t>コープ電力(株)　メニューA</t>
  </si>
  <si>
    <t>コープ電力(株)　(参考値)事業者全体</t>
  </si>
  <si>
    <t>国際航業(株)　メニューA</t>
  </si>
  <si>
    <t>国際航業(株)　(参考値)事業者全体</t>
  </si>
  <si>
    <t>コスモエネルギーソリューションズ(株)　メニューB</t>
  </si>
  <si>
    <t>コスモエネルギーソリューションズ(株)　メニューC(残差)</t>
  </si>
  <si>
    <t>九電みらいエナジー(株)　メニューB(残差)</t>
  </si>
  <si>
    <t>(株)再エネ思考電力　(残差)</t>
  </si>
  <si>
    <t>(株)ジェイコムウエスト　メニューA</t>
  </si>
  <si>
    <t>(株)ジェイコムウエスト　(参考値)事業者全体</t>
  </si>
  <si>
    <t>(株)ジェイコム九州　メニューA</t>
  </si>
  <si>
    <t>(株)ジェイコム九州　(参考値)事業者全体</t>
  </si>
  <si>
    <t>(株)ジェイコム埼玉・東日本　メニューA</t>
  </si>
  <si>
    <t>(株)ジェイコム埼玉・東日本　(参考値)事業者全体</t>
  </si>
  <si>
    <t>(株)ジェイコム札幌　メニューA</t>
  </si>
  <si>
    <t>(株)ジェイコム札幌　(参考値)事業者全体</t>
  </si>
  <si>
    <t>(株)ジェイコム湘南・神奈川　メニューA</t>
  </si>
  <si>
    <t>(株)ジェイコム湘南・神奈川　(参考値)事業者全体</t>
  </si>
  <si>
    <t>(株)ジェイコム千葉　メニューA</t>
  </si>
  <si>
    <t>(株)ジェイコム千葉　(参考値)事業者全体</t>
  </si>
  <si>
    <t>(株)ジェイコム東京　メニューA</t>
  </si>
  <si>
    <t>(株)ジェイコム東京　(参考値)事業者全体</t>
  </si>
  <si>
    <t>シェルジャパン(株)　メニューB(残差)</t>
  </si>
  <si>
    <t>静岡ガス＆パワー(株)　メニューC</t>
  </si>
  <si>
    <t>静岡ガス＆パワー(株)　メニューD(残差)</t>
  </si>
  <si>
    <t>(株)シナジアパワー　メニューI</t>
  </si>
  <si>
    <t>(株)シナジアパワー　メニューJ</t>
  </si>
  <si>
    <t>(株)シナジアパワー　メニューK</t>
  </si>
  <si>
    <t>(株)シナジアパワー　メニューL</t>
  </si>
  <si>
    <t>(株)シナジアパワー　メニューM(残差)</t>
  </si>
  <si>
    <t>シナネン(株)　メニューG</t>
  </si>
  <si>
    <t>シナネン(株)　メニューH(残差)</t>
  </si>
  <si>
    <t>芝浦電力(株)　(参考値)事業者全体</t>
  </si>
  <si>
    <t>シン・エナジー(株)　メニューB(残差)</t>
  </si>
  <si>
    <t>(株)新出光　メニューI</t>
  </si>
  <si>
    <t>(株)新出光　メニューJ</t>
  </si>
  <si>
    <t>(株)新出光　メニューK(残差)</t>
  </si>
  <si>
    <t>新エネルギー開発(株)　メニューA</t>
  </si>
  <si>
    <t>新エネルギー開発(株)　メニューB</t>
  </si>
  <si>
    <t>新エネルギー開発(株)　(参考値)事業者全体</t>
  </si>
  <si>
    <t>新電力おおいた(株)　メニューA</t>
  </si>
  <si>
    <t>新電力おおいた(株)　(参考値)事業者全体</t>
  </si>
  <si>
    <t>鈴与電力(株)　メニューE</t>
  </si>
  <si>
    <t>鈴与電力(株)　メニューF(残差)</t>
  </si>
  <si>
    <t>生活協同組合コープこうべ　メニューA</t>
  </si>
  <si>
    <t>生活協同組合コープこうべ　(参考値)事業者全体</t>
  </si>
  <si>
    <t>(株)生活クラブエナジー　メニューB</t>
  </si>
  <si>
    <t>(株)生活クラブエナジー　メニューC(残差)</t>
  </si>
  <si>
    <t>全農エネルギー(株)　メニューD</t>
  </si>
  <si>
    <t>全農エネルギー(株)　メニューE</t>
  </si>
  <si>
    <t>全農エネルギー(株)　メニューF(残差)</t>
  </si>
  <si>
    <t>ダイヤモンドパワー(株)　メニューC</t>
  </si>
  <si>
    <t>ダイヤモンドパワー(株)　メニューD</t>
  </si>
  <si>
    <t>ダイヤモンドパワー(株)　メニューE</t>
  </si>
  <si>
    <t>ダイヤモンドパワー(株)　メニューF(残差)</t>
  </si>
  <si>
    <t>(株)タクマエナジー　メニューB</t>
  </si>
  <si>
    <t>(株)タクマエナジー　メニューC</t>
  </si>
  <si>
    <t>(株)タクマエナジー　メニューD</t>
  </si>
  <si>
    <t>(株)タクマエナジー　メニューE</t>
  </si>
  <si>
    <t>(株)タクマエナジー　メニューF(残差)</t>
  </si>
  <si>
    <t>(株)タケエイでんき(旧：(株)横須賀アーバンウッドパワー)　メニューA</t>
  </si>
  <si>
    <t>(株)タケエイでんき(旧：(株)横須賀アーバンウッドパワー)　(参考値)事業者全体</t>
  </si>
  <si>
    <t>秩父新電力(株)　メニューC(残差)</t>
  </si>
  <si>
    <t>中国電力(株)　メニューE</t>
  </si>
  <si>
    <t>中国電力(株)　メニューF</t>
  </si>
  <si>
    <t>中国電力(株)　メニューG(残差)</t>
  </si>
  <si>
    <t>土浦ケーブルテレビ(株)　メニューA</t>
  </si>
  <si>
    <t>土浦ケーブルテレビ(株)　(参考値)事業者全体</t>
  </si>
  <si>
    <t>つづくみらいエナジー(株)　(残差)</t>
  </si>
  <si>
    <t>ティーダッシュ合同会社　メニューA</t>
  </si>
  <si>
    <t>ティーダッシュ合同会社　(参考値)事業者全体</t>
  </si>
  <si>
    <t>デジタルグリッド(株)　メニューD</t>
  </si>
  <si>
    <t>デジタルグリッド(株)　メニューE</t>
  </si>
  <si>
    <t>デジタルグリッド(株)　メニューF(残差)</t>
  </si>
  <si>
    <t>テプコカスタマーサービス(株)　メニューA</t>
  </si>
  <si>
    <t>(株)東急パワーサプライ　メニューG</t>
  </si>
  <si>
    <t>(株)東急パワーサプライ　メニューH</t>
  </si>
  <si>
    <t>(株)東急パワーサプライ　メニューI(残差)</t>
  </si>
  <si>
    <t>東京エコサービス(株)　メニューB</t>
  </si>
  <si>
    <t>東京エコサービス(株)　メニューC(残差)</t>
  </si>
  <si>
    <t>東京ガス(株)　メニューD(残差)</t>
  </si>
  <si>
    <t>東京電力エナジーパートナー(株)　メニューJ</t>
  </si>
  <si>
    <t>東京電力エナジーパートナー(株)　メニューK</t>
  </si>
  <si>
    <t>東京電力エナジーパートナー(株)　メニューL(残差)</t>
  </si>
  <si>
    <t>東北電力(株)　メニューC</t>
  </si>
  <si>
    <t>東北電力(株)　メニューD(残差)</t>
  </si>
  <si>
    <t>(株)東名　メニューA</t>
  </si>
  <si>
    <t>(株)東名　(参考値)事業者全体</t>
  </si>
  <si>
    <t>特種東海製紙(株)　</t>
  </si>
  <si>
    <t>(株)トドック電力　メニューA</t>
  </si>
  <si>
    <t>(株)トドック電力　(参考値)事業者全体</t>
  </si>
  <si>
    <t>(株)トヨタエナジーソリューションズ　メニューA</t>
  </si>
  <si>
    <t>(株)トヨタエナジーソリューションズ　(参考値)事業者全体</t>
  </si>
  <si>
    <t>(株)なんとエナジー　</t>
  </si>
  <si>
    <t>(株)西九州させぼパワーズ　メニューA</t>
  </si>
  <si>
    <t>(株)西九州させぼパワーズ　(参考値)事業者全体</t>
  </si>
  <si>
    <t>日産トレーデイング(株)　メニューA</t>
  </si>
  <si>
    <t>日産トレーデイング(株)　(参考値)事業者全体</t>
  </si>
  <si>
    <t>日鉄エンジニアリング(株)　メニューE</t>
  </si>
  <si>
    <t>日鉄エンジニアリング(株)　メニューF(残差)</t>
  </si>
  <si>
    <t>日本エネルギーファーム(株)　</t>
  </si>
  <si>
    <t>パナソニックオペレーショナルエクセレンス(株)(旧：パナソニック(株))　メニューB</t>
  </si>
  <si>
    <t>パナソニックオペレーショナルエクセレンス(株)(旧：パナソニック(株))　メニューC(残差)</t>
  </si>
  <si>
    <t>バンプーパワートレーディング合同会社　メニューA</t>
  </si>
  <si>
    <t>バンプーパワートレーディング合同会社　(参考値)事業者全体</t>
  </si>
  <si>
    <t>東日本ガス(株)　メニューA</t>
  </si>
  <si>
    <t>東日本ガス(株)　(参考値)事業者全体</t>
  </si>
  <si>
    <t>一般社団法人東松島みらいとし機構　メニューA</t>
  </si>
  <si>
    <t>一般社団法人東松島みらいとし機構　(参考値)事業者全体</t>
  </si>
  <si>
    <t>ヒューリックプロパティソリューション(株)　メニューA</t>
  </si>
  <si>
    <t>ヒューリックプロパティソリューション(株)　(参考値)事業者全体</t>
  </si>
  <si>
    <t>広島ガス(株)　メニューA</t>
  </si>
  <si>
    <t>(株)ファミリーネット・ジャパン　メニューC</t>
  </si>
  <si>
    <t>(株)ファミリーネット・ジャパン　メニューD(残差)</t>
  </si>
  <si>
    <t>(株)フォレストパワー　(残差)</t>
  </si>
  <si>
    <t>武陽ガス(株)　メニューA</t>
  </si>
  <si>
    <t>武陽ガス(株)　(参考値)事業者全体</t>
  </si>
  <si>
    <t>(株)ボーダレス・ジャパン　メニューA</t>
  </si>
  <si>
    <t>北陸電力(株)　メニューB(残差)</t>
  </si>
  <si>
    <t>(株)まち未来製作所　メニューA</t>
  </si>
  <si>
    <t>(株)まち未来製作所　(参考値)事業者全体</t>
  </si>
  <si>
    <t>松本ガス(株)　メニューA</t>
  </si>
  <si>
    <t>松本ガス(株)　(参考値)事業者全体</t>
  </si>
  <si>
    <t>丸紅新電力(株)　メニューF</t>
  </si>
  <si>
    <t>丸紅新電力(株)　メニューG</t>
  </si>
  <si>
    <t>丸紅新電力(株)　メニューH</t>
  </si>
  <si>
    <t>丸紅新電力(株)　メニューI(残差)</t>
  </si>
  <si>
    <t>ミツウロコグリーンエネルギー(株)　メニューJ</t>
  </si>
  <si>
    <t>ミツウロコグリーンエネルギー(株)　メニューK(残差)</t>
  </si>
  <si>
    <t>(株)みやきエネルギー　</t>
  </si>
  <si>
    <t>ミライフ(株)　メニューA</t>
  </si>
  <si>
    <t>ミライフ(株)　(参考値)事業者全体</t>
  </si>
  <si>
    <t>(株)横浜環境デザイン　(残差)</t>
  </si>
  <si>
    <t>(株)ライフエナジー　メニューA</t>
  </si>
  <si>
    <t>(株)ライフエナジー　メニューB</t>
  </si>
  <si>
    <t>(株)ライフエナジー　(参考値)事業者全体</t>
  </si>
  <si>
    <t>(株)リミックスポイント　メニューB</t>
  </si>
  <si>
    <t>(株)リミックスポイント　メニューC</t>
  </si>
  <si>
    <t>(株)リミックスポイント　メニューD(残差)</t>
  </si>
  <si>
    <t>(株)ルーク　メニューB(残差)</t>
  </si>
  <si>
    <t>(株)ワット　メニューA</t>
  </si>
  <si>
    <t>(株)ワット　(参考値)事業者全体</t>
  </si>
  <si>
    <t>ワンワールドエナジー(株)　</t>
  </si>
  <si>
    <t>ＥＮＥＯＳ(株)　メニューD</t>
  </si>
  <si>
    <t>ＥＮＥＯＳ(株)　メニューE(残差)</t>
  </si>
  <si>
    <t>(株)Ｆ－Ｐｏｗｅｒ　(残差)</t>
  </si>
  <si>
    <t>(株)ＦＰＳ　メニューA</t>
  </si>
  <si>
    <t>(株)ＦＰＳ　(参考値)事業者全体</t>
  </si>
  <si>
    <t>Ｊａｐａｎ電力(株)　メニューB(残差)</t>
  </si>
  <si>
    <t>(株)ＬＩＸＩＬ　ＴＥＰＣＯ　スマートパートナーズ　メニューB(残差)</t>
  </si>
  <si>
    <t>ＭＣリテールエナジー(株)　メニューC(残差)</t>
  </si>
  <si>
    <t>(株)ＭＫエネルギー　</t>
  </si>
  <si>
    <t>(株)ＭＴエナジー　</t>
  </si>
  <si>
    <t>(株)ＰｉｎＴ　メニューA</t>
  </si>
  <si>
    <t>(株)ＰｉｎＴ　(参考値)事業者全体</t>
  </si>
  <si>
    <t>ＲＥ１００電力(株)　メニューB</t>
  </si>
  <si>
    <t>ＲＥ１００電力(株)　メニューC(残差)</t>
  </si>
  <si>
    <t>ＳＢパワー(株)　メニューD(残差)</t>
  </si>
  <si>
    <t>ＴＥＲＡ　Ｅｎｅｒｇｙ(株)　</t>
  </si>
  <si>
    <t>(株)ＵＰＤＡＴＥＲ　メニューB(残差)</t>
  </si>
  <si>
    <t>(株)Ｕ－ＰＯＷＥＲ　メニューA</t>
  </si>
  <si>
    <t>(株)Ｕ－ＰＯＷＥＲ　メニューB</t>
  </si>
  <si>
    <t>(株)Ｕ－ＰＯＷＥＲ　メニューC</t>
  </si>
  <si>
    <t>(株)Ｕ－ＰＯＷＥＲ　(参考値)事業者全体</t>
  </si>
  <si>
    <t>関西電力送配電(株)　</t>
  </si>
  <si>
    <t>代替値　</t>
  </si>
  <si>
    <t>アストマックス・エネルギー合同会社　メニューC(残差)</t>
  </si>
  <si>
    <t>(株)アメニティ電力　メニューB(残差)</t>
  </si>
  <si>
    <t>いずも縁結び電力(株)　メニューA　(参考値)事業者全体</t>
  </si>
  <si>
    <t>恵那電力(株)　メニューB(残差)</t>
  </si>
  <si>
    <t>(株)エネウィル　メニューA</t>
  </si>
  <si>
    <t>(株)エネウィル　メニューB(残差)</t>
  </si>
  <si>
    <t>(株)エネクル(旧：堀川産業(株))　メニューB(残差)</t>
  </si>
  <si>
    <t>(株)エネワンでんき(旧：(株)いちたかガスワン)　メニューA</t>
  </si>
  <si>
    <t>(株)エネワンでんき(旧：(株)いちたかガスワン)　メニューB(残差)</t>
  </si>
  <si>
    <t>エンジー・エナジー・マーケティング・ジャパン(株)(旧：加賀市総合サービス(株))　</t>
  </si>
  <si>
    <t>青梅ガス(株)　メニューB(残差)</t>
  </si>
  <si>
    <t>大分ケーブルテレコム(株)　メニューB(残差)</t>
  </si>
  <si>
    <t>おきたま新電力(株)　メニューB(残差)</t>
  </si>
  <si>
    <t>(株)オプテージ　メニューB(残差)</t>
  </si>
  <si>
    <t>関西電力(株) (旧：(株)Ｋｅｎｅｓエネルギーサービス)　メニューA</t>
  </si>
  <si>
    <t>関西電力(株) (旧：(株)Ｋｅｎｅｓエネルギーサービス)　メニューB</t>
  </si>
  <si>
    <t>関西電力(株) (旧：(株)Ｋｅｎｅｓエネルギーサービス)　メニューC</t>
  </si>
  <si>
    <t>関西電力(株) (旧：(株)Ｋｅｎｅｓエネルギーサービス)　メニューD</t>
  </si>
  <si>
    <t>関西電力(株) (旧：(株)Ｋｅｎｅｓエネルギーサービス)　メニューE</t>
  </si>
  <si>
    <t>関西電力(株) (旧：(株)Ｋｅｎｅｓエネルギーサービス)　メニューF</t>
  </si>
  <si>
    <t>関西電力(株) (旧：(株)Ｋｅｎｅｓエネルギーサービス)　メニューG</t>
  </si>
  <si>
    <t>関西電力(株) (旧：(株)Ｋｅｎｅｓエネルギーサービス)　メニューH</t>
  </si>
  <si>
    <t>関西電力(株) (旧：(株)Ｋｅｎｅｓエネルギーサービス)　メニューI(残差)</t>
  </si>
  <si>
    <t>北日本ガス(株)　メニューB(残差)</t>
  </si>
  <si>
    <t>久慈地域エネルギー(株)　メニューB(残差)</t>
  </si>
  <si>
    <t>一般社団法人グリーンコープでんき　メニューB(残差)</t>
  </si>
  <si>
    <t>(株)ケーブルネット下関　メニューB(残差)</t>
  </si>
  <si>
    <t>コープ電力(株)　メニューB(残差)</t>
  </si>
  <si>
    <t>国際航業(株)　メニューB(残差)</t>
  </si>
  <si>
    <t>(株)再エネ思考電力　</t>
  </si>
  <si>
    <t>(株)シーラパワー　メニューA</t>
  </si>
  <si>
    <t>(株)シーラパワー　メニューB(残差)</t>
  </si>
  <si>
    <t>(株)ジェイコムウエスト　メニューB(残差)</t>
  </si>
  <si>
    <t>(株)ジェイコム九州　メニューB(残差)</t>
  </si>
  <si>
    <t>(株)ジェイコム埼玉・東日本　メニューB(残差)</t>
  </si>
  <si>
    <t>(株)ジェイコム札幌　メニューB(残差)</t>
  </si>
  <si>
    <t>(株)ジェイコム湘南・神奈川　メニューB(残差)</t>
  </si>
  <si>
    <t>(株)ジェイコム千葉　メニューB(残差)</t>
  </si>
  <si>
    <t>(株)ジェイコム東京　メニューB(残差)</t>
  </si>
  <si>
    <t>芝浦電力(株)　メニューB(残差)</t>
  </si>
  <si>
    <t>新電力おおいた(株)　メニューB(残差)</t>
  </si>
  <si>
    <t>生活協同組合コープこうべ　メニューB(残差)</t>
  </si>
  <si>
    <t>ゼロワットパワー(株)　メニューB(残差)</t>
  </si>
  <si>
    <t>ダイヤモンドパワー(株)　(参考値)事業者全体</t>
  </si>
  <si>
    <t>(株)タケエイでんき(旧：(株)ふくしま未来パワー、(株)花巻銀河パワー、(株)大仙こまちパワー、(株)津軽あっぷるパワー)　メニューA</t>
  </si>
  <si>
    <t>(株)タケエイでんき(旧：(株)ふくしま未来パワー、(株)花巻銀河パワー、(株)大仙こまちパワー、(株)津軽あっぷるパワー)　メニューB(残差)</t>
  </si>
  <si>
    <t>土浦ケーブルテレビ(株)　メニューB(残差)</t>
  </si>
  <si>
    <t>つづくみらいエナジー(株)　</t>
  </si>
  <si>
    <t>ティーダッシュ合同会社　メニューB(残差)</t>
  </si>
  <si>
    <t>テプコカスタマーサービス(株)　メニューB(残差)</t>
  </si>
  <si>
    <t>(株)東名　メニューB(残差)</t>
  </si>
  <si>
    <t>(株)トドック電力　メニューB(残差)</t>
  </si>
  <si>
    <t>(株)トヨタエナジーソリューションズ　メニューB(残差)</t>
  </si>
  <si>
    <t>(株)西九州させぼパワーズ　メニューB(残差)</t>
  </si>
  <si>
    <t>日産トレーデイング(株)　メニューB(残差)</t>
  </si>
  <si>
    <t>(株)浜松新電力　メニューA</t>
  </si>
  <si>
    <t>(株)浜松新電力　メニューB(残差)</t>
  </si>
  <si>
    <t>バンプーパワートレーディング合同会社　メニューB(残差)</t>
  </si>
  <si>
    <t>東日本ガス(株)　メニューB(残差)</t>
  </si>
  <si>
    <t>一般社団法人東松島みらいとし機構　メニューB(残差)</t>
  </si>
  <si>
    <t>ヒューリックプロパティソリューション(株)　メニューB(残差)</t>
  </si>
  <si>
    <t>(株)フォレストパワー　</t>
  </si>
  <si>
    <t>武陽ガス(株)　メニューB(残差)</t>
  </si>
  <si>
    <t>(株)まち未来製作所　メニューB(残差)</t>
  </si>
  <si>
    <t>松本ガス(株)　メニューB(残差)</t>
  </si>
  <si>
    <t>ミライフ(株)　メニューB(残差)</t>
  </si>
  <si>
    <t>(株)ムダカラ(旧：(株)ユビニティー)　</t>
  </si>
  <si>
    <t>(株)横浜環境デザイン　</t>
  </si>
  <si>
    <t>(株)ライフエナジー　メニューC(残差)</t>
  </si>
  <si>
    <t>(株)リエネ (旧：(株)Ｓｈａｒｅｄ　Ｅｎｅｒｇｙ)　</t>
  </si>
  <si>
    <t>レジル(株)(旧：中央電力(株))　メニューA</t>
  </si>
  <si>
    <t>レジル(株)(旧：中央電力(株))　メニューB</t>
  </si>
  <si>
    <t>レジル(株)(旧：中央電力(株))　メニューC</t>
  </si>
  <si>
    <t>レジル(株)(旧：中央電力(株))　メニューD(残差)</t>
  </si>
  <si>
    <t>(株)ワット　メニューB(残差)</t>
  </si>
  <si>
    <t>(株)ＦＰＳ　メニューB(残差)</t>
  </si>
  <si>
    <t>ＭＣＰＤ(株)(旧：ＭＣＰＤ合同会社)　メニューB(残差)</t>
  </si>
  <si>
    <t>Ｎａｔｕｒｅ(株)　</t>
  </si>
  <si>
    <t>(株)ＰｉｎＴ　メニューB(残差)</t>
  </si>
  <si>
    <t>Ｑ．ＥＮＥＳＴでんき(株)　メニューA</t>
  </si>
  <si>
    <t>Ｑ．ＥＮＥＳＴでんき(株)　メニューB</t>
  </si>
  <si>
    <t>Ｑ．ＥＮＥＳＴでんき(株)　メニューC(残差)</t>
  </si>
  <si>
    <t>(株)Ｕ－ＰＯＷＥＲ　メニューD(残差)</t>
  </si>
  <si>
    <t>_2022アースシグナルソリューションズ(株)　メニューA</t>
  </si>
  <si>
    <t>_2022アーバンエナジー(株)　メニューI</t>
  </si>
  <si>
    <t>_2022アーバンエナジー(株)　メニューJ</t>
  </si>
  <si>
    <t>_2022アーバンエナジー(株)　メニューK</t>
  </si>
  <si>
    <t>_2022アーバンエナジー(株)　メニューL</t>
  </si>
  <si>
    <t>_2022アーバンエナジー(株)　メニューM(残差)</t>
  </si>
  <si>
    <t>_2022アスエネ(株)　メニューF</t>
  </si>
  <si>
    <t>_2022アストマックス・エネルギー合同会社　メニューA</t>
  </si>
  <si>
    <t>_2022アストマックス・エネルギー合同会社　メニューB</t>
  </si>
  <si>
    <t>_2022アストマックス・エネルギー合同会社　(参考値)事業者全体</t>
  </si>
  <si>
    <t>_2022(株)アドバンテック　メニューC(残差)</t>
  </si>
  <si>
    <t>_2022(株)アメニティ電力　メニューA</t>
  </si>
  <si>
    <t>_2022(株)アメニティ電力　(参考値)事業者全体</t>
  </si>
  <si>
    <t>_2022アルカナエナジー(株)　</t>
  </si>
  <si>
    <t>_2022飯田まちづくり電力(株)　メニューB</t>
  </si>
  <si>
    <t>_2022飯田まちづくり電力(株)　メニューC(残差)</t>
  </si>
  <si>
    <t>_2022(株)イーネットワークシステムズ　メニューD(残差)</t>
  </si>
  <si>
    <t>_2022いずも縁結び電力(株)　メニューA</t>
  </si>
  <si>
    <t>_2022いずも縁結び電力(株)　(参考値)事業者全体</t>
  </si>
  <si>
    <t>_2022(株)いちたかガスワン　(残差)</t>
  </si>
  <si>
    <t>_2022(株)エスコ　</t>
  </si>
  <si>
    <t>_2022恵那電力(株)　メニューA</t>
  </si>
  <si>
    <t>_2022恵那電力(株)　(参考値)事業者全体</t>
  </si>
  <si>
    <t>_2022(株)エナリス・パワー・マーケティング　メニューK(残差)</t>
  </si>
  <si>
    <t>_2022(株)エネクル(旧：堀川産業(株))　メニューA</t>
  </si>
  <si>
    <t>_2022(株)エネクル(旧：堀川産業(株))　(参考値)事業者全体</t>
  </si>
  <si>
    <t>_2022(株)エネット　メニューH</t>
  </si>
  <si>
    <t>_2022(株)エネット　メニューI(残差)</t>
  </si>
  <si>
    <t>_2022エネルギーパワー(株)　メニューE</t>
  </si>
  <si>
    <t>_2022エネルギーパワー(株)　メニューF</t>
  </si>
  <si>
    <t>_2022エネルギーパワー(株)　メニューG(残差)</t>
  </si>
  <si>
    <t>_2022エバーグリーン・マーケティング(株)　メニューB(残差)</t>
  </si>
  <si>
    <t>_2022荏原環境プラント(株)　メニューN</t>
  </si>
  <si>
    <t>_2022荏原環境プラント(株)　メニューO</t>
  </si>
  <si>
    <t>_2022荏原環境プラント(株)　メニューP(残差)</t>
  </si>
  <si>
    <t>_2022青梅ガス(株)　メニューA</t>
  </si>
  <si>
    <t>_2022大分ケーブルテレコム(株)　メニューA</t>
  </si>
  <si>
    <t>_2022大分ケーブルテレコム(株)　(参考値)事業者全体</t>
  </si>
  <si>
    <t>_2022大熊るるるん電力(株)　</t>
  </si>
  <si>
    <t>_2022大塚ビジネスサポート(株)　</t>
  </si>
  <si>
    <t>_2022おきたま新電力(株)　メニューA</t>
  </si>
  <si>
    <t>_2022おきたま新電力(株)　(参考値)事業者全体</t>
  </si>
  <si>
    <t>_2022帯広電力(株)　</t>
  </si>
  <si>
    <t>_2022(株)オプテージ　メニューA</t>
  </si>
  <si>
    <t>_2022(株)オプテージ　(参考値)事業者全体</t>
  </si>
  <si>
    <t>_2022葛尾創生電力(株)　</t>
  </si>
  <si>
    <t>_2022河原実業(株)　</t>
  </si>
  <si>
    <t>_2022関西電力(株)　メニューF</t>
  </si>
  <si>
    <t>_2022関西電力(株)　メニューG</t>
  </si>
  <si>
    <t>_2022関西電力(株)　メニューH</t>
  </si>
  <si>
    <t>_2022関西電力(株)　メニューI(残差)</t>
  </si>
  <si>
    <t>_2022北日本ガス(株)　メニューA</t>
  </si>
  <si>
    <t>_2022北日本ガス(株)　(参考値)事業者全体</t>
  </si>
  <si>
    <t>_2022久慈地域エネルギー(株)　メニューA</t>
  </si>
  <si>
    <t>_2022久慈地域エネルギー(株)　(参考値)事業者全体</t>
  </si>
  <si>
    <t>_2022(株)クリーンエネルギー総合研究所　メニューB</t>
  </si>
  <si>
    <t>_2022(株)クリーンエネルギー総合研究所　メニューC(残差)</t>
  </si>
  <si>
    <t>_2022一般社団法人グリーンコープでんき　メニューA</t>
  </si>
  <si>
    <t>_2022一般社団法人グリーンコープでんき　(参考値)事業者全体</t>
  </si>
  <si>
    <t>_2022(株)ケーブルネット下関　メニューA</t>
  </si>
  <si>
    <t>_2022(株)ケーブルネット下関　(参考値)事業者全体</t>
  </si>
  <si>
    <t>_2022コープ電力(株)　メニューA</t>
  </si>
  <si>
    <t>_2022コープ電力(株)　(参考値)事業者全体</t>
  </si>
  <si>
    <t>_2022国際航業(株)　メニューA</t>
  </si>
  <si>
    <t>_2022国際航業(株)　(参考値)事業者全体</t>
  </si>
  <si>
    <t>_2022コスモエネルギーソリューションズ(株)　メニューB</t>
  </si>
  <si>
    <t>_2022コスモエネルギーソリューションズ(株)　メニューC(残差)</t>
  </si>
  <si>
    <t>_2022九電みらいエナジー(株)　メニューB(残差)</t>
  </si>
  <si>
    <t>_2022(株)再エネ思考電力　(残差)</t>
  </si>
  <si>
    <t>_2022(株)ジェイコムウエスト　メニューA</t>
  </si>
  <si>
    <t>_2022(株)ジェイコムウエスト　(参考値)事業者全体</t>
  </si>
  <si>
    <t>_2022(株)ジェイコム九州　メニューA</t>
  </si>
  <si>
    <t>_2022(株)ジェイコム九州　(参考値)事業者全体</t>
  </si>
  <si>
    <t>_2022(株)ジェイコム埼玉・東日本　メニューA</t>
  </si>
  <si>
    <t>_2022(株)ジェイコム埼玉・東日本　(参考値)事業者全体</t>
  </si>
  <si>
    <t>_2022(株)ジェイコム札幌　メニューA</t>
  </si>
  <si>
    <t>_2022(株)ジェイコム札幌　(参考値)事業者全体</t>
  </si>
  <si>
    <t>_2022(株)ジェイコム湘南・神奈川　メニューA</t>
  </si>
  <si>
    <t>_2022(株)ジェイコム湘南・神奈川　(参考値)事業者全体</t>
  </si>
  <si>
    <t>_2022(株)ジェイコム千葉　メニューA</t>
  </si>
  <si>
    <t>_2022(株)ジェイコム千葉　(参考値)事業者全体</t>
  </si>
  <si>
    <t>_2022(株)ジェイコム東京　メニューA</t>
  </si>
  <si>
    <t>_2022(株)ジェイコム東京　(参考値)事業者全体</t>
  </si>
  <si>
    <t>_2022シェルジャパン(株)　メニューB(残差)</t>
  </si>
  <si>
    <t>_2022静岡ガス＆パワー(株)　メニューC</t>
  </si>
  <si>
    <t>_2022静岡ガス＆パワー(株)　メニューD(残差)</t>
  </si>
  <si>
    <t>_2022(株)シナジアパワー　メニューI</t>
  </si>
  <si>
    <t>_2022(株)シナジアパワー　メニューJ</t>
  </si>
  <si>
    <t>_2022(株)シナジアパワー　メニューK</t>
  </si>
  <si>
    <t>_2022(株)シナジアパワー　メニューL</t>
  </si>
  <si>
    <t>_2022(株)シナジアパワー　メニューM(残差)</t>
  </si>
  <si>
    <t>_2022シナネン(株)　メニューG</t>
  </si>
  <si>
    <t>_2022シナネン(株)　メニューH(残差)</t>
  </si>
  <si>
    <t>_2022芝浦電力(株)　メニューA</t>
  </si>
  <si>
    <t>_2022芝浦電力(株)　(参考値)事業者全体</t>
  </si>
  <si>
    <t>_2022シン・エナジー(株)　メニューB(残差)</t>
  </si>
  <si>
    <t>_2022(株)新出光　メニューI</t>
  </si>
  <si>
    <t>_2022(株)新出光　メニューJ</t>
  </si>
  <si>
    <t>_2022(株)新出光　メニューK(残差)</t>
  </si>
  <si>
    <t>_2022新エネルギー開発(株)　メニューA</t>
  </si>
  <si>
    <t>_2022新エネルギー開発(株)　メニューB</t>
  </si>
  <si>
    <t>_2022新エネルギー開発(株)　(参考値)事業者全体</t>
  </si>
  <si>
    <t>_2022新電力おおいた(株)　メニューA</t>
  </si>
  <si>
    <t>_2022新電力おおいた(株)　(参考値)事業者全体</t>
  </si>
  <si>
    <t>_2022鈴与電力(株)　メニューE</t>
  </si>
  <si>
    <t>_2022鈴与電力(株)　メニューF(残差)</t>
  </si>
  <si>
    <t>_2022生活協同組合コープこうべ　メニューA</t>
  </si>
  <si>
    <t>_2022生活協同組合コープこうべ　(参考値)事業者全体</t>
  </si>
  <si>
    <t>_2022(株)生活クラブエナジー　メニューB</t>
  </si>
  <si>
    <t>_2022(株)生活クラブエナジー　メニューC(残差)</t>
  </si>
  <si>
    <t>_2022ゼロワットパワー(株)　(参考値)事業者全体</t>
  </si>
  <si>
    <t>_2022全農エネルギー(株)　メニューD</t>
  </si>
  <si>
    <t>_2022全農エネルギー(株)　メニューE</t>
  </si>
  <si>
    <t>_2022全農エネルギー(株)　メニューF(残差)</t>
  </si>
  <si>
    <t>_2022ダイヤモンドパワー(株)　メニューC</t>
  </si>
  <si>
    <t>_2022ダイヤモンドパワー(株)　メニューD</t>
  </si>
  <si>
    <t>_2022ダイヤモンドパワー(株)　メニューE</t>
  </si>
  <si>
    <t>_2022ダイヤモンドパワー(株)　メニューF(残差)</t>
  </si>
  <si>
    <t>_2022(株)タクマエナジー　メニューB</t>
  </si>
  <si>
    <t>_2022(株)タクマエナジー　メニューC</t>
  </si>
  <si>
    <t>_2022(株)タクマエナジー　メニューD</t>
  </si>
  <si>
    <t>_2022(株)タクマエナジー　メニューE</t>
  </si>
  <si>
    <t>_2022(株)タクマエナジー　メニューF(残差)</t>
  </si>
  <si>
    <t>_2022(株)タケエイでんき(旧：(株)横須賀アーバンウッドパワー)　メニューA</t>
  </si>
  <si>
    <t>_2022(株)タケエイでんき(旧：(株)横須賀アーバンウッドパワー)　(参考値)事業者全体</t>
  </si>
  <si>
    <t>_2022秩父新電力(株)　メニューC(残差)</t>
  </si>
  <si>
    <t>_2022中国電力(株)　メニューE</t>
  </si>
  <si>
    <t>_2022中国電力(株)　メニューF</t>
  </si>
  <si>
    <t>_2022中国電力(株)　メニューG(残差)</t>
  </si>
  <si>
    <t>_2022土浦ケーブルテレビ(株)　メニューA</t>
  </si>
  <si>
    <t>_2022土浦ケーブルテレビ(株)　(参考値)事業者全体</t>
  </si>
  <si>
    <t>_2022つづくみらいエナジー(株)　(残差)</t>
  </si>
  <si>
    <t>_2022ティーダッシュ合同会社　メニューA</t>
  </si>
  <si>
    <t>_2022ティーダッシュ合同会社　(参考値)事業者全体</t>
  </si>
  <si>
    <t>_2022デジタルグリッド(株)　メニューD</t>
  </si>
  <si>
    <t>_2022デジタルグリッド(株)　メニューE</t>
  </si>
  <si>
    <t>_2022デジタルグリッド(株)　メニューF(残差)</t>
  </si>
  <si>
    <t>_2022テプコカスタマーサービス(株)　メニューA</t>
  </si>
  <si>
    <t>_2022テプコカスタマーサービス(株)　(参考値)事業者全体</t>
  </si>
  <si>
    <t>_2022(株)東急パワーサプライ　メニューG</t>
  </si>
  <si>
    <t>_2022(株)東急パワーサプライ　メニューH</t>
  </si>
  <si>
    <t>_2022(株)東急パワーサプライ　メニューI(残差)</t>
  </si>
  <si>
    <t>_2022東京エコサービス(株)　メニューB</t>
  </si>
  <si>
    <t>_2022東京エコサービス(株)　メニューC(残差)</t>
  </si>
  <si>
    <t>_2022東京ガス(株)　メニューD(残差)</t>
  </si>
  <si>
    <t>_2022東京電力エナジーパートナー(株)　メニューJ</t>
  </si>
  <si>
    <t>_2022東京電力エナジーパートナー(株)　メニューK</t>
  </si>
  <si>
    <t>_2022東京電力エナジーパートナー(株)　メニューL(残差)</t>
  </si>
  <si>
    <t>_2022東北電力(株)　メニューC</t>
  </si>
  <si>
    <t>_2022東北電力(株)　メニューD(残差)</t>
  </si>
  <si>
    <t>_2022(株)東名　メニューA</t>
  </si>
  <si>
    <t>_2022(株)東名　(参考値)事業者全体</t>
  </si>
  <si>
    <t>_2022特種東海製紙(株)　</t>
  </si>
  <si>
    <t>_2022(株)トドック電力　メニューA</t>
  </si>
  <si>
    <t>_2022(株)トドック電力　(参考値)事業者全体</t>
  </si>
  <si>
    <t>_2022(株)トヨタエナジーソリューションズ　メニューA</t>
  </si>
  <si>
    <t>_2022(株)トヨタエナジーソリューションズ　(参考値)事業者全体</t>
  </si>
  <si>
    <t>_2022(株)なんとエナジー　</t>
  </si>
  <si>
    <t>_2022(株)西九州させぼパワーズ　メニューA</t>
  </si>
  <si>
    <t>_2022(株)西九州させぼパワーズ　(参考値)事業者全体</t>
  </si>
  <si>
    <t>_2022日産トレーデイング(株)　メニューA</t>
  </si>
  <si>
    <t>_2022日産トレーデイング(株)　(参考値)事業者全体</t>
  </si>
  <si>
    <t>_2022日鉄エンジニアリング(株)　メニューE</t>
  </si>
  <si>
    <t>_2022日鉄エンジニアリング(株)　メニューF(残差)</t>
  </si>
  <si>
    <t>_2022日本エネルギーファーム(株)　</t>
  </si>
  <si>
    <t>_2022パナソニックオペレーショナルエクセレンス(株)(旧：パナソニック(株))　メニューB</t>
  </si>
  <si>
    <t>_2022パナソニックオペレーショナルエクセレンス(株)(旧：パナソニック(株))　メニューC(残差)</t>
  </si>
  <si>
    <t>_2022バンプーパワートレーディング合同会社　メニューA</t>
  </si>
  <si>
    <t>_2022バンプーパワートレーディング合同会社　(参考値)事業者全体</t>
  </si>
  <si>
    <t>_2022東日本ガス(株)　メニューA</t>
  </si>
  <si>
    <t>_2022東日本ガス(株)　(参考値)事業者全体</t>
  </si>
  <si>
    <t>_2022一般社団法人東松島みらいとし機構　メニューA</t>
  </si>
  <si>
    <t>_2022一般社団法人東松島みらいとし機構　(参考値)事業者全体</t>
  </si>
  <si>
    <t>_2022ヒューリックプロパティソリューション(株)　メニューA</t>
  </si>
  <si>
    <t>_2022ヒューリックプロパティソリューション(株)　(参考値)事業者全体</t>
  </si>
  <si>
    <t>_2022広島ガス(株)　メニューA</t>
  </si>
  <si>
    <t>_2022(株)ファミリーネット・ジャパン　メニューC</t>
  </si>
  <si>
    <t>_2022(株)ファミリーネット・ジャパン　メニューD(残差)</t>
  </si>
  <si>
    <t>_2022(株)フォレストパワー　(残差)</t>
  </si>
  <si>
    <t>_2022武陽ガス(株)　メニューA</t>
  </si>
  <si>
    <t>_2022武陽ガス(株)　(参考値)事業者全体</t>
  </si>
  <si>
    <t>_2022(株)ボーダレス・ジャパン　メニューA</t>
  </si>
  <si>
    <t>_2022北陸電力(株)　メニューB(残差)</t>
  </si>
  <si>
    <t>_2022(株)まち未来製作所　メニューA</t>
  </si>
  <si>
    <t>_2022(株)まち未来製作所　(参考値)事業者全体</t>
  </si>
  <si>
    <t>_2022松本ガス(株)　メニューA</t>
  </si>
  <si>
    <t>_2022松本ガス(株)　(参考値)事業者全体</t>
  </si>
  <si>
    <t>_2022丸紅新電力(株)　メニューE</t>
  </si>
  <si>
    <t>_2022丸紅新電力(株)　メニューF</t>
  </si>
  <si>
    <t>_2022丸紅新電力(株)　メニューG</t>
  </si>
  <si>
    <t>_2022丸紅新電力(株)　メニューH</t>
  </si>
  <si>
    <t>_2022丸紅新電力(株)　メニューI(残差)</t>
  </si>
  <si>
    <t>_2022ミツウロコグリーンエネルギー(株)　メニューJ</t>
  </si>
  <si>
    <t>_2022ミツウロコグリーンエネルギー(株)　メニューK(残差)</t>
  </si>
  <si>
    <t>_2022(株)みやきエネルギー　</t>
  </si>
  <si>
    <t>_2022ミライフ(株)　メニューA</t>
  </si>
  <si>
    <t>_2022ミライフ(株)　(参考値)事業者全体</t>
  </si>
  <si>
    <t>_2022(株)横浜環境デザイン　(残差)</t>
  </si>
  <si>
    <t>_2022(株)ライフエナジー　メニューA</t>
  </si>
  <si>
    <t>_2022(株)ライフエナジー　メニューB</t>
  </si>
  <si>
    <t>_2022(株)ライフエナジー　(参考値)事業者全体</t>
  </si>
  <si>
    <t>_2022(株)リミックスポイント　メニューB</t>
  </si>
  <si>
    <t>_2022(株)リミックスポイント　メニューC</t>
  </si>
  <si>
    <t>_2022(株)リミックスポイント　メニューD(残差)</t>
  </si>
  <si>
    <t>_2022(株)ルーク　メニューB(残差)</t>
  </si>
  <si>
    <t>_2022(株)ワット　メニューA</t>
  </si>
  <si>
    <t>_2022(株)ワット　(参考値)事業者全体</t>
  </si>
  <si>
    <t>_2022ワンワールドエナジー(株)　</t>
  </si>
  <si>
    <t>_2022ＥＮＥＯＳ(株)　メニューD</t>
  </si>
  <si>
    <t>_2022ＥＮＥＯＳ(株)　メニューE(残差)</t>
  </si>
  <si>
    <t>_2022(株)Ｆ－Ｐｏｗｅｒ　(残差)</t>
  </si>
  <si>
    <t>_2022(株)ＦＰＳ　メニューA</t>
  </si>
  <si>
    <t>_2022(株)ＦＰＳ　(参考値)事業者全体</t>
  </si>
  <si>
    <t>_2022Ｊａｐａｎ電力(株)　メニューB(残差)</t>
  </si>
  <si>
    <t>_2022(株)ＬＩＸＩＬ　ＴＥＰＣＯ　スマートパートナーズ　メニューB(残差)</t>
  </si>
  <si>
    <t>_2022(株)Ｌｏｏｏｐ　メニューE(残差)</t>
  </si>
  <si>
    <t>_2022ＭＣリテールエナジー(株)　メニューC(残差)</t>
  </si>
  <si>
    <t>_2022(株)ＭＫエネルギー　</t>
  </si>
  <si>
    <t>_2022(株)ＭＴエナジー　</t>
  </si>
  <si>
    <t>_2022(株)ＰｉｎＴ　メニューA</t>
  </si>
  <si>
    <t>_2022(株)ＰｉｎＴ　(参考値)事業者全体</t>
  </si>
  <si>
    <t>_2022ＲＥ１００電力(株)　メニューB</t>
  </si>
  <si>
    <t>_2022ＲＥ１００電力(株)　メニューC(残差)</t>
  </si>
  <si>
    <t>_2022ＳＢパワー(株)　メニューC</t>
  </si>
  <si>
    <t>_2022ＳＢパワー(株)　メニューD(残差)</t>
  </si>
  <si>
    <t>_2022ＴＥＲＡ　Ｅｎｅｒｇｙ(株)　</t>
  </si>
  <si>
    <t>_2022(株)ＵＰＤＡＴＥＲ　メニューB(残差)</t>
  </si>
  <si>
    <t>_2022(株)Ｕ－ＰＯＷＥＲ　メニューA</t>
  </si>
  <si>
    <t>_2022(株)Ｕ－ＰＯＷＥＲ　メニューB</t>
  </si>
  <si>
    <t>_2022(株)Ｕ－ＰＯＷＥＲ　メニューC</t>
  </si>
  <si>
    <t>_2022(株)Ｕ－ＰＯＷＥＲ　(参考値)事業者全体</t>
  </si>
  <si>
    <t>_2022関西電力送配電(株)　</t>
  </si>
  <si>
    <t>_2022代替値　</t>
  </si>
  <si>
    <t>_2023アークエルテクノロジーズ(株)　</t>
  </si>
  <si>
    <t>_2023(株)アースインフィニティ　</t>
  </si>
  <si>
    <t>_2023アースシグナルソリューションズ(株)　メニューA</t>
  </si>
  <si>
    <t>_2023アーバンエナジー(株)　メニューA</t>
  </si>
  <si>
    <t>_2023アーバンエナジー(株)　メニューB</t>
  </si>
  <si>
    <t>_2023アーバンエナジー(株)　メニューC</t>
  </si>
  <si>
    <t>_2023アーバンエナジー(株)　メニューD</t>
  </si>
  <si>
    <t>_2023アーバンエナジー(株)　メニューE</t>
  </si>
  <si>
    <t>_2023アーバンエナジー(株)　メニューF</t>
  </si>
  <si>
    <t>_2023アーバンエナジー(株)　メニューG</t>
  </si>
  <si>
    <t>_2023アーバンエナジー(株)　メニューH</t>
  </si>
  <si>
    <t>_2023アーバンエナジー(株)　メニューI</t>
  </si>
  <si>
    <t>_2023アーバンエナジー(株)　メニューJ</t>
  </si>
  <si>
    <t>_2023アーバンエナジー(株)　メニューK</t>
  </si>
  <si>
    <t>_2023アーバンエナジー(株)　メニューL</t>
  </si>
  <si>
    <t>_2023アーバンエナジー(株)　メニューM(残差)</t>
  </si>
  <si>
    <t>_2023(株)アイ・グリッド・ソリューションズ　メニューA</t>
  </si>
  <si>
    <t>_2023(株)アイ・グリッド・ソリューションズ　メニューB(残差)</t>
  </si>
  <si>
    <t>_2023アイエスジー(株)　</t>
  </si>
  <si>
    <t>_2023(株)アイキューブ・マーケティング　</t>
  </si>
  <si>
    <t>_2023会津エナジー(株)　</t>
  </si>
  <si>
    <t>_2023青森県民エナジー(株)　</t>
  </si>
  <si>
    <t>_2023朝日ガスエナジー(株)　</t>
  </si>
  <si>
    <t>_2023旭化成(株)　メニューA</t>
  </si>
  <si>
    <t>_2023旭化成(株)　メニューB</t>
  </si>
  <si>
    <t>_2023旭化成(株)　メニューC</t>
  </si>
  <si>
    <t>_2023旭化成(株)　メニューD</t>
  </si>
  <si>
    <t>_2023旭化成(株)　メニューE</t>
  </si>
  <si>
    <t>_2023旭化成(株)　メニューF</t>
  </si>
  <si>
    <t>_2023旭化成(株)　(参考値)事業者全体</t>
  </si>
  <si>
    <t>_2023旭マルヰガス(株)　</t>
  </si>
  <si>
    <t>_2023足利ガス(株)　</t>
  </si>
  <si>
    <t>_2023(株)アシストワンエナジー　</t>
  </si>
  <si>
    <t>_2023アスエネ(株)　メニューA</t>
  </si>
  <si>
    <t>_2023アスエネ(株)　メニューB</t>
  </si>
  <si>
    <t>_2023アスエネ(株)　メニューC</t>
  </si>
  <si>
    <t>_2023アスエネ(株)　メニューD</t>
  </si>
  <si>
    <t>_2023アスエネ(株)　メニューE</t>
  </si>
  <si>
    <t>_2023アスエネ(株)　メニューF</t>
  </si>
  <si>
    <t>_2023アスエネ(株)　(参考値)事業者全体</t>
  </si>
  <si>
    <t>_2023アストマックス(株)　</t>
  </si>
  <si>
    <t>_2023アストマックス・エネルギー合同会社　メニューA</t>
  </si>
  <si>
    <t>_2023アストマックス・エネルギー合同会社　メニューB</t>
  </si>
  <si>
    <t>_2023アストマックス・エネルギー合同会社　メニューC(残差)</t>
  </si>
  <si>
    <t>_2023アストモスエネルギー(株)　</t>
  </si>
  <si>
    <t>_2023厚木瓦斯(株)　メニューA</t>
  </si>
  <si>
    <t>_2023厚木瓦斯(株)　メニューB(残差)</t>
  </si>
  <si>
    <t>_2023(株)アドバンテック　メニューA</t>
  </si>
  <si>
    <t>_2023(株)アドバンテック　メニューB</t>
  </si>
  <si>
    <t>_2023(株)アドバンテック　メニューC(残差)</t>
  </si>
  <si>
    <t>_2023(株)アメニティ電力　メニューA</t>
  </si>
  <si>
    <t>_2023(株)アメニティ電力　メニューB(残差)</t>
  </si>
  <si>
    <t>_2023有明エナジー(株)　</t>
  </si>
  <si>
    <t>_2023アルカナエナジー(株)　</t>
  </si>
  <si>
    <t>_2023(株)アルファライズ　</t>
  </si>
  <si>
    <t>_2023(株)イーエムアイ　</t>
  </si>
  <si>
    <t>_2023(株)イーセル　</t>
  </si>
  <si>
    <t>_2023飯田まちづくり電力(株)　メニューA</t>
  </si>
  <si>
    <t>_2023飯田まちづくり電力(株)　メニューB</t>
  </si>
  <si>
    <t>_2023飯田まちづくり電力(株)　メニューC(残差)</t>
  </si>
  <si>
    <t>_2023(株)イーネットワーク　</t>
  </si>
  <si>
    <t>_2023(株)イーネットワークシステムズ　メニューA</t>
  </si>
  <si>
    <t>_2023(株)イーネットワークシステムズ　メニューB</t>
  </si>
  <si>
    <t>_2023(株)イーネットワークシステムズ　メニューC</t>
  </si>
  <si>
    <t>_2023(株)イーネットワークシステムズ　メニューD(残差)</t>
  </si>
  <si>
    <t>_2023イーレックス(株)　</t>
  </si>
  <si>
    <t>_2023イオンディライト(株)　</t>
  </si>
  <si>
    <t>_2023(株)池見石油店　</t>
  </si>
  <si>
    <t>_2023いこま市民パワー(株)　</t>
  </si>
  <si>
    <t>_2023(株)イシオ　</t>
  </si>
  <si>
    <t>_2023一般財団法人泉佐野電力　　　</t>
  </si>
  <si>
    <t>_2023出雲ガス(株)　</t>
  </si>
  <si>
    <t>_2023出光グリーンパワー(株)　メニューA</t>
  </si>
  <si>
    <t>_2023出光グリーンパワー(株)　メニューB</t>
  </si>
  <si>
    <t>_2023出光グリーンパワー(株)　メニューC</t>
  </si>
  <si>
    <t>_2023出光グリーンパワー(株)　メニューD(残差)</t>
  </si>
  <si>
    <t>_2023出雲ケーブルビジョン(株)　</t>
  </si>
  <si>
    <t>_2023出光興産(株)　メニューA</t>
  </si>
  <si>
    <t>_2023出光興産(株)　メニューB</t>
  </si>
  <si>
    <t>_2023出光興産(株)　メニューC(残差)</t>
  </si>
  <si>
    <t>_2023いずも縁結び電力(株)　メニューA</t>
  </si>
  <si>
    <t>_2023いずも縁結び電力(株)　メニューA　(参考値)事業者全体</t>
  </si>
  <si>
    <t>_2023伊勢崎ガス(株)　</t>
  </si>
  <si>
    <t>_2023伊勢志摩電力(株)　</t>
  </si>
  <si>
    <t>_2023(株)いちき串木野電力　</t>
  </si>
  <si>
    <t>_2023伊藤忠商事(株)　メニューB(残差)</t>
  </si>
  <si>
    <t>_2023伊藤忠エネクス(株)　メニューA</t>
  </si>
  <si>
    <t>_2023伊藤忠エネクス(株)　メニューB</t>
  </si>
  <si>
    <t>_2023伊藤忠エネクス(株)　メニューC(残差)</t>
  </si>
  <si>
    <t>_2023伊藤忠エネクスホームライフ西日本(株)　</t>
  </si>
  <si>
    <t>_2023伊藤忠商事(株)　メニューA</t>
  </si>
  <si>
    <t>_2023伊藤忠プランテック(株)　</t>
  </si>
  <si>
    <t>_2023いばらきコープ生活協同組合　</t>
  </si>
  <si>
    <t>_2023入間ガス(株)　</t>
  </si>
  <si>
    <t>_2023イワタニセントラル北海道(株)　</t>
  </si>
  <si>
    <t>_2023イワタニ関東(株)　</t>
  </si>
  <si>
    <t>_2023イワタニ三重(株)　</t>
  </si>
  <si>
    <t>_2023イワタニ首都圏(株)　</t>
  </si>
  <si>
    <t>_2023イワタニ長野(株)　</t>
  </si>
  <si>
    <t>_2023イワタニ東海(株)　</t>
  </si>
  <si>
    <t>_2023(株)岩手ウッドパワー　</t>
  </si>
  <si>
    <t>_2023岩手電力(株)　</t>
  </si>
  <si>
    <t>_2023ヴィジョナリーパワー(株)　</t>
  </si>
  <si>
    <t>_2023(株)ウエスト電力　メニューA</t>
  </si>
  <si>
    <t>_2023(株)ウエスト電力　メニューB(残差)</t>
  </si>
  <si>
    <t>_2023上田ガス(株)　</t>
  </si>
  <si>
    <t>_2023うすきエネルギー(株)　</t>
  </si>
  <si>
    <t>_2023(株)ウッドエナジー　</t>
  </si>
  <si>
    <t>_2023宇都宮ライトパワー(株)　</t>
  </si>
  <si>
    <t>_2023うべ未来エネルギー(株)　</t>
  </si>
  <si>
    <t>_2023エア・ウォーター(株)　</t>
  </si>
  <si>
    <t>_2023エア・ウォーター・ライフソリューション(株)(旧：エア・ウォーター北海道(株))　</t>
  </si>
  <si>
    <t>_2023(株)エイチティーピー　</t>
  </si>
  <si>
    <t>_2023(株)エーコープサービス　</t>
  </si>
  <si>
    <t>_2023(株)エージーピー　　</t>
  </si>
  <si>
    <t>_2023(株)エコア　</t>
  </si>
  <si>
    <t>_2023(株)エコスタイル　メニューA</t>
  </si>
  <si>
    <t>_2023(株)エコスタイル　メニューB</t>
  </si>
  <si>
    <t>_2023(株)エコスタイル　メニューC(残差)</t>
  </si>
  <si>
    <t>_2023(株)エコログ　</t>
  </si>
  <si>
    <t>_2023(株)エスエナジー　</t>
  </si>
  <si>
    <t>_2023(株)エスケーエナジー　</t>
  </si>
  <si>
    <t>_2023(株)エスコ　</t>
  </si>
  <si>
    <t>_2023越後天然ガス(株)　メニューA</t>
  </si>
  <si>
    <t>_2023越後天然ガス(株)　メニューB(残差)</t>
  </si>
  <si>
    <t>_2023エッセンシャルエナジー(株)　</t>
  </si>
  <si>
    <t>_2023恵那電力(株)　メニューA</t>
  </si>
  <si>
    <t>_2023恵那電力(株)　メニューB(残差)</t>
  </si>
  <si>
    <t>_2023(株)エナリス・パワー・マーケティング　メニューA</t>
  </si>
  <si>
    <t>_2023(株)エナリス・パワー・マーケティング　メニューB</t>
  </si>
  <si>
    <t>_2023(株)エナリス・パワー・マーケティング　メニューC</t>
  </si>
  <si>
    <t>_2023(株)エナリス・パワー・マーケティング　メニューD</t>
  </si>
  <si>
    <t>_2023(株)エナリス・パワー・マーケティング　メニューE</t>
  </si>
  <si>
    <t>_2023(株)エナリス・パワー・マーケティング　メニューF</t>
  </si>
  <si>
    <t>_2023(株)エナリス・パワー・マーケティング　メニューG</t>
  </si>
  <si>
    <t>_2023(株)エナリス・パワー・マーケティング　メニューH</t>
  </si>
  <si>
    <t>_2023(株)エナリス・パワー・マーケティング　メニューI</t>
  </si>
  <si>
    <t>_2023(株)エナリス・パワー・マーケティング　メニューJ</t>
  </si>
  <si>
    <t>_2023(株)エナリス・パワー・マーケティング　メニューK(残差)</t>
  </si>
  <si>
    <t>_2023(株)エネ・ビジョン　</t>
  </si>
  <si>
    <t>_2023(株)エネアーク関西　</t>
  </si>
  <si>
    <t>_2023(株)エネアーク関東　</t>
  </si>
  <si>
    <t>_2023(株)エネウィル　メニューA</t>
  </si>
  <si>
    <t>_2023(株)エネウィル　メニューB(残差)</t>
  </si>
  <si>
    <t>_2023(株)エネクスライフサービス　</t>
  </si>
  <si>
    <t>_2023(株)エネクル(旧：堀川産業(株))　メニューA</t>
  </si>
  <si>
    <t>_2023(株)エネクル(旧：堀川産業(株))　メニューB(残差)</t>
  </si>
  <si>
    <t>_2023エネサーブ(株)　メニューA</t>
  </si>
  <si>
    <t>_2023エネサーブ(株)　メニューB(残差)</t>
  </si>
  <si>
    <t>_2023(株)エネサンス関東　</t>
  </si>
  <si>
    <t>_2023エネックス(株)　メニューA</t>
  </si>
  <si>
    <t>_2023エネックス(株)　メニューB(残差)</t>
  </si>
  <si>
    <t>_2023(株)エネット　メニューA</t>
  </si>
  <si>
    <t>_2023(株)エネット　メニューB</t>
  </si>
  <si>
    <t>_2023(株)エネット　メニューC</t>
  </si>
  <si>
    <t>_2023(株)エネット　メニューD</t>
  </si>
  <si>
    <t>_2023(株)エネット　メニューE</t>
  </si>
  <si>
    <t>_2023(株)エネット　メニューF</t>
  </si>
  <si>
    <t>_2023(株)エネット　メニューG</t>
  </si>
  <si>
    <t>_2023(株)エネット　メニューH</t>
  </si>
  <si>
    <t>_2023(株)エネット　メニューI(残差)</t>
  </si>
  <si>
    <t>_2023エネトレード(株)　</t>
  </si>
  <si>
    <t>_2023(株)エネファント　メニューA</t>
  </si>
  <si>
    <t>_2023(株)エネファント　メニューB</t>
  </si>
  <si>
    <t>_2023(株)エネファント　メニューC(残差)</t>
  </si>
  <si>
    <t>_2023エネラボ(株)　メニューA</t>
  </si>
  <si>
    <t>_2023エネラボ(株)　メニューB(残差)</t>
  </si>
  <si>
    <t>_2023(株)エネルギア・ソリューション・アンド・サービス　メニューA</t>
  </si>
  <si>
    <t>_2023(株)エネルギア・ソリューション・アンド・サービス　メニューB(残差)</t>
  </si>
  <si>
    <t>_2023エネルギーパワー(株)　メニューA</t>
  </si>
  <si>
    <t>_2023エネルギーパワー(株)　メニューB</t>
  </si>
  <si>
    <t>_2023エネルギーパワー(株)　メニューC</t>
  </si>
  <si>
    <t>_2023エネルギーパワー(株)　メニューD</t>
  </si>
  <si>
    <t>_2023エネルギーパワー(株)　メニューE</t>
  </si>
  <si>
    <t>_2023エネルギーパワー(株)　メニューF</t>
  </si>
  <si>
    <t>_2023エネルギーパワー(株)　メニューG(残差)</t>
  </si>
  <si>
    <t>_2023(株)エネワンでんき(旧：(株)いちたかガスワン)　メニューA</t>
  </si>
  <si>
    <t>_2023(株)エネワンでんき(旧：(株)いちたかガスワン)　メニューB(残差)</t>
  </si>
  <si>
    <t>_2023エバーグリーン・マーケティング(株)　メニューA</t>
  </si>
  <si>
    <t>_2023エバーグリーン・マーケティング(株)　メニューB(残差)</t>
  </si>
  <si>
    <t>_2023エバーグリーン・リテイリング(株)　メニューA</t>
  </si>
  <si>
    <t>_2023エバーグリーン・リテイリング(株)　メニューB(残差)</t>
  </si>
  <si>
    <t>_2023荏原環境プラント(株)　メニューA</t>
  </si>
  <si>
    <t>_2023荏原環境プラント(株)　メニューB</t>
  </si>
  <si>
    <t>_2023荏原環境プラント(株)　メニューC</t>
  </si>
  <si>
    <t>_2023荏原環境プラント(株)　メニューD</t>
  </si>
  <si>
    <t>_2023荏原環境プラント(株)　メニューE</t>
  </si>
  <si>
    <t>_2023荏原環境プラント(株)　メニューF</t>
  </si>
  <si>
    <t>_2023荏原環境プラント(株)　メニューG</t>
  </si>
  <si>
    <t>_2023荏原環境プラント(株)　メニューH</t>
  </si>
  <si>
    <t>_2023荏原環境プラント(株)　メニューI</t>
  </si>
  <si>
    <t>_2023荏原環境プラント(株)　メニューJ</t>
  </si>
  <si>
    <t>_2023荏原環境プラント(株)　メニューK</t>
  </si>
  <si>
    <t>_2023荏原環境プラント(株)　メニューL</t>
  </si>
  <si>
    <t>_2023荏原環境プラント(株)　メニューM</t>
  </si>
  <si>
    <t>_2023荏原環境プラント(株)　メニューN</t>
  </si>
  <si>
    <t>_2023荏原環境プラント(株)　メニューO</t>
  </si>
  <si>
    <t>_2023荏原環境プラント(株)　メニューP(残差)</t>
  </si>
  <si>
    <t>_2023エフィシエント(株)　</t>
  </si>
  <si>
    <t>_2023(株)エフエネ　</t>
  </si>
  <si>
    <t>_2023(株)エフオン　メニューA</t>
  </si>
  <si>
    <t>_2023(株)エフオン　メニューB</t>
  </si>
  <si>
    <t>_2023(株)エフオン　メニューC</t>
  </si>
  <si>
    <t>_2023(株)エフオン　メニューD</t>
  </si>
  <si>
    <t>_2023(株)エフオン　メニューE</t>
  </si>
  <si>
    <t>_2023(株)エフオン　(参考値)事業者全体</t>
  </si>
  <si>
    <t>_2023エフビットコミュニケーションズ(株)　　メニューA</t>
  </si>
  <si>
    <t>_2023エフビットコミュニケーションズ(株)　　メニューB</t>
  </si>
  <si>
    <t>_2023エフビットコミュニケーションズ(株)　　メニューC(残差)</t>
  </si>
  <si>
    <t>_2023(株)エルピオ　</t>
  </si>
  <si>
    <t>_2023エルメック(株)　</t>
  </si>
  <si>
    <t>_2023エンジー・エナジー・マーケティング・ジャパン(株)(旧：加賀市総合サービス(株))　</t>
  </si>
  <si>
    <t>_2023(株)縁人　</t>
  </si>
  <si>
    <t>_2023おいでんエネルギー(株)　メニューA</t>
  </si>
  <si>
    <t>_2023おいでんエネルギー(株)　メニューB</t>
  </si>
  <si>
    <t>_2023おいでんエネルギー(株)　メニューC(残差)</t>
  </si>
  <si>
    <t>_2023王子・伊藤忠エネクス電力販売(株)　メニューA</t>
  </si>
  <si>
    <t>_2023王子・伊藤忠エネクス電力販売(株)　メニューB</t>
  </si>
  <si>
    <t>_2023王子・伊藤忠エネクス電力販売(株)　メニューC</t>
  </si>
  <si>
    <t>_2023王子・伊藤忠エネクス電力販売(株)　メニューD(残差)</t>
  </si>
  <si>
    <t>_2023青梅ガス(株)　メニューA</t>
  </si>
  <si>
    <t>_2023青梅ガス(株)　メニューB(残差)</t>
  </si>
  <si>
    <t>_2023大分ケーブルテレコム(株)　メニューA</t>
  </si>
  <si>
    <t>_2023大分ケーブルテレコム(株)　メニューB(残差)</t>
  </si>
  <si>
    <t>_2023大垣ガス(株)　</t>
  </si>
  <si>
    <t>_2023大熊るるるん電力(株)　</t>
  </si>
  <si>
    <t>_2023大阪いずみ市民生活協同組合　メニューA</t>
  </si>
  <si>
    <t>_2023大阪いずみ市民生活協同組合　メニューB(残差)</t>
  </si>
  <si>
    <t>_2023大阪瓦斯(株)　メニューA</t>
  </si>
  <si>
    <t>_2023大阪瓦斯(株)　メニューB</t>
  </si>
  <si>
    <t>_2023大阪瓦斯(株)　メニューC</t>
  </si>
  <si>
    <t>_2023大阪瓦斯(株)　メニューD(残差)</t>
  </si>
  <si>
    <t>_2023おおすみ半島スマートエネルギー(株)　</t>
  </si>
  <si>
    <t>_2023大多喜ガス(株)　</t>
  </si>
  <si>
    <t>_2023(株)おおた電力　</t>
  </si>
  <si>
    <t>_2023大塚ビジネスサポート(株)　</t>
  </si>
  <si>
    <t>_2023(株)岡崎建材　</t>
  </si>
  <si>
    <t>_2023(株)岡崎さくら電力　</t>
  </si>
  <si>
    <t>_2023岡田建設(株)　</t>
  </si>
  <si>
    <t>_2023(株)オカモト　</t>
  </si>
  <si>
    <t>_2023岡山電力(株)　メニューA</t>
  </si>
  <si>
    <t>_2023岡山電力(株)　メニューB(残差)</t>
  </si>
  <si>
    <t>_2023おきたま新電力(株)　メニューA</t>
  </si>
  <si>
    <t>_2023おきたま新電力(株)　メニューB(残差)</t>
  </si>
  <si>
    <t>_2023(株)沖縄ガスニューパワー　メニューA</t>
  </si>
  <si>
    <t>_2023(株)沖縄ガスニューパワー　メニューB(残差)</t>
  </si>
  <si>
    <t>_2023おきなわコープエナジー(株)　</t>
  </si>
  <si>
    <t>_2023沖縄新エネ開発(株)　</t>
  </si>
  <si>
    <t>_2023沖縄電力(株)　メニューA</t>
  </si>
  <si>
    <t>_2023沖縄電力(株)　メニューB(残差)</t>
  </si>
  <si>
    <t>_2023奥出雲電力(株)　</t>
  </si>
  <si>
    <t>_2023(株)オズエナジー　</t>
  </si>
  <si>
    <t>_2023(株)オノプロックス　</t>
  </si>
  <si>
    <t>_2023帯広電力(株)　</t>
  </si>
  <si>
    <t>_2023(株)オプテージ　メニューA</t>
  </si>
  <si>
    <t>_2023(株)オプテージ　メニューB(残差)</t>
  </si>
  <si>
    <t>_2023おもてなし山形(株)　</t>
  </si>
  <si>
    <t>_2023オリックス(株)　メニューA</t>
  </si>
  <si>
    <t>_2023オリックス(株)　メニューB</t>
  </si>
  <si>
    <t>_2023オリックス(株)　メニューC</t>
  </si>
  <si>
    <t>_2023オリックス(株)　メニューD</t>
  </si>
  <si>
    <t>_2023オリックス(株)　メニューE</t>
  </si>
  <si>
    <t>_2023オリックス(株)　メニューF</t>
  </si>
  <si>
    <t>_2023オリックス(株)　メニューG</t>
  </si>
  <si>
    <t>_2023オリックス(株)　メニューH(残差)</t>
  </si>
  <si>
    <t>_2023(株)織戸組　メニューA</t>
  </si>
  <si>
    <t>_2023(株)織戸組　メニューB(残差)</t>
  </si>
  <si>
    <t>_2023(株)カーボンニュートラル(旧：西多摩バイオパワー(株))　</t>
  </si>
  <si>
    <t>_2023香川電力(株)　　メニューA</t>
  </si>
  <si>
    <t>_2023香川電力(株)　　メニューB(残差)</t>
  </si>
  <si>
    <t>_2023角栄ガス(株)　</t>
  </si>
  <si>
    <t>_2023格安電力(株)　</t>
  </si>
  <si>
    <t>_2023神楽電力(株)　</t>
  </si>
  <si>
    <t>_2023かけがわ報徳パワー(株)　</t>
  </si>
  <si>
    <t>_2023鹿児島電力(株)　</t>
  </si>
  <si>
    <t>_2023(株)かづのパワー　</t>
  </si>
  <si>
    <t>_2023葛尾創生電力(株)　</t>
  </si>
  <si>
    <t>_2023歌舞伎エナジー(株)　</t>
  </si>
  <si>
    <t>_2023(株)かみでん里山公社　</t>
  </si>
  <si>
    <t>_2023亀岡ふるさとエナジー(株)　</t>
  </si>
  <si>
    <t>_2023唐津電力(株)　</t>
  </si>
  <si>
    <t>_2023(株)唐津パワーホールディングス　</t>
  </si>
  <si>
    <t>_2023カワサキグリーンエナジー(株)　メニューA</t>
  </si>
  <si>
    <t>_2023カワサキグリーンエナジー(株)　メニューB</t>
  </si>
  <si>
    <t>_2023カワサキグリーンエナジー(株)　メニューC</t>
  </si>
  <si>
    <t>_2023カワサキグリーンエナジー(株)　メニューD(残差)</t>
  </si>
  <si>
    <t>_2023河原実業(株)　</t>
  </si>
  <si>
    <t>_2023(株)関西空調　　</t>
  </si>
  <si>
    <t>_2023関西電力(株) (旧：(株)Ｋｅｎｅｓエネルギーサービス)　メニューA</t>
  </si>
  <si>
    <t>_2023関西電力(株) (旧：(株)Ｋｅｎｅｓエネルギーサービス)　メニューB</t>
  </si>
  <si>
    <t>_2023関西電力(株) (旧：(株)Ｋｅｎｅｓエネルギーサービス)　メニューC</t>
  </si>
  <si>
    <t>_2023関西電力(株) (旧：(株)Ｋｅｎｅｓエネルギーサービス)　メニューD</t>
  </si>
  <si>
    <t>_2023関西電力(株) (旧：(株)Ｋｅｎｅｓエネルギーサービス)　メニューE</t>
  </si>
  <si>
    <t>_2023関西電力(株) (旧：(株)Ｋｅｎｅｓエネルギーサービス)　メニューF</t>
  </si>
  <si>
    <t>_2023関西電力(株) (旧：(株)Ｋｅｎｅｓエネルギーサービス)　メニューG</t>
  </si>
  <si>
    <t>_2023関西電力(株) (旧：(株)Ｋｅｎｅｓエネルギーサービス)　メニューH</t>
  </si>
  <si>
    <t>_2023関西電力(株) (旧：(株)Ｋｅｎｅｓエネルギーサービス)　メニューI(残差)</t>
  </si>
  <si>
    <t>_2023(株)関電エネルギーソリューション　メニューA</t>
  </si>
  <si>
    <t>_2023(株)関電エネルギーソリューション　メニューB(残差)</t>
  </si>
  <si>
    <t>_2023合同会社北上新電力　</t>
  </si>
  <si>
    <t>_2023(株)北九州パワー　メニューA</t>
  </si>
  <si>
    <t>_2023(株)北九州パワー　メニューB(残差)</t>
  </si>
  <si>
    <t>_2023キタコー(株)　</t>
  </si>
  <si>
    <t>_2023北日本ガス(株)　メニューA</t>
  </si>
  <si>
    <t>_2023北日本ガス(株)　メニューB(残差)</t>
  </si>
  <si>
    <t>_2023北日本石油(株)　</t>
  </si>
  <si>
    <t>_2023岐阜電力(株)　</t>
  </si>
  <si>
    <t>_2023キヤノンマーケティングジャパン(株)　</t>
  </si>
  <si>
    <t>_2023九州エナジー(株)　メニューA</t>
  </si>
  <si>
    <t>_2023九州エナジー(株)　メニューB(残差)</t>
  </si>
  <si>
    <t>_2023九州電力(株)　メニューA</t>
  </si>
  <si>
    <t>_2023九州電力(株)　メニューB(残差)</t>
  </si>
  <si>
    <t>_2023九電みらいエナジー(株)　メニューA</t>
  </si>
  <si>
    <t>_2023九電みらいエナジー(株)　メニューB(残差)</t>
  </si>
  <si>
    <t>_2023京セラ関電エナジー合同会社　</t>
  </si>
  <si>
    <t>_2023京都生活協同組合　メニューA</t>
  </si>
  <si>
    <t>_2023京都生活協同組合　メニューB(残差)</t>
  </si>
  <si>
    <t>_2023桐生瓦斯(株)　</t>
  </si>
  <si>
    <t>_2023近畿電力(株)　</t>
  </si>
  <si>
    <t>_2023(株)クオリティプラス　</t>
  </si>
  <si>
    <t>_2023くこくエネルギー(株)(旧：熊本電力(株))　</t>
  </si>
  <si>
    <t>_2023久慈地域エネルギー(株)　メニューA</t>
  </si>
  <si>
    <t>_2023久慈地域エネルギー(株)　メニューB(残差)</t>
  </si>
  <si>
    <t>_2023(株)球磨村森電力　</t>
  </si>
  <si>
    <t>_2023(株)グランデータ　</t>
  </si>
  <si>
    <t>_2023グリーナ(株)　メニューA</t>
  </si>
  <si>
    <t>_2023(株)クリーンエネルギー総合研究所　メニューA</t>
  </si>
  <si>
    <t>_2023(株)クリーンエネルギー総合研究所　メニューB</t>
  </si>
  <si>
    <t>_2023(株)クリーンエネルギー総合研究所　メニューC(残差)</t>
  </si>
  <si>
    <t>_2023一般社団法人グリーンコープでんき　メニューA</t>
  </si>
  <si>
    <t>_2023一般社団法人グリーンコープでんき　メニューB(残差)</t>
  </si>
  <si>
    <t>_2023(株)グリーンサークル　</t>
  </si>
  <si>
    <t>_2023グリーンシティこばやし(株)　</t>
  </si>
  <si>
    <t>_2023(株)グリーンパワー大東　メニューA</t>
  </si>
  <si>
    <t>_2023(株)グリーンパワー大東　メニューB(残差)</t>
  </si>
  <si>
    <t>_2023グリーンピープルズパワー(株)　</t>
  </si>
  <si>
    <t>_2023(株)クリーンベンチャー２１　</t>
  </si>
  <si>
    <t>_2023(株)グリムスパワー　</t>
  </si>
  <si>
    <t>_2023(株)グルーヴエナジー　</t>
  </si>
  <si>
    <t>_2023くるめエネルギー(株)　</t>
  </si>
  <si>
    <t>_2023(株)グローアップ　</t>
  </si>
  <si>
    <t>_2023(株)クローバー・テクノロジーズ(旧：四つ葉電力(株))　</t>
  </si>
  <si>
    <t>_2023(株)グローバルエンジニアリング　メニューA</t>
  </si>
  <si>
    <t>_2023(株)グローバルエンジニアリング　メニューB(残差)</t>
  </si>
  <si>
    <t>_2023(株)グローバルキャスト　</t>
  </si>
  <si>
    <t>_2023グローバルソリューションサービス(株)　</t>
  </si>
  <si>
    <t>_2023(株)ケアネス(旧：(株)ルーア)　</t>
  </si>
  <si>
    <t>_2023京葉瓦斯(株)　メニューA</t>
  </si>
  <si>
    <t>_2023京葉瓦斯(株)　メニューB(残差)</t>
  </si>
  <si>
    <t>_2023京和ガス(株)　</t>
  </si>
  <si>
    <t>_2023ゲーテハウス(株)　</t>
  </si>
  <si>
    <t>_2023(株)ケーブルネット下関　メニューA</t>
  </si>
  <si>
    <t>_2023(株)ケーブルネット下関　メニューB(残差)</t>
  </si>
  <si>
    <t>_2023気仙沼グリーンエナジー(株)　メニューA</t>
  </si>
  <si>
    <t>_2023気仙沼グリーンエナジー(株)　メニューB(残差)</t>
  </si>
  <si>
    <t>_2023高知ニューエナジー(株)　</t>
  </si>
  <si>
    <t>_2023神戸電力(株)　</t>
  </si>
  <si>
    <t>_2023(株)コープでんき東北　</t>
  </si>
  <si>
    <t>_2023コープ電力(株)　メニューA</t>
  </si>
  <si>
    <t>_2023コープ電力(株)　メニューB(残差)</t>
  </si>
  <si>
    <t>_2023国際航業(株)　メニューA</t>
  </si>
  <si>
    <t>_2023国際航業(株)　メニューB(残差)</t>
  </si>
  <si>
    <t>_2023御所野縄文電力(株)　</t>
  </si>
  <si>
    <t>_2023コスモエネルギーソリューションズ(株)　メニューA</t>
  </si>
  <si>
    <t>_2023コスモエネルギーソリューションズ(株)　メニューB</t>
  </si>
  <si>
    <t>_2023コスモエネルギーソリューションズ(株)　メニューC(残差)</t>
  </si>
  <si>
    <t>_2023五島市民電力(株)　メニューA</t>
  </si>
  <si>
    <t>_2023五島市民電力(株)　メニューB</t>
  </si>
  <si>
    <t>_2023五島市民電力(株)　メニューC(残差)</t>
  </si>
  <si>
    <t>_2023こなんウルトラパワー(株)　</t>
  </si>
  <si>
    <t>_2023(株)コノミヤホールディングス　</t>
  </si>
  <si>
    <t>_2023(株)コンシェルジュ　メニューA</t>
  </si>
  <si>
    <t>_2023(株)コンシェルジュ　メニューB(残差)</t>
  </si>
  <si>
    <t>_2023サーラｅエナジー(株)　メニューA</t>
  </si>
  <si>
    <t>_2023サーラｅエナジー(株)　メニューB</t>
  </si>
  <si>
    <t>_2023サーラｅエナジー(株)　メニューC(残差)</t>
  </si>
  <si>
    <t>_2023(株)再エネ思考電力　</t>
  </si>
  <si>
    <t>_2023埼玉ガス(株)　</t>
  </si>
  <si>
    <t>_2023(株)彩の国でんき　</t>
  </si>
  <si>
    <t>_2023酒田天然瓦斯(株)　</t>
  </si>
  <si>
    <t>_2023坂戸ガス(株)　</t>
  </si>
  <si>
    <t>_2023(株)さくら新電力　メニューA</t>
  </si>
  <si>
    <t>_2023(株)さくら新電力　メニューB(残差)</t>
  </si>
  <si>
    <t>_2023里山パワーワークス(株)　</t>
  </si>
  <si>
    <t>_2023(株)サニックス　メニューA</t>
  </si>
  <si>
    <t>_2023(株)サニックス　メニューB</t>
  </si>
  <si>
    <t>_2023(株)サニックス　メニューC</t>
  </si>
  <si>
    <t>_2023(株)サニックス　メニューD(残差)</t>
  </si>
  <si>
    <t>_2023佐野瓦斯(株)　</t>
  </si>
  <si>
    <t>_2023サミットエナジー(株)　メニューA</t>
  </si>
  <si>
    <t>_2023サミットエナジー(株)　メニューB(残差)</t>
  </si>
  <si>
    <t>_2023三愛オブリ(株)(旧：三愛石油(株))　</t>
  </si>
  <si>
    <t>_2023山陰エレキ・アライアンス(株)　</t>
  </si>
  <si>
    <t>_2023山陰酸素工業(株)　</t>
  </si>
  <si>
    <t>_2023(株)三郷ひまわりエナジー　</t>
  </si>
  <si>
    <t>_2023三州電力(株)　</t>
  </si>
  <si>
    <t>_2023サントラベラーズサービス有限会社　</t>
  </si>
  <si>
    <t>_2023三友エンテック(株)　</t>
  </si>
  <si>
    <t>_2023サンリン(株)　メニューA</t>
  </si>
  <si>
    <t>_2023サンリン(株)　メニューB(残差)</t>
  </si>
  <si>
    <t>_2023(株)シーエナジー　</t>
  </si>
  <si>
    <t>_2023(株)シーラパワー　メニューA</t>
  </si>
  <si>
    <t>_2023(株)シーラパワー　メニューB(残差)</t>
  </si>
  <si>
    <t>_2023(株)ジェイコムウエスト　メニューA</t>
  </si>
  <si>
    <t>_2023(株)ジェイコムウエスト　メニューB(残差)</t>
  </si>
  <si>
    <t>_2023(株)ジェイコム九州　メニューA</t>
  </si>
  <si>
    <t>_2023(株)ジェイコム九州　メニューB(残差)</t>
  </si>
  <si>
    <t>_2023(株)ジェイコム埼玉・東日本　メニューA</t>
  </si>
  <si>
    <t>_2023(株)ジェイコム埼玉・東日本　メニューB(残差)</t>
  </si>
  <si>
    <t>_2023(株)ジェイコム札幌　メニューA</t>
  </si>
  <si>
    <t>_2023(株)ジェイコム札幌　メニューB(残差)</t>
  </si>
  <si>
    <t>_2023(株)ジェイコム湘南・神奈川　メニューA</t>
  </si>
  <si>
    <t>_2023(株)ジェイコム湘南・神奈川　メニューB(残差)</t>
  </si>
  <si>
    <t>_2023(株)ジェイコム千葉　メニューA</t>
  </si>
  <si>
    <t>_2023(株)ジェイコム千葉　メニューB(残差)</t>
  </si>
  <si>
    <t>_2023(株)ジェイコム東京　メニューA</t>
  </si>
  <si>
    <t>_2023(株)ジェイコム東京　メニューB(残差)</t>
  </si>
  <si>
    <t>_2023シェルジャパン(株)　メニューA</t>
  </si>
  <si>
    <t>_2023シェルジャパン(株)　メニューB(残差)</t>
  </si>
  <si>
    <t>_2023(株)しおさい電力　</t>
  </si>
  <si>
    <t>_2023(株)シグナストラスト　</t>
  </si>
  <si>
    <t>_2023四国電力(株)　メニューA</t>
  </si>
  <si>
    <t>_2023四国電力(株)　メニューB</t>
  </si>
  <si>
    <t>_2023四国電力(株)　メニューC(残差)</t>
  </si>
  <si>
    <t>_2023静岡ガス＆パワー(株)　メニューA</t>
  </si>
  <si>
    <t>_2023静岡ガス＆パワー(株)　メニューB</t>
  </si>
  <si>
    <t>_2023静岡ガス＆パワー(株)　メニューC</t>
  </si>
  <si>
    <t>_2023静岡ガス＆パワー(株)　メニューD(残差)</t>
  </si>
  <si>
    <t>_2023自然電力(株)　メニューA</t>
  </si>
  <si>
    <t>_2023自然電力(株)　メニューB</t>
  </si>
  <si>
    <t>_2023自然電力(株)　メニューC</t>
  </si>
  <si>
    <t>_2023自然電力(株)　メニューD</t>
  </si>
  <si>
    <t>_2023自然電力(株)　(参考値)事業者全体</t>
  </si>
  <si>
    <t>_2023(株)シナジアパワー　メニューA</t>
  </si>
  <si>
    <t>_2023(株)シナジアパワー　メニューB</t>
  </si>
  <si>
    <t>_2023(株)シナジアパワー　メニューC</t>
  </si>
  <si>
    <t>_2023(株)シナジアパワー　メニューD</t>
  </si>
  <si>
    <t>_2023(株)シナジアパワー　メニューE</t>
  </si>
  <si>
    <t>_2023(株)シナジアパワー　メニューF</t>
  </si>
  <si>
    <t>_2023(株)シナジアパワー　メニューG</t>
  </si>
  <si>
    <t>_2023(株)シナジアパワー　メニューH</t>
  </si>
  <si>
    <t>_2023(株)シナジアパワー　メニューI</t>
  </si>
  <si>
    <t>_2023(株)シナジアパワー　メニューJ</t>
  </si>
  <si>
    <t>_2023(株)シナジアパワー　メニューK</t>
  </si>
  <si>
    <t>_2023(株)シナジアパワー　メニューL</t>
  </si>
  <si>
    <t>_2023(株)シナジアパワー　メニューM(残差)</t>
  </si>
  <si>
    <t>_2023シナネン(株)　メニューA</t>
  </si>
  <si>
    <t>_2023シナネン(株)　メニューB</t>
  </si>
  <si>
    <t>_2023シナネン(株)　メニューC</t>
  </si>
  <si>
    <t>_2023シナネン(株)　メニューD</t>
  </si>
  <si>
    <t>_2023シナネン(株)　メニューE</t>
  </si>
  <si>
    <t>_2023シナネン(株)　メニューF</t>
  </si>
  <si>
    <t>_2023シナネン(株)　メニューG</t>
  </si>
  <si>
    <t>_2023シナネン(株)　メニューH(残差)</t>
  </si>
  <si>
    <t>_2023芝浦電力(株)　メニューA</t>
  </si>
  <si>
    <t>_2023芝浦電力(株)　メニューB(残差)</t>
  </si>
  <si>
    <t>_2023(株)ジャパネットサービスイノベーション　</t>
  </si>
  <si>
    <t>_2023湘南電力(株)　メニューA</t>
  </si>
  <si>
    <t>_2023湘南電力(株)　メニューB(残差)</t>
  </si>
  <si>
    <t>_2023(株)情熱電力　</t>
  </si>
  <si>
    <t>_2023シン・エナジー(株)　メニューA</t>
  </si>
  <si>
    <t>_2023シン・エナジー(株)　メニューB(残差)</t>
  </si>
  <si>
    <t>_2023(株)新出光　メニューA</t>
  </si>
  <si>
    <t>_2023(株)新出光　メニューB</t>
  </si>
  <si>
    <t>_2023(株)新出光　メニューC</t>
  </si>
  <si>
    <t>_2023(株)新出光　メニューD</t>
  </si>
  <si>
    <t>_2023(株)新出光　メニューE</t>
  </si>
  <si>
    <t>_2023(株)新出光　メニューF</t>
  </si>
  <si>
    <t>_2023(株)新出光　メニューG</t>
  </si>
  <si>
    <t>_2023(株)新出光　メニューH</t>
  </si>
  <si>
    <t>_2023(株)新出光　メニューI</t>
  </si>
  <si>
    <t>_2023(株)新出光　メニューJ</t>
  </si>
  <si>
    <t>_2023(株)新出光　メニューK(残差)</t>
  </si>
  <si>
    <t>_2023新エネルギー開発(株)　メニューA</t>
  </si>
  <si>
    <t>_2023新エネルギー開発(株)　メニューB</t>
  </si>
  <si>
    <t>_2023新エネルギー開発(株)　(参考値)事業者全体</t>
  </si>
  <si>
    <t>_2023新電力いばらき(株)　</t>
  </si>
  <si>
    <t>_2023新電力おおいた(株)　メニューA</t>
  </si>
  <si>
    <t>_2023新電力おおいた(株)　メニューB(残差)</t>
  </si>
  <si>
    <t>_2023新電力新潟(株)　</t>
  </si>
  <si>
    <t>_2023(株)翠光トップライン　</t>
  </si>
  <si>
    <t>_2023須賀川瓦斯(株)　メニューA</t>
  </si>
  <si>
    <t>_2023須賀川瓦斯(株)　メニューB(残差)</t>
  </si>
  <si>
    <t>_2023スズカ電工(株)　</t>
  </si>
  <si>
    <t>_2023鈴与商事(株)　メニューA</t>
  </si>
  <si>
    <t>_2023鈴与商事(株)　メニューB</t>
  </si>
  <si>
    <t>_2023鈴与商事(株)　メニューC</t>
  </si>
  <si>
    <t>_2023鈴与商事(株)　メニューD(残差)</t>
  </si>
  <si>
    <t>_2023鈴与電力(株)　メニューA</t>
  </si>
  <si>
    <t>_2023鈴与電力(株)　メニューB</t>
  </si>
  <si>
    <t>_2023鈴与電力(株)　メニューC</t>
  </si>
  <si>
    <t>_2023鈴与電力(株)　メニューD</t>
  </si>
  <si>
    <t>_2023鈴与電力(株)　メニューE</t>
  </si>
  <si>
    <t>_2023鈴与電力(株)　メニューF(残差)</t>
  </si>
  <si>
    <t>_2023スターティア(株)　メニューA</t>
  </si>
  <si>
    <t>_2023スターティア(株)　メニューB(残差)</t>
  </si>
  <si>
    <t>_2023(株)スマート　</t>
  </si>
  <si>
    <t>_2023スマートエコエナジー(株)　メニューA</t>
  </si>
  <si>
    <t>_2023スマートエコエナジー(株)　メニューB</t>
  </si>
  <si>
    <t>_2023スマートエコエナジー(株)　メニューC(残差)</t>
  </si>
  <si>
    <t>_2023スマートエナジー熊本(株)　</t>
  </si>
  <si>
    <t>_2023スマートエナジー磐田(株)　メニューA</t>
  </si>
  <si>
    <t>_2023スマートエナジー磐田(株)　メニューB</t>
  </si>
  <si>
    <t>_2023スマートエナジー磐田(株)　メニューC(残差)</t>
  </si>
  <si>
    <t>_2023(株)スマートテック　メニューA</t>
  </si>
  <si>
    <t>_2023(株)スマートテック　メニューB(残差)</t>
  </si>
  <si>
    <t>_2023スマート電気(株)　</t>
  </si>
  <si>
    <t>_2023諏訪瓦斯(株)　</t>
  </si>
  <si>
    <t>_2023生活協同組合コープぐんま　</t>
  </si>
  <si>
    <t>_2023生活協同組合コープこうべ　メニューA</t>
  </si>
  <si>
    <t>_2023生活協同組合コープこうべ　メニューB(残差)</t>
  </si>
  <si>
    <t>_2023生活協同組合コープしが　メニューA</t>
  </si>
  <si>
    <t>_2023生活協同組合コープしが　メニューB(残差)</t>
  </si>
  <si>
    <t>_2023生活協同組合コープながの　</t>
  </si>
  <si>
    <t>_2023生活協同組合コープみらい　</t>
  </si>
  <si>
    <t>_2023生活協同組合ひろしま　メニューA</t>
  </si>
  <si>
    <t>_2023生活協同組合ひろしま　メニューB(残差)</t>
  </si>
  <si>
    <t>_2023(株)生活クラブエナジー　メニューA</t>
  </si>
  <si>
    <t>_2023(株)生活クラブエナジー　メニューB</t>
  </si>
  <si>
    <t>_2023(株)生活クラブエナジー　メニューC(残差)</t>
  </si>
  <si>
    <t>_2023西武ガス(株)　</t>
  </si>
  <si>
    <t>_2023西部瓦斯(株)　</t>
  </si>
  <si>
    <t>_2023積水化学工業(株)　メニューA</t>
  </si>
  <si>
    <t>_2023積水化学工業(株)　メニューB(残差)</t>
  </si>
  <si>
    <t>_2023石油資源開発(株)　</t>
  </si>
  <si>
    <t>_2023ゼロワットパワー(株)　メニューA</t>
  </si>
  <si>
    <t>_2023ゼロワットパワー(株)　メニューB(残差)</t>
  </si>
  <si>
    <t>_2023(株)センカク　</t>
  </si>
  <si>
    <t>_2023セントラル石油瓦斯(株)　</t>
  </si>
  <si>
    <t>_2023全農エネルギー(株)　メニューA</t>
  </si>
  <si>
    <t>_2023全農エネルギー(株)　メニューB</t>
  </si>
  <si>
    <t>_2023全農エネルギー(株)　メニューC</t>
  </si>
  <si>
    <t>_2023全農エネルギー(株)　メニューD</t>
  </si>
  <si>
    <t>_2023全農エネルギー(株)　メニューE</t>
  </si>
  <si>
    <t>_2023全農エネルギー(株)　メニューF(残差)</t>
  </si>
  <si>
    <t>_2023そうまＩグリッド合同会社　</t>
  </si>
  <si>
    <t>_2023大一ガス(株)　</t>
  </si>
  <si>
    <t>_2023大東ガス(株)　メニューA</t>
  </si>
  <si>
    <t>_2023大東ガス(株)　メニューB(残差)</t>
  </si>
  <si>
    <t>_2023大東建託パートナーズ(株)　</t>
  </si>
  <si>
    <t>_2023ダイヤモンドパワー(株)　メニューA</t>
  </si>
  <si>
    <t>_2023ダイヤモンドパワー(株)　メニューB</t>
  </si>
  <si>
    <t>_2023ダイヤモンドパワー(株)　メニューC</t>
  </si>
  <si>
    <t>_2023ダイヤモンドパワー(株)　メニューD</t>
  </si>
  <si>
    <t>_2023ダイヤモンドパワー(株)　メニューE</t>
  </si>
  <si>
    <t>_2023ダイヤモンドパワー(株)　(参考値)事業者全体</t>
  </si>
  <si>
    <t>_2023太陽ガス(株)　</t>
  </si>
  <si>
    <t>_2023大和エネルギー(株)　メニューA</t>
  </si>
  <si>
    <t>_2023大和エネルギー(株)　メニューB(残差)</t>
  </si>
  <si>
    <t>_2023大和ハウス工業(株)　　メニューA</t>
  </si>
  <si>
    <t>_2023大和ハウス工業(株)　　メニューB</t>
  </si>
  <si>
    <t>_2023大和ハウス工業(株)　　メニューC</t>
  </si>
  <si>
    <t>_2023大和ハウス工業(株)　　メニューD</t>
  </si>
  <si>
    <t>_2023大和ハウス工業(株)　　メニューE</t>
  </si>
  <si>
    <t>_2023大和ハウス工業(株)　　メニューF</t>
  </si>
  <si>
    <t>_2023大和ハウス工業(株)　　メニューG</t>
  </si>
  <si>
    <t>_2023大和ハウス工業(株)　　メニューH</t>
  </si>
  <si>
    <t>_2023大和ハウス工業(株)　　メニューI</t>
  </si>
  <si>
    <t>_2023大和ハウス工業(株)　　メニューJ</t>
  </si>
  <si>
    <t>_2023大和ハウス工業(株)　　メニューK(残差)</t>
  </si>
  <si>
    <t>_2023大和ライフエナジア(株)　メニューA</t>
  </si>
  <si>
    <t>_2023大和ライフエナジア(株)　メニューB(残差)</t>
  </si>
  <si>
    <t>_2023(株)タクマエナジー　メニューA</t>
  </si>
  <si>
    <t>_2023(株)タクマエナジー　メニューB</t>
  </si>
  <si>
    <t>_2023(株)タクマエナジー　メニューC</t>
  </si>
  <si>
    <t>_2023(株)タクマエナジー　メニューD</t>
  </si>
  <si>
    <t>_2023(株)タクマエナジー　メニューE</t>
  </si>
  <si>
    <t>_2023(株)タクマエナジー　メニューF(残差)</t>
  </si>
  <si>
    <t>_2023(株)タケエイでんき(旧：(株)ふくしま未来パワー、(株)花巻銀河パワー、(株)大仙こまちパワー、(株)津軽あっぷるパワー)　メニューA</t>
  </si>
  <si>
    <t>_2023(株)タケエイでんき(旧：(株)ふくしま未来パワー、(株)花巻銀河パワー、(株)大仙こまちパワー、(株)津軽あっぷるパワー)　メニューB(残差)</t>
  </si>
  <si>
    <t>_2023たんたんエナジー(株)　メニューA</t>
  </si>
  <si>
    <t>_2023たんたんエナジー(株)　メニューB(残差)</t>
  </si>
  <si>
    <t>_2023(株)地域創生ホールディングス　</t>
  </si>
  <si>
    <t>_2023(株)地球クラブ　メニューA</t>
  </si>
  <si>
    <t>_2023(株)地球クラブ　メニューB(残差)</t>
  </si>
  <si>
    <t>_2023秩父新電力(株)　メニューA</t>
  </si>
  <si>
    <t>_2023秩父新電力(株)　メニューB</t>
  </si>
  <si>
    <t>_2023秩父新電力(株)　メニューC(残差)</t>
  </si>
  <si>
    <t>_2023千葉電力(株)　</t>
  </si>
  <si>
    <t>_2023(株)チャームドライフ　</t>
  </si>
  <si>
    <t>_2023中央電力エナジー(株)　メニューA</t>
  </si>
  <si>
    <t>_2023中央電力エナジー(株)　メニューB(残差)</t>
  </si>
  <si>
    <t>_2023(株)中海テレビ放送　</t>
  </si>
  <si>
    <t>_2023(株)中京電力　</t>
  </si>
  <si>
    <t>_2023中国電力(株)　メニューA</t>
  </si>
  <si>
    <t>_2023中国電力(株)　メニューB</t>
  </si>
  <si>
    <t>_2023中国電力(株)　メニューC</t>
  </si>
  <si>
    <t>_2023中国電力(株)　メニューD</t>
  </si>
  <si>
    <t>_2023中国電力(株)　メニューE</t>
  </si>
  <si>
    <t>_2023中国電力(株)　メニューF</t>
  </si>
  <si>
    <t>_2023中国電力(株)　メニューG(残差)</t>
  </si>
  <si>
    <t>_2023中小企業支援(株)　</t>
  </si>
  <si>
    <t>_2023中部電力ミライズ(株)　メニューA</t>
  </si>
  <si>
    <t>_2023中部電力ミライズ(株)　メニューB(残差)</t>
  </si>
  <si>
    <t>_2023土浦ケーブルテレビ(株)　メニューA</t>
  </si>
  <si>
    <t>_2023土浦ケーブルテレビ(株)　メニューB(残差)</t>
  </si>
  <si>
    <t>_2023つづくみらいエナジー(株)　</t>
  </si>
  <si>
    <t>_2023ティーダッシュ合同会社　メニューA</t>
  </si>
  <si>
    <t>_2023ティーダッシュ合同会社　メニューB(残差)</t>
  </si>
  <si>
    <t>_2023デジタルグリッド(株)　メニューA</t>
  </si>
  <si>
    <t>_2023デジタルグリッド(株)　メニューB</t>
  </si>
  <si>
    <t>_2023デジタルグリッド(株)　メニューC</t>
  </si>
  <si>
    <t>_2023デジタルグリッド(株)　メニューD</t>
  </si>
  <si>
    <t>_2023デジタルグリッド(株)　メニューE</t>
  </si>
  <si>
    <t>_2023デジタルグリッド(株)　メニューF(残差)</t>
  </si>
  <si>
    <t>_2023テス・エンジニアリング(株)　メニューA</t>
  </si>
  <si>
    <t>_2023テス・エンジニアリング(株)　メニューB(残差)</t>
  </si>
  <si>
    <t>_2023テプコカスタマーサービス(株)　メニューA</t>
  </si>
  <si>
    <t>_2023テプコカスタマーサービス(株)　メニューB(残差)</t>
  </si>
  <si>
    <t>_2023(株)デベロップ　</t>
  </si>
  <si>
    <t>_2023(株)デライトアップ　</t>
  </si>
  <si>
    <t>_2023(株)テレ・マーカー　</t>
  </si>
  <si>
    <t>_2023(株)デンケン　</t>
  </si>
  <si>
    <t>_2023電源開発(株)　メニューA</t>
  </si>
  <si>
    <t>_2023電源開発(株)　メニューB</t>
  </si>
  <si>
    <t>_2023電源開発(株)　メニューC(残差)</t>
  </si>
  <si>
    <t>_2023電力保全サービス(株)　</t>
  </si>
  <si>
    <t>_2023東亜ガス(株)　</t>
  </si>
  <si>
    <t>_2023(株)東急パワーサプライ　メニューA</t>
  </si>
  <si>
    <t>_2023(株)東急パワーサプライ　メニューB</t>
  </si>
  <si>
    <t>_2023(株)東急パワーサプライ　メニューC</t>
  </si>
  <si>
    <t>_2023(株)東急パワーサプライ　メニューD</t>
  </si>
  <si>
    <t>_2023(株)東急パワーサプライ　メニューE</t>
  </si>
  <si>
    <t>_2023(株)東急パワーサプライ　メニューF</t>
  </si>
  <si>
    <t>_2023(株)東急パワーサプライ　メニューG</t>
  </si>
  <si>
    <t>_2023(株)東急パワーサプライ　メニューH</t>
  </si>
  <si>
    <t>_2023(株)東急パワーサプライ　メニューI(残差)</t>
  </si>
  <si>
    <t>_2023東京エコサービス(株)　メニューA</t>
  </si>
  <si>
    <t>_2023東京エコサービス(株)　メニューB</t>
  </si>
  <si>
    <t>_2023東京エコサービス(株)　メニューC(残差)</t>
  </si>
  <si>
    <t>_2023東京ガス(株)　メニューA</t>
  </si>
  <si>
    <t>_2023東京ガス(株)　メニューB</t>
  </si>
  <si>
    <t>_2023東京ガス(株)　メニューC</t>
  </si>
  <si>
    <t>_2023東京ガス(株)　メニューD(残差)</t>
  </si>
  <si>
    <t>_2023東京電力エナジーパートナー(株)　メニューA</t>
  </si>
  <si>
    <t>_2023東京電力エナジーパートナー(株)　メニューB</t>
  </si>
  <si>
    <t>_2023東京電力エナジーパートナー(株)　メニューC</t>
  </si>
  <si>
    <t>_2023東京電力エナジーパートナー(株)　メニューD</t>
  </si>
  <si>
    <t>_2023東京電力エナジーパートナー(株)　メニューE</t>
  </si>
  <si>
    <t>_2023東京電力エナジーパートナー(株)　メニューF</t>
  </si>
  <si>
    <t>_2023東京電力エナジーパートナー(株)　メニューG</t>
  </si>
  <si>
    <t>_2023東京電力エナジーパートナー(株)　メニューH</t>
  </si>
  <si>
    <t>_2023東京電力エナジーパートナー(株)　メニューI</t>
  </si>
  <si>
    <t>_2023東京電力エナジーパートナー(株)　メニューJ</t>
  </si>
  <si>
    <t>_2023東京電力エナジーパートナー(株)　メニューK</t>
  </si>
  <si>
    <t>_2023東京電力エナジーパートナー(株)　メニューL(残差)</t>
  </si>
  <si>
    <t>_2023公益財団法人東京都環境公社　</t>
  </si>
  <si>
    <t>_2023東彩ガス(株)　メニューA</t>
  </si>
  <si>
    <t>_2023東彩ガス(株)　メニューB(残差)</t>
  </si>
  <si>
    <t>_2023東邦ガス(株)　メニューA</t>
  </si>
  <si>
    <t>_2023東邦ガス(株)　メニューB</t>
  </si>
  <si>
    <t>_2023東邦ガス(株)　メニューC(残差)</t>
  </si>
  <si>
    <t>_2023東北電力(株)　メニューA</t>
  </si>
  <si>
    <t>_2023東北電力(株)　メニューB</t>
  </si>
  <si>
    <t>_2023東北電力(株)　メニューC</t>
  </si>
  <si>
    <t>_2023東北電力(株)　メニューD(残差)</t>
  </si>
  <si>
    <t>_2023東北電力エナジートレーディング(株)　</t>
  </si>
  <si>
    <t>_2023東北電力フロンティア(株)　</t>
  </si>
  <si>
    <t>_2023(株)東名　メニューA</t>
  </si>
  <si>
    <t>_2023(株)東名　メニューB(残差)</t>
  </si>
  <si>
    <t>_2023(株)トーヨーエネルギーファーム　</t>
  </si>
  <si>
    <t>_2023特種東海製紙(株)　</t>
  </si>
  <si>
    <t>_2023(株)ところざわ未来電力　メニューA</t>
  </si>
  <si>
    <t>_2023(株)ところざわ未来電力　メニューB</t>
  </si>
  <si>
    <t>_2023(株)ところざわ未来電力　メニューC(残差)</t>
  </si>
  <si>
    <t>_2023(株)どさんこパワー　メニューA</t>
  </si>
  <si>
    <t>_2023(株)どさんこパワー　メニューB(残差)</t>
  </si>
  <si>
    <t>_2023とちぎコープ生活協同組合　</t>
  </si>
  <si>
    <t>_2023(株)とっとり市民電力　メニューA</t>
  </si>
  <si>
    <t>_2023(株)とっとり市民電力　メニューB(残差)</t>
  </si>
  <si>
    <t>_2023凸版印刷(株)　メニューA</t>
  </si>
  <si>
    <t>_2023凸版印刷(株)　メニューB(残差)</t>
  </si>
  <si>
    <t>_2023(株)トドック電力　メニューA</t>
  </si>
  <si>
    <t>_2023(株)トドック電力　メニューB(残差)</t>
  </si>
  <si>
    <t>_2023富山電力(株)　</t>
  </si>
  <si>
    <t>_2023(株)トヨタエナジーソリューションズ　メニューA</t>
  </si>
  <si>
    <t>_2023(株)トヨタエナジーソリューションズ　メニューB(残差)</t>
  </si>
  <si>
    <t>_2023トリニティエナジー(株)　</t>
  </si>
  <si>
    <t>_2023(株)とんでんホールディングス　</t>
  </si>
  <si>
    <t>_2023(株)内藤工業所　</t>
  </si>
  <si>
    <t>_2023永井自動車工業(株)　</t>
  </si>
  <si>
    <t>_2023(株)ながさきサステナエナジー　</t>
  </si>
  <si>
    <t>_2023長崎地域電力(株)　</t>
  </si>
  <si>
    <t>_2023(株)中庄商店　</t>
  </si>
  <si>
    <t>_2023(株)中之条パワー　メニューA</t>
  </si>
  <si>
    <t>_2023(株)中之条パワー　メニューB(残差)</t>
  </si>
  <si>
    <t>_2023長野都市ガス(株)　</t>
  </si>
  <si>
    <t>_2023なでしこ電力(株)　</t>
  </si>
  <si>
    <t>_2023奈良電力(株)　</t>
  </si>
  <si>
    <t>_2023(株)成田香取エネルギー　</t>
  </si>
  <si>
    <t>_2023(株)なんとエナジー　</t>
  </si>
  <si>
    <t>_2023南部だんだんエナジー(株)　</t>
  </si>
  <si>
    <t>_2023(株)ナンワエナジー　メニューA</t>
  </si>
  <si>
    <t>_2023(株)ナンワエナジー　メニューB(残差)</t>
  </si>
  <si>
    <t>_2023新潟県民電力(株)　</t>
  </si>
  <si>
    <t>_2023新潟スワンエナジー(株)　メニューA</t>
  </si>
  <si>
    <t>_2023新潟スワンエナジー(株)　メニューB</t>
  </si>
  <si>
    <t>_2023新潟スワンエナジー(株)　メニューC</t>
  </si>
  <si>
    <t>_2023新潟スワンエナジー(株)　メニューD(残差)</t>
  </si>
  <si>
    <t>_2023西川建材工業(株)　</t>
  </si>
  <si>
    <t>_2023(株)西九州させぼパワーズ　メニューA</t>
  </si>
  <si>
    <t>_2023(株)西九州させぼパワーズ　メニューB(残差)</t>
  </si>
  <si>
    <t>_2023ニシムラ(株)　</t>
  </si>
  <si>
    <t>_2023日産トレーデイング(株)　メニューA</t>
  </si>
  <si>
    <t>_2023日産トレーデイング(株)　メニューB(残差)</t>
  </si>
  <si>
    <t>_2023日鉄エンジニアリング(株)　メニューA</t>
  </si>
  <si>
    <t>_2023日鉄エンジニアリング(株)　メニューB</t>
  </si>
  <si>
    <t>_2023日鉄エンジニアリング(株)　メニューC</t>
  </si>
  <si>
    <t>_2023日鉄エンジニアリング(株)　メニューD</t>
  </si>
  <si>
    <t>_2023日鉄エンジニアリング(株)　メニューE</t>
  </si>
  <si>
    <t>_2023日鉄エンジニアリング(株)　メニューF(残差)</t>
  </si>
  <si>
    <t>_2023日本瓦斯(株)　メニューA</t>
  </si>
  <si>
    <t>_2023日本瓦斯(株)　メニューB(残差)</t>
  </si>
  <si>
    <t>_2023日本瓦斯(株)(旧：(株)エナジードリーム)　</t>
  </si>
  <si>
    <t>_2023日本エネルギー総合システム(株)　メニューA</t>
  </si>
  <si>
    <t>_2023日本エネルギー総合システム(株)　メニューB(残差)</t>
  </si>
  <si>
    <t>_2023日本エネルギーファーム(株)　</t>
  </si>
  <si>
    <t>_2023(株)日本海水　</t>
  </si>
  <si>
    <t>_2023(株)日本セレモニー　</t>
  </si>
  <si>
    <t>_2023日本テクノ(株)　メニューA</t>
  </si>
  <si>
    <t>_2023日本テクノ(株)　メニューB(残差)</t>
  </si>
  <si>
    <t>_2023日本ファシリティ・ソリューション(株)　メニューA</t>
  </si>
  <si>
    <t>_2023日本ファシリティ・ソリューション(株)　メニューB(残差)</t>
  </si>
  <si>
    <t>_2023ネイチャーエナジー小国(株)　</t>
  </si>
  <si>
    <t>_2023(株)ネクシィーズ・ゼロ　</t>
  </si>
  <si>
    <t>_2023ネクストパワーやまと(株)　メニューA</t>
  </si>
  <si>
    <t>_2023ネクストパワーやまと(株)　メニューB(残差)</t>
  </si>
  <si>
    <t>_2023(株)能勢・豊能まちづくり　</t>
  </si>
  <si>
    <t>_2023パーパススマートパワー(株)　</t>
  </si>
  <si>
    <t>_2023パシフィックパワー(株)　</t>
  </si>
  <si>
    <t>_2023パナソニックオペレーショナルエクセレンス(株)(旧：パナソニック(株))　メニューA</t>
  </si>
  <si>
    <t>_2023パナソニックオペレーショナルエクセレンス(株)(旧：パナソニック(株))　メニューB</t>
  </si>
  <si>
    <t>_2023パナソニックオペレーショナルエクセレンス(株)(旧：パナソニック(株))　メニューC(残差)</t>
  </si>
  <si>
    <t>_2023浜田ガス(株)　</t>
  </si>
  <si>
    <t>_2023(株)浜松新電力　メニューA</t>
  </si>
  <si>
    <t>_2023(株)浜松新電力　メニューB(残差)</t>
  </si>
  <si>
    <t>_2023(株)バランスハーツ　</t>
  </si>
  <si>
    <t>_2023はりま電力(株)　</t>
  </si>
  <si>
    <t>_2023(株)ハルエネ　</t>
  </si>
  <si>
    <t>_2023(株)パルシステム電力　</t>
  </si>
  <si>
    <t>_2023(株)パワー・オプティマイザー　</t>
  </si>
  <si>
    <t>_2023パワーネクスト(株)　</t>
  </si>
  <si>
    <t>_2023バンプーパワートレーディング合同会社　メニューA</t>
  </si>
  <si>
    <t>_2023バンプーパワートレーディング合同会社　メニューB(残差)</t>
  </si>
  <si>
    <t>_2023ひおき地域エネルギー(株)　メニューA</t>
  </si>
  <si>
    <t>_2023ひおき地域エネルギー(株)　メニューB</t>
  </si>
  <si>
    <t>_2023ひおき地域エネルギー(株)　メニューC(残差)</t>
  </si>
  <si>
    <t>_2023東日本ガス(株)　メニューA</t>
  </si>
  <si>
    <t>_2023東日本ガス(株)　メニューB(残差)</t>
  </si>
  <si>
    <t>_2023東広島スマートエネルギー(株)　</t>
  </si>
  <si>
    <t>_2023一般社団法人東松島みらいとし機構　メニューA</t>
  </si>
  <si>
    <t>_2023一般社団法人東松島みらいとし機構　メニューB(残差)</t>
  </si>
  <si>
    <t>_2023(株)ビジョン　</t>
  </si>
  <si>
    <t>_2023日高都市ガス(株)　</t>
  </si>
  <si>
    <t>_2023日田グリーン電力(株)　メニューA</t>
  </si>
  <si>
    <t>_2023日田グリーン電力(株)　メニューB(残差)</t>
  </si>
  <si>
    <t>_2023日立造船(株)　メニューA</t>
  </si>
  <si>
    <t>_2023日立造船(株)　メニューB</t>
  </si>
  <si>
    <t>_2023日立造船(株)　メニューC(残差)</t>
  </si>
  <si>
    <t>_2023(株)ビビット　</t>
  </si>
  <si>
    <t>_2023ヒューリックプロパティソリューション(株)　メニューA</t>
  </si>
  <si>
    <t>_2023ヒューリックプロパティソリューション(株)　メニューB(残差)</t>
  </si>
  <si>
    <t>_2023兵庫電力(株)　</t>
  </si>
  <si>
    <t>_2023弘前ガス(株)　</t>
  </si>
  <si>
    <t>_2023広島ガス(株)　メニューA</t>
  </si>
  <si>
    <t>_2023(株)ファミリーネット・ジャパン　メニューA</t>
  </si>
  <si>
    <t>_2023(株)ファミリーネット・ジャパン　メニューB</t>
  </si>
  <si>
    <t>_2023(株)ファミリーネット・ジャパン　メニューC</t>
  </si>
  <si>
    <t>_2023(株)ファミリーネット・ジャパン　メニューD(残差)</t>
  </si>
  <si>
    <t>_2023(株)ファラデー　</t>
  </si>
  <si>
    <t>_2023(株)フィット　</t>
  </si>
  <si>
    <t>_2023フィンテックラボ協同組合　</t>
  </si>
  <si>
    <t>_2023(株)フォーバルテレコム　　メニューA</t>
  </si>
  <si>
    <t>_2023(株)フォーバルテレコム　　メニューB(残差)</t>
  </si>
  <si>
    <t>_2023(株)フォレストパワー　</t>
  </si>
  <si>
    <t>_2023ふかやｅパワー(株)　メニューA</t>
  </si>
  <si>
    <t>_2023ふかやｅパワー(株)　メニューB(残差)</t>
  </si>
  <si>
    <t>_2023福井電力(株)　</t>
  </si>
  <si>
    <t>_2023福島フェニックス電力(株)　</t>
  </si>
  <si>
    <t>_2023ふくしま新電力(株)　</t>
  </si>
  <si>
    <t>_2023福山未来エナジー(株)　</t>
  </si>
  <si>
    <t>_2023富士山エナジー(株)　</t>
  </si>
  <si>
    <t>_2023(株)藤田商店　メニューA</t>
  </si>
  <si>
    <t>_2023(株)藤田商店　メニューB(残差)</t>
  </si>
  <si>
    <t>_2023武州瓦斯(株)　メニューA</t>
  </si>
  <si>
    <t>_2023武州瓦斯(株)　メニューB(残差)</t>
  </si>
  <si>
    <t>_2023(株)フソウ・エナジー　</t>
  </si>
  <si>
    <t>_2023府中・調布まちなかエナジー(株)　メニューA</t>
  </si>
  <si>
    <t>_2023府中・調布まちなかエナジー(株)　メニューB(残差)</t>
  </si>
  <si>
    <t>_2023武陽ガス(株)　メニューA</t>
  </si>
  <si>
    <t>_2023武陽ガス(株)　メニューB(残差)</t>
  </si>
  <si>
    <t>_2023フラットエナジー(株)　</t>
  </si>
  <si>
    <t>_2023フラワーペイメント(株)　</t>
  </si>
  <si>
    <t>_2023(株)ぶんごおおのエナジー　</t>
  </si>
  <si>
    <t>_2023(株)ボーダレス・ジャパン　メニューA</t>
  </si>
  <si>
    <t>_2023ホームタウンエナジー(株)　</t>
  </si>
  <si>
    <t>_2023(株)ほくだん　</t>
  </si>
  <si>
    <t>_2023北陸電力(株)　メニューA</t>
  </si>
  <si>
    <t>_2023北陸電力(株)　メニューB(残差)</t>
  </si>
  <si>
    <t>_2023北陸電力ビズ・エナジーソリューション(株)　</t>
  </si>
  <si>
    <t>_2023北海道瓦斯(株)　メニューA</t>
  </si>
  <si>
    <t>_2023北海道瓦斯(株)　メニューB(残差)</t>
  </si>
  <si>
    <t>_2023北海道電力(株)　メニューA</t>
  </si>
  <si>
    <t>_2023北海道電力(株)　メニューB</t>
  </si>
  <si>
    <t>_2023北海道電力(株)　メニューC(残差)</t>
  </si>
  <si>
    <t>_2023北海道電力コクリエーション(株)　</t>
  </si>
  <si>
    <t>_2023(株)坊っちゃん電力　</t>
  </si>
  <si>
    <t>_2023穂の国とよはし電力(株)　</t>
  </si>
  <si>
    <t>_2023本庄ガス(株)　</t>
  </si>
  <si>
    <t>_2023(株)まち未来製作所　メニューA</t>
  </si>
  <si>
    <t>_2023(株)まち未来製作所　メニューB(残差)</t>
  </si>
  <si>
    <t>_2023松阪新電力(株)　</t>
  </si>
  <si>
    <t>_2023松本ガス(株)　メニューA</t>
  </si>
  <si>
    <t>_2023松本ガス(株)　メニューB(残差)</t>
  </si>
  <si>
    <t>_2023真庭バイオエネルギー(株)　</t>
  </si>
  <si>
    <t>_2023(株)マルイファシリティーズ　</t>
  </si>
  <si>
    <t>_2023(株)丸の内電力　</t>
  </si>
  <si>
    <t>_2023丸紅伊那みらいでんき(株)　メニューA</t>
  </si>
  <si>
    <t>_2023丸紅伊那みらいでんき(株)　メニューB(残差)</t>
  </si>
  <si>
    <t>_2023丸紅新電力(株)　メニューA</t>
  </si>
  <si>
    <t>_2023丸紅新電力(株)　メニューB</t>
  </si>
  <si>
    <t>_2023丸紅新電力(株)　メニューC</t>
  </si>
  <si>
    <t>_2023丸紅新電力(株)　メニューD</t>
  </si>
  <si>
    <t>_2023丸紅新電力(株)　メニューE</t>
  </si>
  <si>
    <t>_2023丸紅新電力(株)　メニューF</t>
  </si>
  <si>
    <t>_2023丸紅新電力(株)　メニューG</t>
  </si>
  <si>
    <t>_2023丸紅新電力(株)　メニューH</t>
  </si>
  <si>
    <t>_2023丸紅新電力(株)　メニューI(残差)</t>
  </si>
  <si>
    <t>_2023(株)マルヰ　</t>
  </si>
  <si>
    <t>_2023三河商事(株)　</t>
  </si>
  <si>
    <t>_2023(株)三河の山里コミュニティパワー　</t>
  </si>
  <si>
    <t>_2023三井物産(株)　メニューA</t>
  </si>
  <si>
    <t>_2023三井物産(株)　メニューB</t>
  </si>
  <si>
    <t>_2023三井物産(株)　メニューC(残差)</t>
  </si>
  <si>
    <t>_2023(株)ミツウロコヴェッセル　</t>
  </si>
  <si>
    <t>_2023ミツウロコグリーンエネルギー(株)　メニューA</t>
  </si>
  <si>
    <t>_2023ミツウロコグリーンエネルギー(株)　メニューB</t>
  </si>
  <si>
    <t>_2023ミツウロコグリーンエネルギー(株)　メニューC</t>
  </si>
  <si>
    <t>_2023ミツウロコグリーンエネルギー(株)　メニューD</t>
  </si>
  <si>
    <t>_2023ミツウロコグリーンエネルギー(株)　メニューE</t>
  </si>
  <si>
    <t>_2023ミツウロコグリーンエネルギー(株)　メニューF</t>
  </si>
  <si>
    <t>_2023ミツウロコグリーンエネルギー(株)　メニューG</t>
  </si>
  <si>
    <t>_2023ミツウロコグリーンエネルギー(株)　メニューH</t>
  </si>
  <si>
    <t>_2023ミツウロコグリーンエネルギー(株)　メニューI</t>
  </si>
  <si>
    <t>_2023ミツウロコグリーンエネルギー(株)　メニューJ</t>
  </si>
  <si>
    <t>_2023ミツウロコグリーンエネルギー(株)　メニューK(残差)</t>
  </si>
  <si>
    <t>_2023水戸電力(株)　</t>
  </si>
  <si>
    <t>_2023(株)みとや　</t>
  </si>
  <si>
    <t>_2023緑屋電気(株)　</t>
  </si>
  <si>
    <t>_2023(株)ミナサポ　</t>
  </si>
  <si>
    <t>_2023(株)美作国電力　</t>
  </si>
  <si>
    <t>_2023(株)みやきエネルギー　</t>
  </si>
  <si>
    <t>_2023(株)宮交シティ　</t>
  </si>
  <si>
    <t>_2023宮古新電力(株)　</t>
  </si>
  <si>
    <t>_2023(株)宮崎ガスリビング　</t>
  </si>
  <si>
    <t>_2023宮崎電力(株)　</t>
  </si>
  <si>
    <t>_2023宮崎パワーライン(株)　</t>
  </si>
  <si>
    <t>_2023みやまスマートエネルギー(株)　メニューA</t>
  </si>
  <si>
    <t>_2023みやまスマートエネルギー(株)　メニューB(残差)</t>
  </si>
  <si>
    <t>_2023みよしエナジー(株)　</t>
  </si>
  <si>
    <t>_2023ミライフ(株)　メニューA</t>
  </si>
  <si>
    <t>_2023ミライフ(株)　メニューB(残差)</t>
  </si>
  <si>
    <t>_2023ミライフ東日本(株)　</t>
  </si>
  <si>
    <t>_2023(株)ムダカラ(旧：(株)ユビニティー)　</t>
  </si>
  <si>
    <t>_2023(株)明治産業　</t>
  </si>
  <si>
    <t>_2023名南共同エネルギー(株)　</t>
  </si>
  <si>
    <t>_2023(株)メディオテック　メニューA</t>
  </si>
  <si>
    <t>_2023(株)メディオテック　メニューB(残差)</t>
  </si>
  <si>
    <t>_2023もみじ電力(株)　</t>
  </si>
  <si>
    <t>_2023森のエネルギー(株)　</t>
  </si>
  <si>
    <t>_2023森の電力(株)　メニューA</t>
  </si>
  <si>
    <t>_2023森の電力(株)　メニューB(残差)</t>
  </si>
  <si>
    <t>_2023八千代エンジニヤリング(株)　</t>
  </si>
  <si>
    <t>_2023弥富ガス協同組合　</t>
  </si>
  <si>
    <t>_2023八幡商事(株)　</t>
  </si>
  <si>
    <t>_2023(株)やまがた新電力　メニューA</t>
  </si>
  <si>
    <t>_2023(株)やまがた新電力　メニューB(残差)</t>
  </si>
  <si>
    <t>_2023やめエネルギー(株)　</t>
  </si>
  <si>
    <t>_2023(株)ユーラスグリーンエナジー　メニューA</t>
  </si>
  <si>
    <t>_2023ゆきぐに新電力(株)　</t>
  </si>
  <si>
    <t>_2023横浜ウォーター(株)　</t>
  </si>
  <si>
    <t>_2023(株)横浜環境デザイン　</t>
  </si>
  <si>
    <t>_2023(株)吉田石油店　</t>
  </si>
  <si>
    <t>_2023米子瓦斯(株)　</t>
  </si>
  <si>
    <t>_2023(株)ライフエナジー　メニューA</t>
  </si>
  <si>
    <t>_2023(株)ライフエナジー　メニューB</t>
  </si>
  <si>
    <t>_2023(株)ライフエナジー　メニューC(残差)</t>
  </si>
  <si>
    <t>_2023楽天エナジー(株)　メニューA</t>
  </si>
  <si>
    <t>_2023楽天エナジー(株)　メニューB</t>
  </si>
  <si>
    <t>_2023楽天エナジー(株)　メニューC(残差)</t>
  </si>
  <si>
    <t>_2023リエスパワー(株)　</t>
  </si>
  <si>
    <t>_2023リエスパワーネクスト(株)　</t>
  </si>
  <si>
    <t>_2023(株)リエネ (旧：(株)Ｓｈａｒｅｄ　Ｅｎｅｒｇｙ)　</t>
  </si>
  <si>
    <t>_2023陸前高田しみんエネルギー(株)　</t>
  </si>
  <si>
    <t>_2023(株)リクルート　</t>
  </si>
  <si>
    <t>_2023(株)リケン工業　</t>
  </si>
  <si>
    <t>_2023リコージャパン(株)　メニューA</t>
  </si>
  <si>
    <t>_2023リコージャパン(株)　メニューB</t>
  </si>
  <si>
    <t>_2023リコージャパン(株)　メニューC</t>
  </si>
  <si>
    <t>_2023リコージャパン(株)　メニューD</t>
  </si>
  <si>
    <t>_2023リコージャパン(株)　メニューE</t>
  </si>
  <si>
    <t>_2023リコージャパン(株)　メニューF(残差)</t>
  </si>
  <si>
    <t>_2023リストプロパティーズ(株)　</t>
  </si>
  <si>
    <t>_2023リニューアブル・ジャパン(株)(旧：(株)みらい電力)　メニューA</t>
  </si>
  <si>
    <t>_2023リニューアブル・ジャパン(株)(旧：(株)みらい電力)　メニューB</t>
  </si>
  <si>
    <t>_2023リニューアブル・ジャパン(株)(旧：(株)みらい電力)　メニューC</t>
  </si>
  <si>
    <t>_2023リニューアブル・ジャパン(株)(旧：(株)みらい電力)　メニューD</t>
  </si>
  <si>
    <t>_2023リニューアブル・ジャパン(株)(旧：(株)みらい電力)　メニューE(残差)</t>
  </si>
  <si>
    <t>_2023(株)リミックスポイント　メニューA</t>
  </si>
  <si>
    <t>_2023(株)リミックスポイント　メニューB</t>
  </si>
  <si>
    <t>_2023(株)リミックスポイント　メニューC</t>
  </si>
  <si>
    <t>_2023(株)リミックスポイント　メニューD(残差)</t>
  </si>
  <si>
    <t>_2023(株)ルーク　メニューA</t>
  </si>
  <si>
    <t>_2023(株)ルーク　メニューB(残差)</t>
  </si>
  <si>
    <t>_2023(株)レクスポート　</t>
  </si>
  <si>
    <t>_2023レジル(株)(旧：中央電力(株))　メニューA</t>
  </si>
  <si>
    <t>_2023レジル(株)(旧：中央電力(株))　メニューB</t>
  </si>
  <si>
    <t>_2023レジル(株)(旧：中央電力(株))　メニューC</t>
  </si>
  <si>
    <t>_2023レジル(株)(旧：中央電力(株))　メニューD(残差)</t>
  </si>
  <si>
    <t>_2023レネックス電力合同会社　</t>
  </si>
  <si>
    <t>_2023レモンガス(株)　</t>
  </si>
  <si>
    <t>_2023ローカルエナジー(株)　メニューA</t>
  </si>
  <si>
    <t>_2023ローカルエナジー(株)　メニューB(残差)</t>
  </si>
  <si>
    <t>_2023ローカルでんき(株)　メニューA</t>
  </si>
  <si>
    <t>_2023ローカルでんき(株)　メニューB(残差)</t>
  </si>
  <si>
    <t>_2023和歌山電力(株)　</t>
  </si>
  <si>
    <t>_2023綿半パートナーズ(株)　</t>
  </si>
  <si>
    <t>_2023ワタミエナジー(株)　メニューA</t>
  </si>
  <si>
    <t>_2023ワタミエナジー(株)　メニューB(残差)</t>
  </si>
  <si>
    <t>_2023(株)ワット　メニューA</t>
  </si>
  <si>
    <t>_2023(株)ワット　メニューB(残差)</t>
  </si>
  <si>
    <t>_2023ワンワールドエナジー(株)　</t>
  </si>
  <si>
    <t>_2023(株)ａｆｔｅｒＦＩＴ　メニューA</t>
  </si>
  <si>
    <t>_2023Ａｐａｍａｎ　Ｅｎｅｒｇｙ(株)　</t>
  </si>
  <si>
    <t>_2023ａｕエネルギー＆ライフ(株)(旧：ＫＤＤＩ(株))　メニューA</t>
  </si>
  <si>
    <t>_2023ａｕエネルギー＆ライフ(株)(旧：ＫＤＤＩ(株))　メニューB(残差)</t>
  </si>
  <si>
    <t>_2023Ｃａｓｔｌｅｔｏｎ　Ｃｏｍｍｏｄｉｔｉｅｓ　Ｊａｐａｎ合同会社　</t>
  </si>
  <si>
    <t>_2023(株)ＣＤエナジーダイレクト　メニューA</t>
  </si>
  <si>
    <t>_2023(株)ＣＤエナジーダイレクト　メニューB(残差)</t>
  </si>
  <si>
    <t>_2023(株)ＣＨＩＢＡむつざわエナジー　</t>
  </si>
  <si>
    <t>_2023Ｃｏｃｏテラスたがわ(株)　</t>
  </si>
  <si>
    <t>_2023(株)ＣＷＳ　</t>
  </si>
  <si>
    <t>_2023ＥＮＥＯＳ(株)　メニューA</t>
  </si>
  <si>
    <t>_2023ＥＮＥＯＳ(株)　メニューB</t>
  </si>
  <si>
    <t>_2023ＥＮＥＯＳ(株)　メニューC</t>
  </si>
  <si>
    <t>_2023ＥＮＥＯＳ(株)　メニューD</t>
  </si>
  <si>
    <t>_2023ＥＮＥＯＳ(株)　メニューE(残差)</t>
  </si>
  <si>
    <t>_2023(株)ＦＰＳ　メニューA</t>
  </si>
  <si>
    <t>_2023(株)ＦＰＳ　メニューB(残差)</t>
  </si>
  <si>
    <t>_2023ＨＴＢエナジー(株)　メニューA</t>
  </si>
  <si>
    <t>_2023ＨＴＢエナジー(株)　メニューB</t>
  </si>
  <si>
    <t>_2023ＨＴＢエナジー(株)　メニューC(残差)</t>
  </si>
  <si>
    <t>_2023(株)Ｉ＆Ｉ　</t>
  </si>
  <si>
    <t>_2023Ｊａｐａｎ電力(株)　メニューA</t>
  </si>
  <si>
    <t>_2023Ｊａｐａｎ電力(株)　メニューB(残差)</t>
  </si>
  <si>
    <t>_2023ＪＰエネルギー(株)　</t>
  </si>
  <si>
    <t>_2023ＪＲＥトレーディング(株)　</t>
  </si>
  <si>
    <t>_2023ＪＲ西日本住宅サービス(株)　</t>
  </si>
  <si>
    <t>_2023(株)ＪＴＢコミュニケーションデザイン　</t>
  </si>
  <si>
    <t>_2023(株)ｋａｒｃｈ　</t>
  </si>
  <si>
    <t>_2023ＫＢＮ(株)　</t>
  </si>
  <si>
    <t>_2023ＫＭパワー(株)　</t>
  </si>
  <si>
    <t>_2023(株)ＬＥＮＥＴＳ　</t>
  </si>
  <si>
    <t>_2023(株)Ｌｉｎｋ　Ｌｉｆｅ　</t>
  </si>
  <si>
    <t>_2023(株)ＬＩＸＩＬ　ＴＥＰＣＯ　スマートパートナーズ　メニューA</t>
  </si>
  <si>
    <t>_2023(株)ＬＩＸＩＬ　ＴＥＰＣＯ　スマートパートナーズ　メニューB(残差)</t>
  </si>
  <si>
    <t>_2023(株)Ｌｏｏｏｐ　メニューA</t>
  </si>
  <si>
    <t>_2023(株)Ｌｏｏｏｐ　メニューB</t>
  </si>
  <si>
    <t>_2023(株)Ｌｏｏｏｐ　メニューC</t>
  </si>
  <si>
    <t>_2023(株)Ｌｏｏｏｐ　メニューD</t>
  </si>
  <si>
    <t>_2023(株)Ｌｏｏｏｐ　メニューE(残差)</t>
  </si>
  <si>
    <t>_2023ＭＣＰＤ(株)(旧：ＭＣＰＤ合同会社)　メニューA</t>
  </si>
  <si>
    <t>_2023ＭＣＰＤ(株)(旧：ＭＣＰＤ合同会社)　メニューB(残差)</t>
  </si>
  <si>
    <t>_2023ＭＣリテールエナジー(株)　メニューA</t>
  </si>
  <si>
    <t>_2023ＭＣリテールエナジー(株)　メニューB</t>
  </si>
  <si>
    <t>_2023ＭＣリテールエナジー(株)　メニューC(残差)</t>
  </si>
  <si>
    <t>_2023ＭＧＣエネルギー(株)　</t>
  </si>
  <si>
    <t>_2023(株)Ｍｉｓｕｍｉ　</t>
  </si>
  <si>
    <t>_2023(株)ＭＫエネルギー　</t>
  </si>
  <si>
    <t>_2023ＭＫステーションズ(株)　</t>
  </si>
  <si>
    <t>_2023(株)ＭＴエナジー　</t>
  </si>
  <si>
    <t>_2023Ｍｙシティ電力(株)　</t>
  </si>
  <si>
    <t>_2023Ｎａｔｕｒｅ(株)　</t>
  </si>
  <si>
    <t>_2023(株)ＮＥＸＴ　ＯＮＥ　</t>
  </si>
  <si>
    <t>_2023Ｎｅｘｔ　Ｐｏｗｅｒ(株)　</t>
  </si>
  <si>
    <t>_2023ＮＦパワーサービス(株)　メニューA</t>
  </si>
  <si>
    <t>_2023ＮＦパワーサービス(株)　メニューB(残差)</t>
  </si>
  <si>
    <t>_2023ＮＴＴアノードエナジー(株)　メニューA</t>
  </si>
  <si>
    <t>_2023ＮＴＴアノードエナジー(株)　メニューB(残差)</t>
  </si>
  <si>
    <t>_2023(株)ＰｉｎＴ　メニューA</t>
  </si>
  <si>
    <t>_2023(株)ＰｉｎＴ　メニューB(残差)</t>
  </si>
  <si>
    <t>_2023Ｑ．ＥＮＥＳＴでんき(株)　メニューA</t>
  </si>
  <si>
    <t>_2023Ｑ．ＥＮＥＳＴでんき(株)　メニューB</t>
  </si>
  <si>
    <t>_2023Ｑ．ＥＮＥＳＴでんき(株)　メニューC(残差)</t>
  </si>
  <si>
    <t>_2023ＲＥ１００電力(株)　メニューA</t>
  </si>
  <si>
    <t>_2023ＲＥ１００電力(株)　メニューB</t>
  </si>
  <si>
    <t>_2023ＲＥ１００電力(株)　メニューC(残差)</t>
  </si>
  <si>
    <t>_2023(株)ＲｅｎｏＬａｂｏ　</t>
  </si>
  <si>
    <t>_2023ＳＢパワー(株)　メニューA</t>
  </si>
  <si>
    <t>_2023ＳＢパワー(株)　メニューB</t>
  </si>
  <si>
    <t>_2023ＳＢパワー(株)　メニューC</t>
  </si>
  <si>
    <t>_2023ＳＢパワー(株)　メニューD(残差)</t>
  </si>
  <si>
    <t>_2023(株)ＳＥウイングズ　</t>
  </si>
  <si>
    <t>_2023ＳｕｓｔａｉｎａｂｌｅＥｎｅｒｇｙ(株)　</t>
  </si>
  <si>
    <t>_2023Ｔ＆Ｔエナジー(株)　</t>
  </si>
  <si>
    <t>_2023ＴＥＰＣＯライフサービス(株)　</t>
  </si>
  <si>
    <t>_2023ＴＥＲＡ　Ｅｎｅｒｇｙ(株)　</t>
  </si>
  <si>
    <t>_2023ＴＧオクトパスエナジー(株)　メニューA</t>
  </si>
  <si>
    <t>_2023ＴＧオクトパスエナジー(株)　メニューB</t>
  </si>
  <si>
    <t>_2023ＴＧオクトパスエナジー(株)　(参考値)事業者全体</t>
  </si>
  <si>
    <t>_2023(株)ＴＯＫＹＯ油電力　</t>
  </si>
  <si>
    <t>_2023ＴＲＥＮＤＥ(株)　</t>
  </si>
  <si>
    <t>_2023(株)ＴＴＳパワー　</t>
  </si>
  <si>
    <t>_2023ＵＮＩＶＥＲＧＹ(株)　</t>
  </si>
  <si>
    <t>_2023(株)ＵＰＤＡＴＥＲ　メニューA</t>
  </si>
  <si>
    <t>_2023(株)ＵＰＤＡＴＥＲ　メニューB(残差)</t>
  </si>
  <si>
    <t>_2023(株)Ｕ－ＰＯＷＥＲ　メニューA</t>
  </si>
  <si>
    <t>_2023(株)Ｕ－ＰＯＷＥＲ　メニューB</t>
  </si>
  <si>
    <t>_2023(株)Ｕ－ＰＯＷＥＲ　メニューC</t>
  </si>
  <si>
    <t>_2023(株)Ｕ－ＰＯＷＥＲ　メニューD(残差)</t>
  </si>
  <si>
    <t>_2023(株)Ｖ－Ｐｏｗｅｒ　メニューA</t>
  </si>
  <si>
    <t>_2023(株)Ｖ－Ｐｏｗｅｒ　メニューB</t>
  </si>
  <si>
    <t>_2023(株)Ｖ－Ｐｏｗｅｒ　メニューC(残差)</t>
  </si>
  <si>
    <t>_2023ＷＳエナジー(株)　メニューA</t>
  </si>
  <si>
    <t>_2023ＷＳエナジー(株)　メニューB</t>
  </si>
  <si>
    <t>_2023ＷＳエナジー(株)　メニューC(残差)</t>
  </si>
  <si>
    <t>_2023Ｙ．Ｗ．Ｃ(株)　</t>
  </si>
  <si>
    <t>_2023関西電力送配電(株)　</t>
  </si>
  <si>
    <t>_2023代替値　</t>
  </si>
  <si>
    <t>化石燃料</t>
    <rPh sb="0" eb="2">
      <t>カセキ</t>
    </rPh>
    <rPh sb="2" eb="4">
      <t>ネンリョウ</t>
    </rPh>
    <phoneticPr fontId="2"/>
  </si>
  <si>
    <t>1.～12.ボイラー用</t>
    <rPh sb="10" eb="11">
      <t>ヨウ</t>
    </rPh>
    <phoneticPr fontId="2"/>
  </si>
  <si>
    <t>輸入原料炭</t>
    <rPh sb="0" eb="2">
      <t>ユニュウ</t>
    </rPh>
    <rPh sb="2" eb="4">
      <t>ゲンリョウ</t>
    </rPh>
    <rPh sb="4" eb="5">
      <t>タン</t>
    </rPh>
    <phoneticPr fontId="2"/>
  </si>
  <si>
    <t>28.7</t>
    <phoneticPr fontId="2"/>
  </si>
  <si>
    <t>固体化石燃料</t>
    <rPh sb="0" eb="2">
      <t>コタイ</t>
    </rPh>
    <rPh sb="2" eb="4">
      <t>カセキ</t>
    </rPh>
    <rPh sb="4" eb="6">
      <t>ネンリョウ</t>
    </rPh>
    <phoneticPr fontId="2"/>
  </si>
  <si>
    <t>固体燃料（化石燃料、RDF、RPF、廃タイヤ、廃プラスチック）</t>
    <rPh sb="0" eb="2">
      <t>コタイ</t>
    </rPh>
    <rPh sb="2" eb="4">
      <t>ネンリョウ</t>
    </rPh>
    <rPh sb="5" eb="7">
      <t>カセキ</t>
    </rPh>
    <rPh sb="7" eb="9">
      <t>ネンリョウ</t>
    </rPh>
    <rPh sb="18" eb="19">
      <t>ハイ</t>
    </rPh>
    <rPh sb="23" eb="24">
      <t>ハイ</t>
    </rPh>
    <phoneticPr fontId="16"/>
  </si>
  <si>
    <t>0.00000013</t>
    <phoneticPr fontId="2"/>
  </si>
  <si>
    <t>28.9</t>
    <phoneticPr fontId="2"/>
  </si>
  <si>
    <t>原油、B・C重油</t>
    <rPh sb="0" eb="2">
      <t>ゲンユ</t>
    </rPh>
    <rPh sb="6" eb="8">
      <t>ジュウユ</t>
    </rPh>
    <phoneticPr fontId="16"/>
  </si>
  <si>
    <t>0.00000010</t>
    <phoneticPr fontId="2"/>
  </si>
  <si>
    <t xml:space="preserve">金属（銅、鉛及び亜鉛を除く）精練用焼結炉
</t>
    <rPh sb="0" eb="2">
      <t>キンゾク</t>
    </rPh>
    <rPh sb="3" eb="4">
      <t>ドウ</t>
    </rPh>
    <rPh sb="5" eb="6">
      <t>ナマリ</t>
    </rPh>
    <rPh sb="6" eb="7">
      <t>オヨ</t>
    </rPh>
    <rPh sb="8" eb="10">
      <t>アエン</t>
    </rPh>
    <rPh sb="11" eb="12">
      <t>ノゾ</t>
    </rPh>
    <rPh sb="14" eb="16">
      <t>セイレン</t>
    </rPh>
    <rPh sb="16" eb="17">
      <t>ヨウ</t>
    </rPh>
    <rPh sb="17" eb="19">
      <t>ショウケツ</t>
    </rPh>
    <rPh sb="19" eb="20">
      <t>ロ</t>
    </rPh>
    <phoneticPr fontId="2"/>
  </si>
  <si>
    <t>28.3</t>
    <phoneticPr fontId="2"/>
  </si>
  <si>
    <t>液体化石燃料（原油、B・C重油除く）・廃油、油化された廃プラスチック</t>
    <rPh sb="0" eb="2">
      <t>エキタイ</t>
    </rPh>
    <rPh sb="2" eb="4">
      <t>カセキ</t>
    </rPh>
    <rPh sb="4" eb="6">
      <t>ネンリョウ</t>
    </rPh>
    <rPh sb="7" eb="9">
      <t>ゲンユ</t>
    </rPh>
    <rPh sb="13" eb="15">
      <t>ジュウユ</t>
    </rPh>
    <rPh sb="15" eb="16">
      <t>ノゾ</t>
    </rPh>
    <rPh sb="19" eb="21">
      <t>ハイユ</t>
    </rPh>
    <rPh sb="22" eb="24">
      <t>ユカ</t>
    </rPh>
    <rPh sb="27" eb="28">
      <t>ハイ</t>
    </rPh>
    <phoneticPr fontId="16"/>
  </si>
  <si>
    <t>0.00000026</t>
    <phoneticPr fontId="2"/>
  </si>
  <si>
    <t>26.1</t>
    <phoneticPr fontId="2"/>
  </si>
  <si>
    <t>気体化石燃料</t>
    <rPh sb="0" eb="2">
      <t>キタイ</t>
    </rPh>
    <rPh sb="2" eb="4">
      <t>カセキ</t>
    </rPh>
    <rPh sb="4" eb="6">
      <t>ネンリョウ</t>
    </rPh>
    <phoneticPr fontId="16"/>
  </si>
  <si>
    <t>0.00000023</t>
    <phoneticPr fontId="2"/>
  </si>
  <si>
    <t>国産一般炭</t>
    <rPh sb="0" eb="2">
      <t>コクサン</t>
    </rPh>
    <rPh sb="2" eb="4">
      <t>イッパン</t>
    </rPh>
    <rPh sb="4" eb="5">
      <t>タン</t>
    </rPh>
    <phoneticPr fontId="2"/>
  </si>
  <si>
    <t>24.2</t>
    <phoneticPr fontId="2"/>
  </si>
  <si>
    <t>木材・木質廃材（発電施設利用）</t>
    <rPh sb="0" eb="2">
      <t>モクザイ</t>
    </rPh>
    <rPh sb="3" eb="5">
      <t>モクシツ</t>
    </rPh>
    <rPh sb="5" eb="7">
      <t>ハイザイ</t>
    </rPh>
    <rPh sb="8" eb="10">
      <t>ハツデン</t>
    </rPh>
    <rPh sb="10" eb="12">
      <t>シセツ</t>
    </rPh>
    <rPh sb="12" eb="14">
      <t>リヨウ</t>
    </rPh>
    <phoneticPr fontId="16"/>
  </si>
  <si>
    <t>0.00000020</t>
    <phoneticPr fontId="2"/>
  </si>
  <si>
    <t>輸入無煙炭</t>
    <rPh sb="0" eb="2">
      <t>ユニュウ</t>
    </rPh>
    <rPh sb="2" eb="5">
      <t>ムエンタン</t>
    </rPh>
    <phoneticPr fontId="2"/>
  </si>
  <si>
    <t>27.8</t>
    <phoneticPr fontId="2"/>
  </si>
  <si>
    <t>木材・木質廃材（熱利用施設利用）</t>
    <rPh sb="0" eb="2">
      <t>モクザイ</t>
    </rPh>
    <rPh sb="3" eb="5">
      <t>モクシツ</t>
    </rPh>
    <rPh sb="5" eb="7">
      <t>ハイザイ</t>
    </rPh>
    <rPh sb="8" eb="11">
      <t>ネツリヨウ</t>
    </rPh>
    <rPh sb="11" eb="13">
      <t>シセツ</t>
    </rPh>
    <rPh sb="13" eb="15">
      <t>リヨウ</t>
    </rPh>
    <phoneticPr fontId="16"/>
  </si>
  <si>
    <t>0.000016</t>
    <phoneticPr fontId="2"/>
  </si>
  <si>
    <t xml:space="preserve">金属精練用ペレット焼成炉
</t>
    <rPh sb="0" eb="2">
      <t>キンゾク</t>
    </rPh>
    <rPh sb="2" eb="4">
      <t>セイレン</t>
    </rPh>
    <rPh sb="4" eb="5">
      <t>ヨウ</t>
    </rPh>
    <rPh sb="9" eb="11">
      <t>ショウセイ</t>
    </rPh>
    <rPh sb="11" eb="12">
      <t>ロ</t>
    </rPh>
    <phoneticPr fontId="2"/>
  </si>
  <si>
    <t>石炭コークス</t>
    <rPh sb="0" eb="2">
      <t>セキタン</t>
    </rPh>
    <phoneticPr fontId="2"/>
  </si>
  <si>
    <t>29.0</t>
    <phoneticPr fontId="2"/>
  </si>
  <si>
    <t>木質廃材（発電施設及び熱利用施設以外）</t>
    <rPh sb="0" eb="2">
      <t>モクシツ</t>
    </rPh>
    <rPh sb="2" eb="4">
      <t>ハイザイ</t>
    </rPh>
    <rPh sb="5" eb="7">
      <t>ハツデン</t>
    </rPh>
    <rPh sb="7" eb="9">
      <t>シセツ</t>
    </rPh>
    <rPh sb="9" eb="10">
      <t>オヨ</t>
    </rPh>
    <rPh sb="11" eb="12">
      <t>ネツ</t>
    </rPh>
    <rPh sb="12" eb="14">
      <t>リヨウ</t>
    </rPh>
    <rPh sb="14" eb="16">
      <t>シセツ</t>
    </rPh>
    <rPh sb="16" eb="18">
      <t>イガイ</t>
    </rPh>
    <phoneticPr fontId="16"/>
  </si>
  <si>
    <t>0.000075</t>
    <phoneticPr fontId="2"/>
  </si>
  <si>
    <t>石油コークス・FCCコーク</t>
    <rPh sb="0" eb="2">
      <t>セキユ</t>
    </rPh>
    <phoneticPr fontId="2"/>
  </si>
  <si>
    <t>34.1</t>
    <phoneticPr fontId="2"/>
  </si>
  <si>
    <t>黒液</t>
    <rPh sb="0" eb="1">
      <t>クロ</t>
    </rPh>
    <rPh sb="1" eb="2">
      <t>エキ</t>
    </rPh>
    <phoneticPr fontId="16"/>
  </si>
  <si>
    <t>0.0000043</t>
    <phoneticPr fontId="2"/>
  </si>
  <si>
    <t>コールタール</t>
    <phoneticPr fontId="2"/>
  </si>
  <si>
    <t>37.3</t>
    <phoneticPr fontId="2"/>
  </si>
  <si>
    <t>18.0</t>
    <phoneticPr fontId="2"/>
  </si>
  <si>
    <t>バイオガス</t>
  </si>
  <si>
    <t>0.00000090</t>
    <phoneticPr fontId="2"/>
  </si>
  <si>
    <t>石油アスファルト</t>
    <rPh sb="0" eb="2">
      <t>セキユ</t>
    </rPh>
    <phoneticPr fontId="2"/>
  </si>
  <si>
    <t>40.0</t>
    <phoneticPr fontId="2"/>
  </si>
  <si>
    <t>その他バイオマス燃料</t>
    <rPh sb="2" eb="3">
      <t>タ</t>
    </rPh>
    <rPh sb="8" eb="10">
      <t>ネンリョウ</t>
    </rPh>
    <phoneticPr fontId="16"/>
  </si>
  <si>
    <t xml:space="preserve">金属鍛造炉、金属圧延加熱炉、金属又は金属製品の熱処理用加熱炉
</t>
    <rPh sb="0" eb="2">
      <t>キンゾク</t>
    </rPh>
    <rPh sb="2" eb="4">
      <t>タンゾウ</t>
    </rPh>
    <rPh sb="4" eb="5">
      <t>ロ</t>
    </rPh>
    <rPh sb="6" eb="8">
      <t>キンゾク</t>
    </rPh>
    <rPh sb="8" eb="10">
      <t>アツエン</t>
    </rPh>
    <rPh sb="10" eb="12">
      <t>カネツ</t>
    </rPh>
    <rPh sb="12" eb="13">
      <t>ロ</t>
    </rPh>
    <rPh sb="14" eb="16">
      <t>キンゾク</t>
    </rPh>
    <rPh sb="16" eb="17">
      <t>マタ</t>
    </rPh>
    <rPh sb="18" eb="20">
      <t>キンゾク</t>
    </rPh>
    <rPh sb="20" eb="22">
      <t>セイヒン</t>
    </rPh>
    <rPh sb="23" eb="26">
      <t>ネツショリ</t>
    </rPh>
    <rPh sb="26" eb="27">
      <t>ヨウ</t>
    </rPh>
    <rPh sb="27" eb="29">
      <t>カネツ</t>
    </rPh>
    <rPh sb="29" eb="30">
      <t>ロ</t>
    </rPh>
    <phoneticPr fontId="2"/>
  </si>
  <si>
    <t>コンデンセート（NGL）</t>
    <phoneticPr fontId="2"/>
  </si>
  <si>
    <t>34.8</t>
    <phoneticPr fontId="2"/>
  </si>
  <si>
    <t>液体化石燃料</t>
    <rPh sb="0" eb="2">
      <t>エキタイ</t>
    </rPh>
    <rPh sb="2" eb="4">
      <t>カセキ</t>
    </rPh>
    <rPh sb="4" eb="6">
      <t>ネンリョウ</t>
    </rPh>
    <phoneticPr fontId="2"/>
  </si>
  <si>
    <t>33.2</t>
    <phoneticPr fontId="2"/>
  </si>
  <si>
    <t>原油（NGL除く）</t>
    <rPh sb="0" eb="2">
      <t>ゲンユ</t>
    </rPh>
    <rPh sb="6" eb="7">
      <t>ノゾ</t>
    </rPh>
    <phoneticPr fontId="2"/>
  </si>
  <si>
    <t>38.3</t>
    <phoneticPr fontId="2"/>
  </si>
  <si>
    <t>29.3</t>
    <phoneticPr fontId="2"/>
  </si>
  <si>
    <t>揮発油</t>
    <rPh sb="0" eb="3">
      <t>キハツユ</t>
    </rPh>
    <phoneticPr fontId="2"/>
  </si>
  <si>
    <t>33.4</t>
    <phoneticPr fontId="2"/>
  </si>
  <si>
    <t>ナフサ</t>
    <phoneticPr fontId="2"/>
  </si>
  <si>
    <t>33.3</t>
    <phoneticPr fontId="2"/>
  </si>
  <si>
    <t xml:space="preserve">石油製品、石油化学製品、コールタール製品の製造用加熱炉、ガス加熱炉
</t>
    <rPh sb="0" eb="2">
      <t>セキユ</t>
    </rPh>
    <rPh sb="2" eb="4">
      <t>セイヒン</t>
    </rPh>
    <rPh sb="5" eb="7">
      <t>セキユ</t>
    </rPh>
    <rPh sb="7" eb="9">
      <t>カガク</t>
    </rPh>
    <rPh sb="9" eb="11">
      <t>セイヒン</t>
    </rPh>
    <rPh sb="18" eb="20">
      <t>セイヒン</t>
    </rPh>
    <rPh sb="21" eb="23">
      <t>セイゾウ</t>
    </rPh>
    <rPh sb="23" eb="24">
      <t>ヨウ</t>
    </rPh>
    <rPh sb="24" eb="26">
      <t>カネツ</t>
    </rPh>
    <rPh sb="26" eb="27">
      <t>ロ</t>
    </rPh>
    <rPh sb="30" eb="32">
      <t>カネツ</t>
    </rPh>
    <rPh sb="32" eb="33">
      <t>ロ</t>
    </rPh>
    <phoneticPr fontId="2"/>
  </si>
  <si>
    <t>36.3</t>
    <phoneticPr fontId="2"/>
  </si>
  <si>
    <t>36.5</t>
    <phoneticPr fontId="2"/>
  </si>
  <si>
    <t>木材（発電施設）</t>
    <rPh sb="0" eb="2">
      <t>モクザイ</t>
    </rPh>
    <rPh sb="3" eb="5">
      <t>ハツデン</t>
    </rPh>
    <rPh sb="5" eb="7">
      <t>シセツ</t>
    </rPh>
    <phoneticPr fontId="2"/>
  </si>
  <si>
    <t>13.2</t>
    <phoneticPr fontId="2"/>
  </si>
  <si>
    <t>軽油</t>
    <rPh sb="0" eb="2">
      <t>ケイユ</t>
    </rPh>
    <phoneticPr fontId="2"/>
  </si>
  <si>
    <t>38.0</t>
    <phoneticPr fontId="2"/>
  </si>
  <si>
    <t>木質廃材（発電施設）</t>
    <rPh sb="0" eb="2">
      <t>モクシツ</t>
    </rPh>
    <rPh sb="2" eb="4">
      <t>ハイザイ</t>
    </rPh>
    <rPh sb="5" eb="7">
      <t>ハツデン</t>
    </rPh>
    <rPh sb="7" eb="9">
      <t>シセツ</t>
    </rPh>
    <phoneticPr fontId="2"/>
  </si>
  <si>
    <t>17.1</t>
    <phoneticPr fontId="2"/>
  </si>
  <si>
    <t>A重油</t>
    <rPh sb="1" eb="3">
      <t>ジュウユ</t>
    </rPh>
    <phoneticPr fontId="2"/>
  </si>
  <si>
    <t>38.9</t>
    <phoneticPr fontId="2"/>
  </si>
  <si>
    <t>木材（熱利用施設）</t>
    <rPh sb="0" eb="2">
      <t>モクザイ</t>
    </rPh>
    <rPh sb="3" eb="6">
      <t>ネツリヨウ</t>
    </rPh>
    <rPh sb="6" eb="8">
      <t>シセツ</t>
    </rPh>
    <phoneticPr fontId="2"/>
  </si>
  <si>
    <t>触媒再生塔</t>
    <rPh sb="0" eb="2">
      <t>ショクバイ</t>
    </rPh>
    <rPh sb="2" eb="4">
      <t>サイセイ</t>
    </rPh>
    <rPh sb="4" eb="5">
      <t>トウ</t>
    </rPh>
    <phoneticPr fontId="2"/>
  </si>
  <si>
    <t>B・C重油</t>
    <rPh sb="3" eb="5">
      <t>ジュウユ</t>
    </rPh>
    <phoneticPr fontId="2"/>
  </si>
  <si>
    <t>41.8</t>
    <phoneticPr fontId="2"/>
  </si>
  <si>
    <t>木質廃材（熱利用施設）</t>
    <rPh sb="0" eb="2">
      <t>モクシツ</t>
    </rPh>
    <rPh sb="2" eb="4">
      <t>ハイザイ</t>
    </rPh>
    <rPh sb="5" eb="8">
      <t>ネツリヨウ</t>
    </rPh>
    <rPh sb="8" eb="10">
      <t>シセツ</t>
    </rPh>
    <phoneticPr fontId="2"/>
  </si>
  <si>
    <t>潤滑油</t>
    <rPh sb="0" eb="3">
      <t>ジュンカツユ</t>
    </rPh>
    <phoneticPr fontId="2"/>
  </si>
  <si>
    <t>40.2</t>
    <phoneticPr fontId="2"/>
  </si>
  <si>
    <t>木質廃材（発電・熱利用施設以外）</t>
    <rPh sb="0" eb="2">
      <t>モクシツ</t>
    </rPh>
    <rPh sb="2" eb="4">
      <t>ハイザイ</t>
    </rPh>
    <rPh sb="5" eb="7">
      <t>ハツデン</t>
    </rPh>
    <rPh sb="8" eb="11">
      <t>ネツリヨウ</t>
    </rPh>
    <rPh sb="11" eb="13">
      <t>シセツ</t>
    </rPh>
    <rPh sb="13" eb="15">
      <t>イガイ</t>
    </rPh>
    <phoneticPr fontId="2"/>
  </si>
  <si>
    <t>液化石油ガス（LPG）</t>
    <rPh sb="0" eb="2">
      <t>エキカ</t>
    </rPh>
    <rPh sb="2" eb="4">
      <t>セキユ</t>
    </rPh>
    <phoneticPr fontId="2"/>
  </si>
  <si>
    <t>50.1</t>
    <phoneticPr fontId="2"/>
  </si>
  <si>
    <t>気体化石燃料</t>
    <rPh sb="0" eb="2">
      <t>キタイ</t>
    </rPh>
    <rPh sb="2" eb="4">
      <t>カセキ</t>
    </rPh>
    <rPh sb="4" eb="6">
      <t>ネンリョウ</t>
    </rPh>
    <phoneticPr fontId="2"/>
  </si>
  <si>
    <t>13.6</t>
    <phoneticPr fontId="2"/>
  </si>
  <si>
    <t>石油系炭化水素ガス</t>
    <rPh sb="0" eb="3">
      <t>セキユケイ</t>
    </rPh>
    <rPh sb="3" eb="5">
      <t>タンカ</t>
    </rPh>
    <rPh sb="5" eb="7">
      <t>スイソ</t>
    </rPh>
    <phoneticPr fontId="2"/>
  </si>
  <si>
    <t>46.1</t>
    <phoneticPr fontId="2"/>
  </si>
  <si>
    <t>焼成炉（金属精練用ペレット焼成炉を除く）</t>
    <rPh sb="0" eb="2">
      <t>ショウセイ</t>
    </rPh>
    <rPh sb="2" eb="3">
      <t>ロ</t>
    </rPh>
    <rPh sb="4" eb="6">
      <t>キンゾク</t>
    </rPh>
    <rPh sb="6" eb="8">
      <t>セイレン</t>
    </rPh>
    <rPh sb="8" eb="9">
      <t>ヨウ</t>
    </rPh>
    <rPh sb="13" eb="15">
      <t>ショウセイ</t>
    </rPh>
    <rPh sb="15" eb="16">
      <t>ロ</t>
    </rPh>
    <rPh sb="17" eb="18">
      <t>ノゾ</t>
    </rPh>
    <phoneticPr fontId="2"/>
  </si>
  <si>
    <t>液化天然ガス（LNG）</t>
    <rPh sb="0" eb="2">
      <t>エキカ</t>
    </rPh>
    <rPh sb="2" eb="4">
      <t>テンネン</t>
    </rPh>
    <phoneticPr fontId="2"/>
  </si>
  <si>
    <t>54.7</t>
    <phoneticPr fontId="2"/>
  </si>
  <si>
    <t>その他天然ガス</t>
    <rPh sb="2" eb="3">
      <t>タ</t>
    </rPh>
    <rPh sb="3" eb="5">
      <t>テンネン</t>
    </rPh>
    <phoneticPr fontId="2"/>
  </si>
  <si>
    <t>38.4</t>
    <phoneticPr fontId="2"/>
  </si>
  <si>
    <t>コークス炉ガス</t>
    <rPh sb="4" eb="5">
      <t>ロ</t>
    </rPh>
    <phoneticPr fontId="2"/>
  </si>
  <si>
    <t>18.4</t>
    <phoneticPr fontId="2"/>
  </si>
  <si>
    <t>高炉ガス</t>
    <rPh sb="0" eb="2">
      <t>コウロ</t>
    </rPh>
    <phoneticPr fontId="2"/>
  </si>
  <si>
    <t>3.23</t>
    <phoneticPr fontId="2"/>
  </si>
  <si>
    <t>セメント原料乾燥炉、レンガ原料乾燥炉、骨材乾燥炉、鋳型乾燥炉</t>
    <rPh sb="4" eb="6">
      <t>ゲンリョウ</t>
    </rPh>
    <rPh sb="6" eb="8">
      <t>カンソウ</t>
    </rPh>
    <rPh sb="8" eb="9">
      <t>ロ</t>
    </rPh>
    <rPh sb="13" eb="15">
      <t>ゲンリョウ</t>
    </rPh>
    <rPh sb="15" eb="17">
      <t>カンソウ</t>
    </rPh>
    <rPh sb="17" eb="18">
      <t>ロ</t>
    </rPh>
    <rPh sb="19" eb="21">
      <t>コツザイ</t>
    </rPh>
    <rPh sb="21" eb="23">
      <t>カンソウ</t>
    </rPh>
    <rPh sb="23" eb="24">
      <t>ロ</t>
    </rPh>
    <rPh sb="25" eb="27">
      <t>イガタ</t>
    </rPh>
    <rPh sb="27" eb="29">
      <t>カンソウ</t>
    </rPh>
    <rPh sb="29" eb="30">
      <t>ロ</t>
    </rPh>
    <phoneticPr fontId="2"/>
  </si>
  <si>
    <t>3.45</t>
    <phoneticPr fontId="2"/>
  </si>
  <si>
    <t>転炉ガス</t>
    <rPh sb="0" eb="2">
      <t>テンロ</t>
    </rPh>
    <phoneticPr fontId="2"/>
  </si>
  <si>
    <t>7.53</t>
    <phoneticPr fontId="2"/>
  </si>
  <si>
    <t>都市ガス（13A）</t>
    <rPh sb="0" eb="2">
      <t>トシ</t>
    </rPh>
    <phoneticPr fontId="2"/>
  </si>
  <si>
    <t>廃棄物</t>
    <rPh sb="0" eb="3">
      <t>ハイキブツ</t>
    </rPh>
    <phoneticPr fontId="2"/>
  </si>
  <si>
    <t>バイオマス燃料</t>
    <rPh sb="5" eb="7">
      <t>ネンリョウ</t>
    </rPh>
    <phoneticPr fontId="2"/>
  </si>
  <si>
    <t>その他乾燥炉</t>
    <rPh sb="2" eb="3">
      <t>タ</t>
    </rPh>
    <rPh sb="3" eb="5">
      <t>カンソウ</t>
    </rPh>
    <rPh sb="5" eb="6">
      <t>ロ</t>
    </rPh>
    <phoneticPr fontId="2"/>
  </si>
  <si>
    <t>21.2</t>
    <phoneticPr fontId="2"/>
  </si>
  <si>
    <t>その他工業炉</t>
    <rPh sb="2" eb="3">
      <t>タ</t>
    </rPh>
    <rPh sb="3" eb="6">
      <t>コウギョウロ</t>
    </rPh>
    <phoneticPr fontId="2"/>
  </si>
  <si>
    <t>廃油（植物性・動物性以外を除く）、当該廃油から製造された燃料炭化水素油</t>
    <rPh sb="0" eb="2">
      <t>ハイユ</t>
    </rPh>
    <rPh sb="3" eb="5">
      <t>ショクブツ</t>
    </rPh>
    <rPh sb="5" eb="6">
      <t>セイ</t>
    </rPh>
    <rPh sb="7" eb="9">
      <t>ドウブツ</t>
    </rPh>
    <rPh sb="9" eb="10">
      <t>セイ</t>
    </rPh>
    <rPh sb="10" eb="12">
      <t>イガイ</t>
    </rPh>
    <rPh sb="13" eb="14">
      <t>ノゾ</t>
    </rPh>
    <rPh sb="17" eb="19">
      <t>トウガイ</t>
    </rPh>
    <rPh sb="19" eb="21">
      <t>ハイユ</t>
    </rPh>
    <rPh sb="23" eb="25">
      <t>セイゾウ</t>
    </rPh>
    <rPh sb="28" eb="30">
      <t>ネンリョウ</t>
    </rPh>
    <rPh sb="30" eb="32">
      <t>タンカ</t>
    </rPh>
    <rPh sb="32" eb="34">
      <t>スイソ</t>
    </rPh>
    <rPh sb="34" eb="35">
      <t>ユ</t>
    </rPh>
    <phoneticPr fontId="2"/>
  </si>
  <si>
    <t>廃プラスチック類から製造された燃料炭化水素油</t>
    <rPh sb="0" eb="1">
      <t>ハイ</t>
    </rPh>
    <rPh sb="7" eb="8">
      <t>ルイ</t>
    </rPh>
    <rPh sb="10" eb="12">
      <t>セイゾウ</t>
    </rPh>
    <rPh sb="15" eb="17">
      <t>ネンリョウ</t>
    </rPh>
    <rPh sb="17" eb="19">
      <t>タンカ</t>
    </rPh>
    <rPh sb="19" eb="21">
      <t>スイソ</t>
    </rPh>
    <rPh sb="21" eb="22">
      <t>ユ</t>
    </rPh>
    <phoneticPr fontId="2"/>
  </si>
  <si>
    <t>ガスタービン（航空機又は船舶に用いられるものを除く）</t>
    <rPh sb="7" eb="10">
      <t>コウクウキ</t>
    </rPh>
    <rPh sb="10" eb="11">
      <t>マタ</t>
    </rPh>
    <rPh sb="12" eb="14">
      <t>センパク</t>
    </rPh>
    <rPh sb="15" eb="16">
      <t>モチ</t>
    </rPh>
    <rPh sb="23" eb="24">
      <t>ノゾ</t>
    </rPh>
    <phoneticPr fontId="2"/>
  </si>
  <si>
    <t>ディーゼル機関（自動車、鉄道車両又は船舶に使われるものを除く）</t>
    <rPh sb="5" eb="7">
      <t>キカン</t>
    </rPh>
    <rPh sb="8" eb="11">
      <t>ジドウシャ</t>
    </rPh>
    <rPh sb="12" eb="14">
      <t>テツドウ</t>
    </rPh>
    <rPh sb="14" eb="16">
      <t>シャリョウ</t>
    </rPh>
    <rPh sb="16" eb="17">
      <t>マタ</t>
    </rPh>
    <rPh sb="21" eb="22">
      <t>ツカ</t>
    </rPh>
    <phoneticPr fontId="2"/>
  </si>
  <si>
    <t>ガス機関（航空機、自動車又は船舶に使われるものを除く）</t>
    <phoneticPr fontId="2"/>
  </si>
  <si>
    <t>15.金属鍛造炉など</t>
    <rPh sb="3" eb="5">
      <t>キンゾク</t>
    </rPh>
    <rPh sb="5" eb="7">
      <t>タンゾウ</t>
    </rPh>
    <rPh sb="7" eb="8">
      <t>ロ</t>
    </rPh>
    <phoneticPr fontId="2"/>
  </si>
  <si>
    <t>0.000013</t>
    <phoneticPr fontId="2"/>
  </si>
  <si>
    <t>0.00000043</t>
    <phoneticPr fontId="2"/>
  </si>
  <si>
    <t>16.石油製品加熱炉など</t>
    <rPh sb="3" eb="5">
      <t>セキユ</t>
    </rPh>
    <rPh sb="5" eb="7">
      <t>セイヒン</t>
    </rPh>
    <rPh sb="7" eb="9">
      <t>カネツ</t>
    </rPh>
    <rPh sb="9" eb="10">
      <t>ロ</t>
    </rPh>
    <phoneticPr fontId="2"/>
  </si>
  <si>
    <t>0.00000016</t>
    <phoneticPr fontId="2"/>
  </si>
  <si>
    <t>コークスの製造</t>
    <rPh sb="5" eb="7">
      <t>セイゾウ</t>
    </rPh>
    <phoneticPr fontId="2"/>
  </si>
  <si>
    <t>製造量</t>
    <rPh sb="0" eb="3">
      <t>セイゾウリョウ</t>
    </rPh>
    <phoneticPr fontId="2"/>
  </si>
  <si>
    <t>電気炉（製鋼用、合金鉄製造用、炭化けい素製造用）</t>
    <rPh sb="0" eb="3">
      <t>デンキロ</t>
    </rPh>
    <rPh sb="4" eb="7">
      <t>セイコウヨウ</t>
    </rPh>
    <rPh sb="8" eb="10">
      <t>ゴウキン</t>
    </rPh>
    <rPh sb="10" eb="11">
      <t>テツ</t>
    </rPh>
    <rPh sb="11" eb="14">
      <t>セイゾウヨウ</t>
    </rPh>
    <rPh sb="15" eb="17">
      <t>タンカ</t>
    </rPh>
    <rPh sb="19" eb="20">
      <t>ソ</t>
    </rPh>
    <rPh sb="20" eb="22">
      <t>セイゾウ</t>
    </rPh>
    <rPh sb="22" eb="23">
      <t>ヨウ</t>
    </rPh>
    <phoneticPr fontId="2"/>
  </si>
  <si>
    <t>21.その他工業炉</t>
    <rPh sb="5" eb="6">
      <t>タ</t>
    </rPh>
    <rPh sb="6" eb="9">
      <t>コウギョウロ</t>
    </rPh>
    <phoneticPr fontId="2"/>
  </si>
  <si>
    <t>石炭の生産</t>
    <rPh sb="3" eb="5">
      <t>セイサン</t>
    </rPh>
    <phoneticPr fontId="2"/>
  </si>
  <si>
    <t>坑内掘</t>
    <rPh sb="0" eb="2">
      <t>コウナイ</t>
    </rPh>
    <rPh sb="2" eb="3">
      <t>ホ</t>
    </rPh>
    <phoneticPr fontId="2"/>
  </si>
  <si>
    <t>採掘時</t>
    <rPh sb="0" eb="2">
      <t>サイクツ</t>
    </rPh>
    <rPh sb="2" eb="3">
      <t>ジ</t>
    </rPh>
    <phoneticPr fontId="2"/>
  </si>
  <si>
    <t>データ参照用</t>
    <rPh sb="3" eb="5">
      <t>サンショウ</t>
    </rPh>
    <rPh sb="5" eb="6">
      <t>ヨウ</t>
    </rPh>
    <phoneticPr fontId="2"/>
  </si>
  <si>
    <t>係数</t>
    <rPh sb="0" eb="2">
      <t>ケイスウ</t>
    </rPh>
    <phoneticPr fontId="2"/>
  </si>
  <si>
    <t>採掘後の工程時</t>
    <rPh sb="0" eb="2">
      <t>サイクツ</t>
    </rPh>
    <rPh sb="2" eb="3">
      <t>ゴ</t>
    </rPh>
    <rPh sb="4" eb="6">
      <t>コウテイ</t>
    </rPh>
    <rPh sb="6" eb="7">
      <t>ジ</t>
    </rPh>
    <phoneticPr fontId="2"/>
  </si>
  <si>
    <t>固体化石燃料など</t>
    <rPh sb="0" eb="2">
      <t>コタイ</t>
    </rPh>
    <rPh sb="2" eb="4">
      <t>カセキ</t>
    </rPh>
    <rPh sb="4" eb="6">
      <t>ネンリョウ</t>
    </rPh>
    <phoneticPr fontId="2"/>
  </si>
  <si>
    <t>露天掘</t>
    <rPh sb="0" eb="3">
      <t>ロテンボ</t>
    </rPh>
    <phoneticPr fontId="2"/>
  </si>
  <si>
    <t>0.00000083</t>
    <phoneticPr fontId="2"/>
  </si>
  <si>
    <t>0.0000023</t>
    <phoneticPr fontId="2"/>
  </si>
  <si>
    <t>木炭の製造</t>
    <rPh sb="0" eb="2">
      <t>モクタン</t>
    </rPh>
    <rPh sb="3" eb="5">
      <t>セイゾウ</t>
    </rPh>
    <phoneticPr fontId="2"/>
  </si>
  <si>
    <t>原油又は天然ガスの性状に関する試験</t>
    <rPh sb="0" eb="2">
      <t>ゲンユ</t>
    </rPh>
    <rPh sb="2" eb="3">
      <t>マタ</t>
    </rPh>
    <rPh sb="4" eb="6">
      <t>テンネン</t>
    </rPh>
    <rPh sb="9" eb="11">
      <t>セイジョウ</t>
    </rPh>
    <rPh sb="12" eb="13">
      <t>カン</t>
    </rPh>
    <rPh sb="15" eb="17">
      <t>シケン</t>
    </rPh>
    <phoneticPr fontId="2"/>
  </si>
  <si>
    <t>原油（コンデンセート（NGL除く）にかかる生産量
（生産にかかる坑井の点検を除く）</t>
    <rPh sb="0" eb="2">
      <t>ゲンユ</t>
    </rPh>
    <rPh sb="14" eb="15">
      <t>ノゾ</t>
    </rPh>
    <rPh sb="21" eb="23">
      <t>セイサン</t>
    </rPh>
    <rPh sb="23" eb="24">
      <t>リョウ</t>
    </rPh>
    <rPh sb="26" eb="28">
      <t>セイサン</t>
    </rPh>
    <rPh sb="32" eb="34">
      <t>コウセイ</t>
    </rPh>
    <rPh sb="35" eb="37">
      <t>テンケン</t>
    </rPh>
    <rPh sb="38" eb="39">
      <t>ノゾ</t>
    </rPh>
    <phoneticPr fontId="2"/>
  </si>
  <si>
    <t>通気弁</t>
    <rPh sb="0" eb="2">
      <t>ツウキ</t>
    </rPh>
    <rPh sb="2" eb="3">
      <t>ベン</t>
    </rPh>
    <phoneticPr fontId="2"/>
  </si>
  <si>
    <t>施設（陸上）</t>
    <rPh sb="0" eb="2">
      <t>シセツ</t>
    </rPh>
    <rPh sb="3" eb="5">
      <t>リクジョウ</t>
    </rPh>
    <phoneticPr fontId="2"/>
  </si>
  <si>
    <t>施設（海上）</t>
    <rPh sb="0" eb="2">
      <t>シセツ</t>
    </rPh>
    <rPh sb="3" eb="5">
      <t>カイジョウ</t>
    </rPh>
    <phoneticPr fontId="2"/>
  </si>
  <si>
    <t>天然ガスの生産量
（生産にかかる坑井の点検を除く）</t>
    <rPh sb="0" eb="2">
      <t>テンネン</t>
    </rPh>
    <rPh sb="5" eb="7">
      <t>セイサン</t>
    </rPh>
    <rPh sb="7" eb="8">
      <t>リョウ</t>
    </rPh>
    <phoneticPr fontId="2"/>
  </si>
  <si>
    <t>施設（陸上）（生産時通気弁及び随伴ガス焼却除く）</t>
    <rPh sb="0" eb="2">
      <t>シセツ</t>
    </rPh>
    <rPh sb="3" eb="5">
      <t>リクジョウ</t>
    </rPh>
    <rPh sb="7" eb="10">
      <t>セイサンジ</t>
    </rPh>
    <rPh sb="10" eb="12">
      <t>ツウキ</t>
    </rPh>
    <rPh sb="12" eb="13">
      <t>ベン</t>
    </rPh>
    <rPh sb="13" eb="14">
      <t>オヨ</t>
    </rPh>
    <rPh sb="15" eb="17">
      <t>ズイハン</t>
    </rPh>
    <rPh sb="19" eb="21">
      <t>ショウキャク</t>
    </rPh>
    <rPh sb="21" eb="22">
      <t>ノゾ</t>
    </rPh>
    <phoneticPr fontId="2"/>
  </si>
  <si>
    <t>施設（海上）（生産時通気弁及び随伴ガス焼却除く）</t>
    <rPh sb="0" eb="2">
      <t>シセツ</t>
    </rPh>
    <rPh sb="3" eb="5">
      <t>カイジョウ</t>
    </rPh>
    <phoneticPr fontId="2"/>
  </si>
  <si>
    <t>原油又は天然ガスの生産に係る坑井の点検</t>
    <rPh sb="0" eb="2">
      <t>ゲンユ</t>
    </rPh>
    <rPh sb="2" eb="3">
      <t>マタ</t>
    </rPh>
    <rPh sb="4" eb="6">
      <t>テンネン</t>
    </rPh>
    <rPh sb="9" eb="11">
      <t>セイサン</t>
    </rPh>
    <rPh sb="12" eb="13">
      <t>カカ</t>
    </rPh>
    <rPh sb="14" eb="16">
      <t>コウセイ</t>
    </rPh>
    <rPh sb="17" eb="19">
      <t>テンケン</t>
    </rPh>
    <phoneticPr fontId="2"/>
  </si>
  <si>
    <t>原油（コンデンセート（NGL）除く）（パイプライン）</t>
    <rPh sb="0" eb="2">
      <t>ゲンユ</t>
    </rPh>
    <rPh sb="15" eb="16">
      <t>ノゾ</t>
    </rPh>
    <phoneticPr fontId="2"/>
  </si>
  <si>
    <t>輸送量</t>
    <rPh sb="0" eb="3">
      <t>ユソウリョウ</t>
    </rPh>
    <phoneticPr fontId="2"/>
  </si>
  <si>
    <t>原油（コンデンセート（NGL）除く）（パイプライン以外）</t>
    <rPh sb="0" eb="2">
      <t>ゲンユ</t>
    </rPh>
    <rPh sb="15" eb="16">
      <t>ノゾ</t>
    </rPh>
    <rPh sb="25" eb="27">
      <t>イガイ</t>
    </rPh>
    <phoneticPr fontId="2"/>
  </si>
  <si>
    <t>コンデンセート（NGL）の貯蔵及び生成に係る精製に用いる量</t>
    <rPh sb="13" eb="15">
      <t>チョゾウ</t>
    </rPh>
    <rPh sb="15" eb="16">
      <t>オヨ</t>
    </rPh>
    <rPh sb="17" eb="19">
      <t>セイセイ</t>
    </rPh>
    <rPh sb="20" eb="21">
      <t>カカ</t>
    </rPh>
    <rPh sb="22" eb="24">
      <t>セイセイ</t>
    </rPh>
    <rPh sb="25" eb="26">
      <t>モチ</t>
    </rPh>
    <rPh sb="28" eb="29">
      <t>リョウ</t>
    </rPh>
    <phoneticPr fontId="2"/>
  </si>
  <si>
    <t>精製されるNGLの貯蔵</t>
    <rPh sb="0" eb="2">
      <t>セイセイ</t>
    </rPh>
    <rPh sb="9" eb="11">
      <t>チョゾウ</t>
    </rPh>
    <phoneticPr fontId="2"/>
  </si>
  <si>
    <t>NGLの精製</t>
    <rPh sb="4" eb="6">
      <t>セイセイ</t>
    </rPh>
    <phoneticPr fontId="2"/>
  </si>
  <si>
    <t>原油（コンデンセート（NGL）を除く）の貯蔵及び生成に係る精製量</t>
    <rPh sb="0" eb="2">
      <t>ゲンユ</t>
    </rPh>
    <rPh sb="16" eb="17">
      <t>ノゾ</t>
    </rPh>
    <rPh sb="20" eb="22">
      <t>チョゾウ</t>
    </rPh>
    <rPh sb="22" eb="23">
      <t>オヨ</t>
    </rPh>
    <rPh sb="24" eb="26">
      <t>セイセイ</t>
    </rPh>
    <rPh sb="27" eb="28">
      <t>カカ</t>
    </rPh>
    <rPh sb="29" eb="31">
      <t>セイセイ</t>
    </rPh>
    <rPh sb="31" eb="32">
      <t>リョウ</t>
    </rPh>
    <phoneticPr fontId="2"/>
  </si>
  <si>
    <t>精製される原油の貯蔵</t>
    <rPh sb="0" eb="2">
      <t>セイセイ</t>
    </rPh>
    <rPh sb="5" eb="7">
      <t>ゲンユ</t>
    </rPh>
    <rPh sb="8" eb="10">
      <t>チョゾウ</t>
    </rPh>
    <phoneticPr fontId="2"/>
  </si>
  <si>
    <t>原油の精製</t>
    <rPh sb="0" eb="2">
      <t>ゲンユ</t>
    </rPh>
    <rPh sb="3" eb="5">
      <t>セイセイ</t>
    </rPh>
    <phoneticPr fontId="2"/>
  </si>
  <si>
    <t>都市ガスの製造又は供給</t>
    <rPh sb="0" eb="2">
      <t>トシ</t>
    </rPh>
    <rPh sb="5" eb="7">
      <t>セイゾウ</t>
    </rPh>
    <rPh sb="7" eb="8">
      <t>マタ</t>
    </rPh>
    <rPh sb="9" eb="11">
      <t>キョウキュウ</t>
    </rPh>
    <phoneticPr fontId="2"/>
  </si>
  <si>
    <t>都市ガスの製造</t>
    <rPh sb="0" eb="2">
      <t>トシ</t>
    </rPh>
    <rPh sb="5" eb="7">
      <t>セイゾウ</t>
    </rPh>
    <phoneticPr fontId="2"/>
  </si>
  <si>
    <t>液化天然ガス（LNG）原料使用量</t>
    <rPh sb="0" eb="2">
      <t>エキカ</t>
    </rPh>
    <rPh sb="2" eb="4">
      <t>テンネン</t>
    </rPh>
    <rPh sb="11" eb="13">
      <t>ゲンリョウ</t>
    </rPh>
    <rPh sb="13" eb="16">
      <t>シヨウリョウ</t>
    </rPh>
    <phoneticPr fontId="2"/>
  </si>
  <si>
    <t>PJ</t>
    <phoneticPr fontId="2"/>
  </si>
  <si>
    <t>天然ガス（LNGを除く）原料使用量</t>
    <rPh sb="0" eb="2">
      <t>テンネン</t>
    </rPh>
    <rPh sb="9" eb="10">
      <t>ノゾ</t>
    </rPh>
    <rPh sb="12" eb="14">
      <t>ゲンリョウ</t>
    </rPh>
    <rPh sb="14" eb="17">
      <t>シヨウリョウ</t>
    </rPh>
    <phoneticPr fontId="2"/>
  </si>
  <si>
    <t>都市ガスの供給</t>
    <rPh sb="0" eb="2">
      <t>トシ</t>
    </rPh>
    <rPh sb="5" eb="7">
      <t>キョウキュウ</t>
    </rPh>
    <phoneticPr fontId="2"/>
  </si>
  <si>
    <t>供給量</t>
    <rPh sb="0" eb="3">
      <t>キョウキュウリョウ</t>
    </rPh>
    <phoneticPr fontId="2"/>
  </si>
  <si>
    <t>蒸気生産量</t>
    <rPh sb="0" eb="2">
      <t>ジョウキ</t>
    </rPh>
    <rPh sb="2" eb="5">
      <t>セイサンリョウ</t>
    </rPh>
    <phoneticPr fontId="2"/>
  </si>
  <si>
    <t>製造量（エタンからの製造）</t>
    <rPh sb="0" eb="3">
      <t>セイゾウリョウ</t>
    </rPh>
    <rPh sb="10" eb="12">
      <t>セイゾウ</t>
    </rPh>
    <phoneticPr fontId="2"/>
  </si>
  <si>
    <t>製造量（ナフサその他原料からの製造）</t>
    <rPh sb="0" eb="3">
      <t>セイゾウリョウ</t>
    </rPh>
    <rPh sb="9" eb="10">
      <t>タ</t>
    </rPh>
    <rPh sb="10" eb="12">
      <t>ゲンリョウ</t>
    </rPh>
    <rPh sb="15" eb="17">
      <t>セイゾウ</t>
    </rPh>
    <phoneticPr fontId="2"/>
  </si>
  <si>
    <t>RPF</t>
  </si>
  <si>
    <t>酸化エチレンの製造</t>
    <rPh sb="0" eb="2">
      <t>サンカ</t>
    </rPh>
    <rPh sb="7" eb="9">
      <t>セイゾウ</t>
    </rPh>
    <phoneticPr fontId="2"/>
  </si>
  <si>
    <t>カーボンブラックの製造</t>
    <rPh sb="9" eb="11">
      <t>セイゾウ</t>
    </rPh>
    <phoneticPr fontId="2"/>
  </si>
  <si>
    <t>製造量</t>
    <rPh sb="0" eb="2">
      <t>セイゾウ</t>
    </rPh>
    <rPh sb="2" eb="3">
      <t>リョウ</t>
    </rPh>
    <phoneticPr fontId="2"/>
  </si>
  <si>
    <t>スチレンの製造</t>
    <rPh sb="5" eb="7">
      <t>セイゾウ</t>
    </rPh>
    <phoneticPr fontId="2"/>
  </si>
  <si>
    <t>食物くず（嫌気性埋立構造）</t>
    <rPh sb="5" eb="8">
      <t>ケンキセイ</t>
    </rPh>
    <rPh sb="8" eb="10">
      <t>ウメタテ</t>
    </rPh>
    <rPh sb="10" eb="12">
      <t>コウゾウ</t>
    </rPh>
    <phoneticPr fontId="2"/>
  </si>
  <si>
    <t>廃棄物量</t>
    <rPh sb="0" eb="3">
      <t>ハイキブツ</t>
    </rPh>
    <rPh sb="3" eb="4">
      <t>リョウ</t>
    </rPh>
    <phoneticPr fontId="2"/>
  </si>
  <si>
    <t>食物くず（嫌気性埋立構造以外）</t>
    <rPh sb="5" eb="8">
      <t>ケンキセイ</t>
    </rPh>
    <rPh sb="8" eb="10">
      <t>ウメタテ</t>
    </rPh>
    <rPh sb="10" eb="12">
      <t>コウゾウ</t>
    </rPh>
    <rPh sb="12" eb="14">
      <t>イガイ</t>
    </rPh>
    <phoneticPr fontId="2"/>
  </si>
  <si>
    <t>27.こんろ</t>
    <phoneticPr fontId="2"/>
  </si>
  <si>
    <t>紙くず（嫌気性埋立構造）</t>
    <rPh sb="0" eb="1">
      <t>カミ</t>
    </rPh>
    <rPh sb="4" eb="7">
      <t>ケンキセイ</t>
    </rPh>
    <rPh sb="7" eb="9">
      <t>ウメタテ</t>
    </rPh>
    <rPh sb="9" eb="11">
      <t>コウゾウ</t>
    </rPh>
    <phoneticPr fontId="2"/>
  </si>
  <si>
    <t>紙くず（嫌気性埋立構造以外）</t>
    <rPh sb="0" eb="1">
      <t>カミ</t>
    </rPh>
    <rPh sb="4" eb="7">
      <t>ケンキセイ</t>
    </rPh>
    <rPh sb="7" eb="9">
      <t>ウメタテ</t>
    </rPh>
    <rPh sb="9" eb="11">
      <t>コウゾウ</t>
    </rPh>
    <rPh sb="11" eb="13">
      <t>イガイ</t>
    </rPh>
    <phoneticPr fontId="2"/>
  </si>
  <si>
    <t>0.00029</t>
    <phoneticPr fontId="2"/>
  </si>
  <si>
    <t>繊維くず、木くず又は製造業に係る有機性汚泥（嫌気性埋立構造）</t>
    <rPh sb="0" eb="2">
      <t>センイ</t>
    </rPh>
    <rPh sb="5" eb="6">
      <t>キ</t>
    </rPh>
    <rPh sb="8" eb="9">
      <t>マタ</t>
    </rPh>
    <rPh sb="10" eb="13">
      <t>セイゾウギョウ</t>
    </rPh>
    <rPh sb="14" eb="15">
      <t>カカ</t>
    </rPh>
    <rPh sb="16" eb="19">
      <t>ユウキセイ</t>
    </rPh>
    <rPh sb="19" eb="21">
      <t>オデイ</t>
    </rPh>
    <rPh sb="22" eb="25">
      <t>ケンキセイ</t>
    </rPh>
    <rPh sb="25" eb="27">
      <t>ウメタテ</t>
    </rPh>
    <rPh sb="27" eb="29">
      <t>コウゾウ</t>
    </rPh>
    <phoneticPr fontId="2"/>
  </si>
  <si>
    <t>0.0000095</t>
    <phoneticPr fontId="2"/>
  </si>
  <si>
    <t>繊維くず、木くず又は製造業に係る有機性汚泥（嫌気性埋立構造以外）</t>
    <rPh sb="0" eb="2">
      <t>センイ</t>
    </rPh>
    <rPh sb="5" eb="6">
      <t>キ</t>
    </rPh>
    <rPh sb="8" eb="9">
      <t>マタ</t>
    </rPh>
    <rPh sb="10" eb="13">
      <t>セイゾウギョウ</t>
    </rPh>
    <rPh sb="14" eb="15">
      <t>カカ</t>
    </rPh>
    <rPh sb="16" eb="19">
      <t>ユウキセイ</t>
    </rPh>
    <rPh sb="19" eb="21">
      <t>オデイ</t>
    </rPh>
    <rPh sb="22" eb="25">
      <t>ケンキセイ</t>
    </rPh>
    <rPh sb="25" eb="27">
      <t>ウメタテ</t>
    </rPh>
    <rPh sb="27" eb="29">
      <t>コウゾウ</t>
    </rPh>
    <rPh sb="29" eb="31">
      <t>イガイ</t>
    </rPh>
    <phoneticPr fontId="2"/>
  </si>
  <si>
    <t>0.0000045</t>
    <phoneticPr fontId="2"/>
  </si>
  <si>
    <t>消化設備に係る汚泥（嫌気性埋立構造）</t>
    <rPh sb="0" eb="2">
      <t>ショウカ</t>
    </rPh>
    <rPh sb="2" eb="4">
      <t>セツビ</t>
    </rPh>
    <rPh sb="5" eb="6">
      <t>カカ</t>
    </rPh>
    <rPh sb="7" eb="9">
      <t>オデイ</t>
    </rPh>
    <rPh sb="10" eb="13">
      <t>ケンキセイ</t>
    </rPh>
    <rPh sb="13" eb="15">
      <t>ウメタテ</t>
    </rPh>
    <rPh sb="15" eb="17">
      <t>コウゾウ</t>
    </rPh>
    <phoneticPr fontId="2"/>
  </si>
  <si>
    <t>消化設備に係る汚泥（嫌気性埋立構造以外）</t>
    <rPh sb="0" eb="2">
      <t>ショウカ</t>
    </rPh>
    <rPh sb="2" eb="4">
      <t>セツビ</t>
    </rPh>
    <rPh sb="5" eb="6">
      <t>カカ</t>
    </rPh>
    <rPh sb="7" eb="9">
      <t>オデイ</t>
    </rPh>
    <rPh sb="10" eb="13">
      <t>ケンキセイ</t>
    </rPh>
    <rPh sb="13" eb="15">
      <t>ウメタテ</t>
    </rPh>
    <rPh sb="15" eb="17">
      <t>コウゾウ</t>
    </rPh>
    <rPh sb="17" eb="19">
      <t>イガイ</t>
    </rPh>
    <phoneticPr fontId="2"/>
  </si>
  <si>
    <t>下水汚泥（消化設備以外）、し尿処理施設汚泥、動物のふん尿（嫌気性埋立構造）</t>
    <rPh sb="0" eb="2">
      <t>ゲスイ</t>
    </rPh>
    <rPh sb="2" eb="4">
      <t>オデイ</t>
    </rPh>
    <rPh sb="5" eb="7">
      <t>ショウカ</t>
    </rPh>
    <rPh sb="7" eb="9">
      <t>セツビ</t>
    </rPh>
    <rPh sb="9" eb="11">
      <t>イガイ</t>
    </rPh>
    <rPh sb="14" eb="15">
      <t>ニョウ</t>
    </rPh>
    <rPh sb="15" eb="17">
      <t>ショリ</t>
    </rPh>
    <rPh sb="17" eb="19">
      <t>シセツ</t>
    </rPh>
    <rPh sb="19" eb="21">
      <t>オデイ</t>
    </rPh>
    <rPh sb="22" eb="24">
      <t>ドウブツ</t>
    </rPh>
    <rPh sb="27" eb="28">
      <t>ニョウ</t>
    </rPh>
    <rPh sb="29" eb="32">
      <t>ケンキセイ</t>
    </rPh>
    <rPh sb="32" eb="34">
      <t>ウメタテ</t>
    </rPh>
    <rPh sb="34" eb="36">
      <t>コウゾウ</t>
    </rPh>
    <phoneticPr fontId="2"/>
  </si>
  <si>
    <t>下水汚泥（消化設備以外）、し尿処理施設汚泥、動物のふん尿（嫌気性埋立構造以外）</t>
    <rPh sb="0" eb="2">
      <t>ゲスイ</t>
    </rPh>
    <rPh sb="2" eb="4">
      <t>オデイ</t>
    </rPh>
    <rPh sb="5" eb="7">
      <t>ショウカ</t>
    </rPh>
    <rPh sb="7" eb="9">
      <t>セツビ</t>
    </rPh>
    <rPh sb="9" eb="11">
      <t>イガイ</t>
    </rPh>
    <rPh sb="14" eb="15">
      <t>ニョウ</t>
    </rPh>
    <rPh sb="15" eb="17">
      <t>ショリ</t>
    </rPh>
    <rPh sb="17" eb="19">
      <t>シセツ</t>
    </rPh>
    <rPh sb="19" eb="21">
      <t>オデイ</t>
    </rPh>
    <rPh sb="22" eb="24">
      <t>ドウブツ</t>
    </rPh>
    <rPh sb="27" eb="28">
      <t>ニョウ</t>
    </rPh>
    <rPh sb="29" eb="32">
      <t>ケンキセイ</t>
    </rPh>
    <rPh sb="32" eb="34">
      <t>ウメタテ</t>
    </rPh>
    <rPh sb="34" eb="36">
      <t>コウゾウ</t>
    </rPh>
    <rPh sb="36" eb="38">
      <t>イガイ</t>
    </rPh>
    <phoneticPr fontId="2"/>
  </si>
  <si>
    <t>浄水施設に係る汚泥（嫌気性埋立構造）</t>
    <rPh sb="0" eb="2">
      <t>ジョウスイ</t>
    </rPh>
    <rPh sb="2" eb="4">
      <t>シセツ</t>
    </rPh>
    <rPh sb="5" eb="6">
      <t>カカ</t>
    </rPh>
    <rPh sb="7" eb="9">
      <t>オデイ</t>
    </rPh>
    <rPh sb="10" eb="13">
      <t>ケンキセイ</t>
    </rPh>
    <rPh sb="13" eb="15">
      <t>ウメタテ</t>
    </rPh>
    <rPh sb="15" eb="17">
      <t>コウゾウ</t>
    </rPh>
    <phoneticPr fontId="2"/>
  </si>
  <si>
    <t>浄水施設に係る汚泥（嫌気性埋立構造以外）</t>
    <rPh sb="0" eb="2">
      <t>ジョウスイ</t>
    </rPh>
    <rPh sb="2" eb="4">
      <t>シセツ</t>
    </rPh>
    <rPh sb="5" eb="6">
      <t>カカ</t>
    </rPh>
    <rPh sb="7" eb="9">
      <t>オデイ</t>
    </rPh>
    <rPh sb="10" eb="13">
      <t>ケンキセイ</t>
    </rPh>
    <rPh sb="13" eb="15">
      <t>ウメタテ</t>
    </rPh>
    <rPh sb="15" eb="17">
      <t>コウゾウ</t>
    </rPh>
    <rPh sb="17" eb="19">
      <t>イガイ</t>
    </rPh>
    <phoneticPr fontId="2"/>
  </si>
  <si>
    <t>廃棄物の焼却処理</t>
    <rPh sb="4" eb="6">
      <t>ショウキャク</t>
    </rPh>
    <rPh sb="6" eb="8">
      <t>ショリ</t>
    </rPh>
    <phoneticPr fontId="2"/>
  </si>
  <si>
    <t>一般廃棄物（連続燃焼式焼却施設）</t>
    <rPh sb="0" eb="2">
      <t>イッパン</t>
    </rPh>
    <rPh sb="2" eb="5">
      <t>ハイキブツ</t>
    </rPh>
    <phoneticPr fontId="2"/>
  </si>
  <si>
    <t>一般廃棄物（准連続燃焼式焼却施設）</t>
    <rPh sb="0" eb="2">
      <t>イッパン</t>
    </rPh>
    <rPh sb="2" eb="5">
      <t>ハイキブツ</t>
    </rPh>
    <rPh sb="6" eb="7">
      <t>ジュン</t>
    </rPh>
    <rPh sb="7" eb="9">
      <t>レンゾク</t>
    </rPh>
    <rPh sb="9" eb="11">
      <t>ネンショウ</t>
    </rPh>
    <rPh sb="11" eb="12">
      <t>シキ</t>
    </rPh>
    <rPh sb="12" eb="14">
      <t>ショウキャク</t>
    </rPh>
    <phoneticPr fontId="2"/>
  </si>
  <si>
    <t>一般廃棄物（バッチ燃焼式焼却施設）</t>
    <rPh sb="0" eb="2">
      <t>イッパン</t>
    </rPh>
    <rPh sb="2" eb="5">
      <t>ハイキブツ</t>
    </rPh>
    <phoneticPr fontId="2"/>
  </si>
  <si>
    <t>一般廃棄物（ガス化溶融施設）</t>
    <rPh sb="0" eb="2">
      <t>イッパン</t>
    </rPh>
    <rPh sb="2" eb="5">
      <t>ハイキブツ</t>
    </rPh>
    <rPh sb="8" eb="9">
      <t>カ</t>
    </rPh>
    <rPh sb="9" eb="11">
      <t>ヨウユウ</t>
    </rPh>
    <rPh sb="11" eb="13">
      <t>シセツ</t>
    </rPh>
    <phoneticPr fontId="2"/>
  </si>
  <si>
    <t>産業廃棄物</t>
    <rPh sb="0" eb="2">
      <t>サンギョウ</t>
    </rPh>
    <rPh sb="2" eb="5">
      <t>ハイキブツ</t>
    </rPh>
    <phoneticPr fontId="2"/>
  </si>
  <si>
    <t>焼却量（感染性廃棄物（廃プラ以外）</t>
    <rPh sb="0" eb="2">
      <t>ショウキャク</t>
    </rPh>
    <rPh sb="2" eb="3">
      <t>リョウ</t>
    </rPh>
    <rPh sb="4" eb="7">
      <t>カンセンセイ</t>
    </rPh>
    <rPh sb="7" eb="10">
      <t>ハイキブツ</t>
    </rPh>
    <rPh sb="11" eb="12">
      <t>ハイ</t>
    </rPh>
    <rPh sb="14" eb="16">
      <t>イガイ</t>
    </rPh>
    <phoneticPr fontId="2"/>
  </si>
  <si>
    <t>焼却量（廃プラスチック）</t>
    <rPh sb="0" eb="2">
      <t>ショウキャク</t>
    </rPh>
    <rPh sb="2" eb="3">
      <t>リョウ</t>
    </rPh>
    <rPh sb="4" eb="5">
      <t>ハイ</t>
    </rPh>
    <phoneticPr fontId="2"/>
  </si>
  <si>
    <t>焼却量（汚泥）</t>
    <rPh sb="0" eb="3">
      <t>ショウキャクリョウ</t>
    </rPh>
    <rPh sb="4" eb="6">
      <t>オデイ</t>
    </rPh>
    <phoneticPr fontId="2"/>
  </si>
  <si>
    <t>焼却量（廃油）</t>
    <rPh sb="0" eb="3">
      <t>ショウキャクリョウ</t>
    </rPh>
    <rPh sb="4" eb="6">
      <t>ハイユ</t>
    </rPh>
    <phoneticPr fontId="2"/>
  </si>
  <si>
    <t>焼却量（紙くず、木くず、繊維くず、動物性・植物性残さ、動物の死体）</t>
    <rPh sb="0" eb="2">
      <t>ショウキャク</t>
    </rPh>
    <rPh sb="2" eb="3">
      <t>リョウ</t>
    </rPh>
    <rPh sb="4" eb="5">
      <t>カミ</t>
    </rPh>
    <rPh sb="8" eb="9">
      <t>キ</t>
    </rPh>
    <rPh sb="12" eb="14">
      <t>センイ</t>
    </rPh>
    <rPh sb="17" eb="20">
      <t>ドウブツセイ</t>
    </rPh>
    <rPh sb="21" eb="23">
      <t>ショクブツ</t>
    </rPh>
    <rPh sb="23" eb="24">
      <t>セイ</t>
    </rPh>
    <rPh sb="24" eb="25">
      <t>ザン</t>
    </rPh>
    <rPh sb="27" eb="29">
      <t>ドウブツ</t>
    </rPh>
    <rPh sb="30" eb="32">
      <t>シタイ</t>
    </rPh>
    <phoneticPr fontId="2"/>
  </si>
  <si>
    <t>食料品製造業</t>
    <rPh sb="0" eb="3">
      <t>ショクリョウヒン</t>
    </rPh>
    <rPh sb="3" eb="6">
      <t>セイゾウギョウ</t>
    </rPh>
    <phoneticPr fontId="2"/>
  </si>
  <si>
    <t>パルプ・紙・紙加工品製造業</t>
    <rPh sb="4" eb="5">
      <t>カミ</t>
    </rPh>
    <rPh sb="6" eb="7">
      <t>カミ</t>
    </rPh>
    <rPh sb="7" eb="10">
      <t>カコウヒン</t>
    </rPh>
    <rPh sb="10" eb="13">
      <t>セイゾウギョウ</t>
    </rPh>
    <phoneticPr fontId="2"/>
  </si>
  <si>
    <t>化学工業</t>
    <rPh sb="0" eb="2">
      <t>カガク</t>
    </rPh>
    <rPh sb="2" eb="4">
      <t>コウギョウ</t>
    </rPh>
    <phoneticPr fontId="2"/>
  </si>
  <si>
    <t>鉄鋼業</t>
    <rPh sb="0" eb="3">
      <t>テッコウギョウ</t>
    </rPh>
    <phoneticPr fontId="2"/>
  </si>
  <si>
    <t>その他業種</t>
    <rPh sb="2" eb="3">
      <t>タ</t>
    </rPh>
    <rPh sb="3" eb="5">
      <t>ギョウシュ</t>
    </rPh>
    <phoneticPr fontId="2"/>
  </si>
  <si>
    <t>生活排水処理施設(コミュニティ・プラント)</t>
    <rPh sb="0" eb="2">
      <t>セイカツ</t>
    </rPh>
    <rPh sb="2" eb="4">
      <t>ハイスイ</t>
    </rPh>
    <phoneticPr fontId="2"/>
  </si>
  <si>
    <t>生活排水処理施設(単独処理浄化槽)</t>
    <rPh sb="0" eb="2">
      <t>セイカツ</t>
    </rPh>
    <rPh sb="2" eb="4">
      <t>ハイスイ</t>
    </rPh>
    <rPh sb="4" eb="6">
      <t>ショリ</t>
    </rPh>
    <phoneticPr fontId="2"/>
  </si>
  <si>
    <t>生活排水処理施設(合併処理浄化槽（性能評価型高度処理：窒素除去型、窒素・リン除去型、BOD除去型)</t>
    <rPh sb="0" eb="2">
      <t>セイカツ</t>
    </rPh>
    <rPh sb="2" eb="4">
      <t>ハイスイ</t>
    </rPh>
    <rPh sb="4" eb="6">
      <t>ショリ</t>
    </rPh>
    <rPh sb="9" eb="11">
      <t>ガッペイ</t>
    </rPh>
    <rPh sb="11" eb="13">
      <t>ショリ</t>
    </rPh>
    <rPh sb="13" eb="16">
      <t>ジョウカソウ</t>
    </rPh>
    <rPh sb="17" eb="21">
      <t>セイノウヒョウカ</t>
    </rPh>
    <rPh sb="21" eb="22">
      <t>ガタ</t>
    </rPh>
    <rPh sb="22" eb="24">
      <t>コウド</t>
    </rPh>
    <rPh sb="24" eb="26">
      <t>ショリ</t>
    </rPh>
    <rPh sb="27" eb="29">
      <t>チッソ</t>
    </rPh>
    <rPh sb="29" eb="31">
      <t>ジョキョ</t>
    </rPh>
    <rPh sb="31" eb="32">
      <t>ガタ</t>
    </rPh>
    <rPh sb="33" eb="35">
      <t>チッソ</t>
    </rPh>
    <rPh sb="38" eb="40">
      <t>ジョキョ</t>
    </rPh>
    <rPh sb="40" eb="41">
      <t>ガタ</t>
    </rPh>
    <rPh sb="45" eb="47">
      <t>ジョキョ</t>
    </rPh>
    <rPh sb="47" eb="48">
      <t>ガタ</t>
    </rPh>
    <phoneticPr fontId="2"/>
  </si>
  <si>
    <t>生活排水処理施設(合併処理浄化槽（その他性能評価型)</t>
    <rPh sb="0" eb="2">
      <t>セイカツ</t>
    </rPh>
    <rPh sb="2" eb="4">
      <t>ハイスイ</t>
    </rPh>
    <rPh sb="4" eb="6">
      <t>ショリ</t>
    </rPh>
    <rPh sb="9" eb="11">
      <t>ガッペイ</t>
    </rPh>
    <rPh sb="11" eb="13">
      <t>ショリ</t>
    </rPh>
    <rPh sb="13" eb="16">
      <t>ジョウカソウ</t>
    </rPh>
    <rPh sb="19" eb="20">
      <t>タ</t>
    </rPh>
    <rPh sb="20" eb="22">
      <t>セイノウ</t>
    </rPh>
    <rPh sb="22" eb="24">
      <t>ヒョウカ</t>
    </rPh>
    <rPh sb="24" eb="25">
      <t>ガタ</t>
    </rPh>
    <phoneticPr fontId="2"/>
  </si>
  <si>
    <t>生活排水処理施設(合併処理浄化槽（構造例示型)</t>
    <rPh sb="0" eb="2">
      <t>セイカツ</t>
    </rPh>
    <rPh sb="2" eb="4">
      <t>ハイスイ</t>
    </rPh>
    <rPh sb="4" eb="6">
      <t>ショリ</t>
    </rPh>
    <rPh sb="9" eb="11">
      <t>ガッペイ</t>
    </rPh>
    <rPh sb="11" eb="13">
      <t>ショリ</t>
    </rPh>
    <rPh sb="13" eb="16">
      <t>ジョウカソウ</t>
    </rPh>
    <rPh sb="17" eb="19">
      <t>コウゾウ</t>
    </rPh>
    <rPh sb="19" eb="21">
      <t>レイジ</t>
    </rPh>
    <rPh sb="21" eb="22">
      <t>ガタ</t>
    </rPh>
    <phoneticPr fontId="2"/>
  </si>
  <si>
    <t>生活排水処理施設(くみ取り便所の便槽)</t>
    <phoneticPr fontId="2"/>
  </si>
  <si>
    <t>1.～8.ボイラー用</t>
    <rPh sb="9" eb="10">
      <t>ヨウ</t>
    </rPh>
    <phoneticPr fontId="2"/>
  </si>
  <si>
    <t>コンデンセート、原油、B・C重油</t>
    <rPh sb="8" eb="10">
      <t>ゲンユ</t>
    </rPh>
    <rPh sb="14" eb="16">
      <t>ジュウユ</t>
    </rPh>
    <phoneticPr fontId="2"/>
  </si>
  <si>
    <t>0.00000022</t>
    <phoneticPr fontId="2"/>
  </si>
  <si>
    <t>液化化石燃料（上除く）、廃油又は廃油から製造される燃料炭化水素油、廃プラから精製される燃料炭化水素油</t>
    <rPh sb="0" eb="2">
      <t>エキカ</t>
    </rPh>
    <rPh sb="2" eb="4">
      <t>カセキ</t>
    </rPh>
    <rPh sb="4" eb="6">
      <t>ネンリョウ</t>
    </rPh>
    <rPh sb="7" eb="8">
      <t>ウエ</t>
    </rPh>
    <rPh sb="8" eb="9">
      <t>ノゾ</t>
    </rPh>
    <rPh sb="12" eb="14">
      <t>ハイユ</t>
    </rPh>
    <rPh sb="14" eb="15">
      <t>マタ</t>
    </rPh>
    <rPh sb="16" eb="18">
      <t>ハイユ</t>
    </rPh>
    <rPh sb="20" eb="22">
      <t>セイゾウ</t>
    </rPh>
    <rPh sb="25" eb="27">
      <t>ネンリョウ</t>
    </rPh>
    <rPh sb="27" eb="29">
      <t>タンカ</t>
    </rPh>
    <rPh sb="29" eb="31">
      <t>スイソ</t>
    </rPh>
    <rPh sb="31" eb="32">
      <t>ユ</t>
    </rPh>
    <rPh sb="33" eb="34">
      <t>ハイ</t>
    </rPh>
    <rPh sb="38" eb="40">
      <t>セイセイ</t>
    </rPh>
    <rPh sb="43" eb="45">
      <t>ネンリョウ</t>
    </rPh>
    <rPh sb="45" eb="47">
      <t>タンカ</t>
    </rPh>
    <rPh sb="47" eb="49">
      <t>スイソ</t>
    </rPh>
    <rPh sb="49" eb="50">
      <t>ユ</t>
    </rPh>
    <phoneticPr fontId="2"/>
  </si>
  <si>
    <t>0.00000019</t>
    <phoneticPr fontId="2"/>
  </si>
  <si>
    <t>ボイラー（流動床のものを除く）</t>
    <rPh sb="5" eb="7">
      <t>リュウドウ</t>
    </rPh>
    <rPh sb="7" eb="8">
      <t>ユカ</t>
    </rPh>
    <rPh sb="12" eb="13">
      <t>ノゾ</t>
    </rPh>
    <phoneticPr fontId="2"/>
  </si>
  <si>
    <t>0.00000017</t>
    <phoneticPr fontId="2"/>
  </si>
  <si>
    <t>木材、木質廃材（発電施設）</t>
    <rPh sb="0" eb="2">
      <t>モクザイ</t>
    </rPh>
    <rPh sb="3" eb="5">
      <t>モクシツ</t>
    </rPh>
    <rPh sb="5" eb="7">
      <t>ハイザイ</t>
    </rPh>
    <rPh sb="8" eb="10">
      <t>ハツデン</t>
    </rPh>
    <rPh sb="10" eb="12">
      <t>シセツ</t>
    </rPh>
    <phoneticPr fontId="2"/>
  </si>
  <si>
    <t>0.00000087</t>
    <phoneticPr fontId="2"/>
  </si>
  <si>
    <t>木材、木質廃材（熱利用施設）</t>
    <rPh sb="0" eb="2">
      <t>モクザイ</t>
    </rPh>
    <rPh sb="3" eb="5">
      <t>モクシツ</t>
    </rPh>
    <rPh sb="5" eb="7">
      <t>ハイザイ</t>
    </rPh>
    <rPh sb="8" eb="11">
      <t>ネツリヨウ</t>
    </rPh>
    <rPh sb="11" eb="13">
      <t>シセツ</t>
    </rPh>
    <phoneticPr fontId="2"/>
  </si>
  <si>
    <t>0.0000016</t>
    <phoneticPr fontId="2"/>
  </si>
  <si>
    <t>常圧流動床式ボイラー</t>
    <rPh sb="0" eb="2">
      <t>ジョウアツ</t>
    </rPh>
    <rPh sb="2" eb="4">
      <t>リュウドウ</t>
    </rPh>
    <rPh sb="4" eb="5">
      <t>ユカ</t>
    </rPh>
    <rPh sb="5" eb="6">
      <t>シキ</t>
    </rPh>
    <phoneticPr fontId="2"/>
  </si>
  <si>
    <t>0.000000090</t>
    <phoneticPr fontId="2"/>
  </si>
  <si>
    <t>その他バイオマス燃料</t>
    <rPh sb="2" eb="3">
      <t>タ</t>
    </rPh>
    <rPh sb="8" eb="10">
      <t>ネンリョウ</t>
    </rPh>
    <phoneticPr fontId="2"/>
  </si>
  <si>
    <t>加圧流動床式ボイラー</t>
    <rPh sb="0" eb="2">
      <t>カアツ</t>
    </rPh>
    <rPh sb="2" eb="6">
      <t>リュウドウユカシキ</t>
    </rPh>
    <phoneticPr fontId="2"/>
  </si>
  <si>
    <t>金属の精錬又は鋳造用溶解炉、転炉、平炉</t>
    <rPh sb="0" eb="2">
      <t>キンゾク</t>
    </rPh>
    <rPh sb="3" eb="5">
      <t>セイレン</t>
    </rPh>
    <rPh sb="5" eb="6">
      <t>マタ</t>
    </rPh>
    <rPh sb="7" eb="9">
      <t>チュウゾウ</t>
    </rPh>
    <rPh sb="9" eb="10">
      <t>ヨウ</t>
    </rPh>
    <rPh sb="10" eb="13">
      <t>ヨウカイロ</t>
    </rPh>
    <rPh sb="14" eb="16">
      <t>テンロ</t>
    </rPh>
    <rPh sb="17" eb="19">
      <t>ヘイロ</t>
    </rPh>
    <phoneticPr fontId="2"/>
  </si>
  <si>
    <t>石油製品、石油化学製品、コールタール製品製造用の加熱炉又はガス加熱炉</t>
    <rPh sb="0" eb="2">
      <t>セキユ</t>
    </rPh>
    <rPh sb="2" eb="4">
      <t>セイヒン</t>
    </rPh>
    <rPh sb="5" eb="7">
      <t>セキユ</t>
    </rPh>
    <rPh sb="7" eb="9">
      <t>カガク</t>
    </rPh>
    <rPh sb="9" eb="11">
      <t>セイヒン</t>
    </rPh>
    <rPh sb="18" eb="20">
      <t>セイヒン</t>
    </rPh>
    <rPh sb="20" eb="23">
      <t>セイゾウヨウ</t>
    </rPh>
    <rPh sb="24" eb="26">
      <t>カネツ</t>
    </rPh>
    <rPh sb="26" eb="27">
      <t>ロ</t>
    </rPh>
    <rPh sb="27" eb="28">
      <t>マタ</t>
    </rPh>
    <rPh sb="31" eb="33">
      <t>カネツ</t>
    </rPh>
    <rPh sb="33" eb="34">
      <t>ロ</t>
    </rPh>
    <phoneticPr fontId="2"/>
  </si>
  <si>
    <t>触媒再生炉</t>
    <rPh sb="0" eb="2">
      <t>ショクバイ</t>
    </rPh>
    <rPh sb="4" eb="5">
      <t>ロ</t>
    </rPh>
    <phoneticPr fontId="2"/>
  </si>
  <si>
    <t>コークス炉
（天然ガスについては国内生産されたものに限る）</t>
    <rPh sb="4" eb="5">
      <t>ロ</t>
    </rPh>
    <rPh sb="7" eb="9">
      <t>テンネン</t>
    </rPh>
    <rPh sb="16" eb="18">
      <t>コクナイ</t>
    </rPh>
    <rPh sb="18" eb="20">
      <t>セイサン</t>
    </rPh>
    <rPh sb="26" eb="27">
      <t>カギ</t>
    </rPh>
    <phoneticPr fontId="2"/>
  </si>
  <si>
    <t>木質廃材（熱利用施設）</t>
    <rPh sb="0" eb="2">
      <t>モクシツ</t>
    </rPh>
    <rPh sb="2" eb="4">
      <t>ハイザイ</t>
    </rPh>
    <rPh sb="5" eb="6">
      <t>ネツ</t>
    </rPh>
    <rPh sb="6" eb="8">
      <t>リヨウ</t>
    </rPh>
    <rPh sb="8" eb="10">
      <t>シセツ</t>
    </rPh>
    <phoneticPr fontId="2"/>
  </si>
  <si>
    <t>9.ボイラー用</t>
    <rPh sb="6" eb="7">
      <t>ヨウ</t>
    </rPh>
    <phoneticPr fontId="2"/>
  </si>
  <si>
    <t>10.ボイラー用</t>
    <rPh sb="7" eb="8">
      <t>ヨウ</t>
    </rPh>
    <phoneticPr fontId="2"/>
  </si>
  <si>
    <t>木炭製造量</t>
    <rPh sb="0" eb="2">
      <t>モクタン</t>
    </rPh>
    <rPh sb="2" eb="5">
      <t>セイゾウリョウ</t>
    </rPh>
    <phoneticPr fontId="2"/>
  </si>
  <si>
    <t>原油（コンデンセート（NGLを除く））の生産に伴う随伴ガスの焼却</t>
    <rPh sb="0" eb="2">
      <t>ゲンユ</t>
    </rPh>
    <rPh sb="15" eb="16">
      <t>ノゾ</t>
    </rPh>
    <rPh sb="20" eb="22">
      <t>セイサン</t>
    </rPh>
    <rPh sb="23" eb="24">
      <t>トモナ</t>
    </rPh>
    <rPh sb="25" eb="27">
      <t>ズイハン</t>
    </rPh>
    <rPh sb="30" eb="32">
      <t>ショウキャク</t>
    </rPh>
    <phoneticPr fontId="2"/>
  </si>
  <si>
    <t>原油生産量</t>
    <rPh sb="0" eb="2">
      <t>ゲンユ</t>
    </rPh>
    <rPh sb="2" eb="5">
      <t>セイサンリョウ</t>
    </rPh>
    <phoneticPr fontId="2"/>
  </si>
  <si>
    <t>天然ガスの採取時に随伴ガスの焼却を行う場合</t>
    <rPh sb="0" eb="2">
      <t>テンネン</t>
    </rPh>
    <rPh sb="5" eb="7">
      <t>サイシュ</t>
    </rPh>
    <rPh sb="7" eb="8">
      <t>ジ</t>
    </rPh>
    <rPh sb="9" eb="11">
      <t>ズイハン</t>
    </rPh>
    <rPh sb="14" eb="16">
      <t>ショウキャク</t>
    </rPh>
    <rPh sb="17" eb="18">
      <t>オコナ</t>
    </rPh>
    <rPh sb="19" eb="21">
      <t>バアイ</t>
    </rPh>
    <phoneticPr fontId="2"/>
  </si>
  <si>
    <t>天然ガス生産量</t>
    <rPh sb="0" eb="2">
      <t>テンネン</t>
    </rPh>
    <rPh sb="4" eb="7">
      <t>セイサンリョウ</t>
    </rPh>
    <phoneticPr fontId="2"/>
  </si>
  <si>
    <t>天然ガスの処理時に随伴ガスの焼却を行う場合</t>
    <rPh sb="0" eb="2">
      <t>テンネン</t>
    </rPh>
    <rPh sb="5" eb="7">
      <t>ショリ</t>
    </rPh>
    <rPh sb="7" eb="8">
      <t>ジ</t>
    </rPh>
    <rPh sb="9" eb="11">
      <t>ズイハン</t>
    </rPh>
    <rPh sb="14" eb="16">
      <t>ショウキャク</t>
    </rPh>
    <rPh sb="17" eb="18">
      <t>オコナ</t>
    </rPh>
    <rPh sb="19" eb="21">
      <t>バアイ</t>
    </rPh>
    <phoneticPr fontId="2"/>
  </si>
  <si>
    <t>アジピン酸の製造</t>
    <rPh sb="6" eb="8">
      <t>セイゾウ</t>
    </rPh>
    <phoneticPr fontId="2"/>
  </si>
  <si>
    <t>硝酸の製造</t>
    <rPh sb="0" eb="2">
      <t>ショウサン</t>
    </rPh>
    <rPh sb="3" eb="5">
      <t>セイゾウ</t>
    </rPh>
    <phoneticPr fontId="2"/>
  </si>
  <si>
    <t>カプロラクタムの製造</t>
    <rPh sb="8" eb="10">
      <t>セイゾウ</t>
    </rPh>
    <phoneticPr fontId="2"/>
  </si>
  <si>
    <t>tN2O</t>
    <phoneticPr fontId="2"/>
  </si>
  <si>
    <t>11.ボイラー用</t>
    <rPh sb="7" eb="8">
      <t>ヨウ</t>
    </rPh>
    <phoneticPr fontId="2"/>
  </si>
  <si>
    <t>13.ボイラー用</t>
    <rPh sb="7" eb="8">
      <t>ヨウ</t>
    </rPh>
    <phoneticPr fontId="2"/>
  </si>
  <si>
    <t>半導体素子等の製造におけるN2O使用</t>
    <rPh sb="0" eb="3">
      <t>ハンドウタイ</t>
    </rPh>
    <rPh sb="3" eb="5">
      <t>ソシ</t>
    </rPh>
    <rPh sb="5" eb="6">
      <t>ナド</t>
    </rPh>
    <rPh sb="7" eb="9">
      <t>セイゾウ</t>
    </rPh>
    <rPh sb="16" eb="18">
      <t>シヨウ</t>
    </rPh>
    <phoneticPr fontId="2"/>
  </si>
  <si>
    <t>半導体素子、半導体集積回路もしくは液晶デバイスの加工の工程におけるドライエッチング又はこれらの製造装置の洗浄</t>
    <rPh sb="0" eb="3">
      <t>ハンドウタイ</t>
    </rPh>
    <rPh sb="3" eb="5">
      <t>ソシ</t>
    </rPh>
    <rPh sb="6" eb="9">
      <t>ハンドウタイ</t>
    </rPh>
    <rPh sb="9" eb="11">
      <t>シュウセキ</t>
    </rPh>
    <rPh sb="11" eb="13">
      <t>カイロ</t>
    </rPh>
    <rPh sb="17" eb="19">
      <t>エキショウ</t>
    </rPh>
    <rPh sb="24" eb="26">
      <t>カコウ</t>
    </rPh>
    <rPh sb="27" eb="29">
      <t>コウテイ</t>
    </rPh>
    <rPh sb="41" eb="42">
      <t>マタ</t>
    </rPh>
    <rPh sb="47" eb="49">
      <t>セイゾウ</t>
    </rPh>
    <rPh sb="49" eb="51">
      <t>ソウチ</t>
    </rPh>
    <rPh sb="52" eb="54">
      <t>センジョウ</t>
    </rPh>
    <phoneticPr fontId="2"/>
  </si>
  <si>
    <t>N2O使用量-回収・適正処理量</t>
    <rPh sb="3" eb="6">
      <t>シヨウリョウ</t>
    </rPh>
    <rPh sb="7" eb="9">
      <t>カイシュウ</t>
    </rPh>
    <rPh sb="10" eb="12">
      <t>テキセイ</t>
    </rPh>
    <rPh sb="12" eb="15">
      <t>ショリリョウ</t>
    </rPh>
    <phoneticPr fontId="2"/>
  </si>
  <si>
    <t>選択用</t>
    <rPh sb="0" eb="3">
      <t>センタクヨウ</t>
    </rPh>
    <phoneticPr fontId="2"/>
  </si>
  <si>
    <t>0.00000085</t>
    <phoneticPr fontId="2"/>
  </si>
  <si>
    <t>0.0000011</t>
    <phoneticPr fontId="2"/>
  </si>
  <si>
    <t>0.0000052</t>
    <phoneticPr fontId="2"/>
  </si>
  <si>
    <t>焼却量（感染性廃棄物（廃プラ除く）</t>
    <rPh sb="0" eb="3">
      <t>ショウキャクリョウ</t>
    </rPh>
    <rPh sb="4" eb="7">
      <t>カンセンセイ</t>
    </rPh>
    <rPh sb="7" eb="10">
      <t>ハイキブツ</t>
    </rPh>
    <rPh sb="11" eb="12">
      <t>ハイ</t>
    </rPh>
    <rPh sb="14" eb="15">
      <t>ノゾ</t>
    </rPh>
    <phoneticPr fontId="2"/>
  </si>
  <si>
    <t>焼却量（廃プラスチック類）</t>
    <rPh sb="0" eb="3">
      <t>ショウキャクリョウ</t>
    </rPh>
    <rPh sb="4" eb="5">
      <t>ハイ</t>
    </rPh>
    <rPh sb="11" eb="12">
      <t>ルイ</t>
    </rPh>
    <phoneticPr fontId="2"/>
  </si>
  <si>
    <t>焼却量（下水道汚泥（高分子凝集剤を用いた脱水処理が行われた後に流動床式焼却施設で通常燃焼））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リュウドウ</t>
    </rPh>
    <rPh sb="33" eb="35">
      <t>ユカシキ</t>
    </rPh>
    <rPh sb="35" eb="37">
      <t>ショウキャク</t>
    </rPh>
    <rPh sb="37" eb="39">
      <t>シセツ</t>
    </rPh>
    <rPh sb="40" eb="42">
      <t>ツウジョウ</t>
    </rPh>
    <rPh sb="42" eb="44">
      <t>ネンショウ</t>
    </rPh>
    <phoneticPr fontId="2"/>
  </si>
  <si>
    <t>焼却量（下水道汚泥（高分子凝集剤を用いた脱水処理が行われた後に流動床式焼却施設で高温燃焼））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リュウドウ</t>
    </rPh>
    <rPh sb="33" eb="35">
      <t>ユカシキ</t>
    </rPh>
    <rPh sb="35" eb="37">
      <t>ショウキャク</t>
    </rPh>
    <rPh sb="37" eb="39">
      <t>シセツ</t>
    </rPh>
    <rPh sb="40" eb="42">
      <t>コウオン</t>
    </rPh>
    <rPh sb="42" eb="44">
      <t>ネンショウ</t>
    </rPh>
    <phoneticPr fontId="2"/>
  </si>
  <si>
    <t>0.0000012</t>
    <phoneticPr fontId="2"/>
  </si>
  <si>
    <t>焼却量（下水道汚泥（高分子凝集剤を用いた脱水処理が行われた後に多段式焼却炉で燃焼））</t>
    <rPh sb="0" eb="3">
      <t>ショウキャクリョウ</t>
    </rPh>
    <rPh sb="4" eb="7">
      <t>ゲスイドウ</t>
    </rPh>
    <rPh sb="7" eb="9">
      <t>オデイ</t>
    </rPh>
    <rPh sb="10" eb="13">
      <t>コウブンシ</t>
    </rPh>
    <rPh sb="13" eb="16">
      <t>ギョウシュウザイ</t>
    </rPh>
    <rPh sb="17" eb="18">
      <t>モチ</t>
    </rPh>
    <rPh sb="20" eb="22">
      <t>ダッスイ</t>
    </rPh>
    <rPh sb="22" eb="24">
      <t>ショリ</t>
    </rPh>
    <rPh sb="25" eb="26">
      <t>オコナ</t>
    </rPh>
    <rPh sb="29" eb="30">
      <t>アト</t>
    </rPh>
    <rPh sb="31" eb="33">
      <t>タダン</t>
    </rPh>
    <rPh sb="33" eb="34">
      <t>シキ</t>
    </rPh>
    <rPh sb="34" eb="37">
      <t>ショウキャクロ</t>
    </rPh>
    <rPh sb="38" eb="40">
      <t>ネンショウ</t>
    </rPh>
    <phoneticPr fontId="2"/>
  </si>
  <si>
    <t>焼却量（下水道汚泥（石灰系凝集剤を用いた脱水処理が行われた後に燃焼））</t>
    <rPh sb="0" eb="3">
      <t>ショウキャクリョウ</t>
    </rPh>
    <rPh sb="4" eb="7">
      <t>ゲスイドウ</t>
    </rPh>
    <rPh sb="7" eb="9">
      <t>オデイ</t>
    </rPh>
    <rPh sb="10" eb="12">
      <t>セッカイ</t>
    </rPh>
    <rPh sb="12" eb="13">
      <t>ケイ</t>
    </rPh>
    <rPh sb="13" eb="16">
      <t>ギョウシュウザイ</t>
    </rPh>
    <rPh sb="17" eb="18">
      <t>モチ</t>
    </rPh>
    <rPh sb="20" eb="22">
      <t>ダッスイ</t>
    </rPh>
    <rPh sb="22" eb="24">
      <t>ショリ</t>
    </rPh>
    <rPh sb="25" eb="26">
      <t>オコナ</t>
    </rPh>
    <rPh sb="29" eb="30">
      <t>アト</t>
    </rPh>
    <rPh sb="31" eb="33">
      <t>ネンショウ</t>
    </rPh>
    <phoneticPr fontId="2"/>
  </si>
  <si>
    <t>焼却量（下水道汚泥（多段吹込燃焼式流動床炉、二段燃焼式循環流動床炉又はストーカ炉で焼却））</t>
    <rPh sb="0" eb="3">
      <t>ショウキャクリョウ</t>
    </rPh>
    <rPh sb="4" eb="7">
      <t>ゲスイドウ</t>
    </rPh>
    <rPh sb="7" eb="9">
      <t>オデイ</t>
    </rPh>
    <rPh sb="10" eb="12">
      <t>タダン</t>
    </rPh>
    <rPh sb="12" eb="14">
      <t>フキコ</t>
    </rPh>
    <rPh sb="14" eb="17">
      <t>ネンショウシキ</t>
    </rPh>
    <rPh sb="17" eb="19">
      <t>リュウドウ</t>
    </rPh>
    <rPh sb="19" eb="20">
      <t>ユカ</t>
    </rPh>
    <rPh sb="20" eb="21">
      <t>ロ</t>
    </rPh>
    <rPh sb="22" eb="24">
      <t>ニダン</t>
    </rPh>
    <rPh sb="24" eb="27">
      <t>ネンショウシキ</t>
    </rPh>
    <rPh sb="27" eb="29">
      <t>ジュンカン</t>
    </rPh>
    <rPh sb="29" eb="31">
      <t>リュウドウ</t>
    </rPh>
    <rPh sb="31" eb="32">
      <t>ユカ</t>
    </rPh>
    <rPh sb="32" eb="33">
      <t>ロ</t>
    </rPh>
    <rPh sb="33" eb="34">
      <t>マタ</t>
    </rPh>
    <rPh sb="39" eb="40">
      <t>ロ</t>
    </rPh>
    <rPh sb="41" eb="43">
      <t>ショウキャク</t>
    </rPh>
    <phoneticPr fontId="2"/>
  </si>
  <si>
    <t>17.コークス炉用</t>
    <rPh sb="7" eb="8">
      <t>ロ</t>
    </rPh>
    <rPh sb="8" eb="9">
      <t>ヨウ</t>
    </rPh>
    <phoneticPr fontId="2"/>
  </si>
  <si>
    <t>0.00000021</t>
    <phoneticPr fontId="2"/>
  </si>
  <si>
    <t>焼却量（下水道汚泥（炭化固形燃料化炉で焼却されるもの））</t>
    <rPh sb="0" eb="3">
      <t>ショウキャクリョウ</t>
    </rPh>
    <rPh sb="4" eb="7">
      <t>ゲスイドウ</t>
    </rPh>
    <rPh sb="7" eb="9">
      <t>オデイ</t>
    </rPh>
    <rPh sb="10" eb="12">
      <t>タンカ</t>
    </rPh>
    <rPh sb="12" eb="14">
      <t>コケイ</t>
    </rPh>
    <rPh sb="14" eb="17">
      <t>ネンリョウカ</t>
    </rPh>
    <rPh sb="17" eb="18">
      <t>ロ</t>
    </rPh>
    <rPh sb="19" eb="21">
      <t>ショウキャク</t>
    </rPh>
    <phoneticPr fontId="2"/>
  </si>
  <si>
    <t>焼却量（下水道汚泥（その他の焼却））</t>
    <rPh sb="0" eb="3">
      <t>ショウキャクリョウ</t>
    </rPh>
    <rPh sb="4" eb="7">
      <t>ゲスイドウ</t>
    </rPh>
    <rPh sb="7" eb="9">
      <t>オデイ</t>
    </rPh>
    <rPh sb="12" eb="13">
      <t>タ</t>
    </rPh>
    <rPh sb="14" eb="16">
      <t>ショウキャク</t>
    </rPh>
    <phoneticPr fontId="2"/>
  </si>
  <si>
    <t>焼却量（汚泥（感染性廃棄物及び下水汚泥を除く））</t>
    <rPh sb="0" eb="3">
      <t>ショウキャクリョウ</t>
    </rPh>
    <rPh sb="4" eb="6">
      <t>オデイ</t>
    </rPh>
    <rPh sb="7" eb="10">
      <t>カンセンセイ</t>
    </rPh>
    <rPh sb="10" eb="13">
      <t>ハイキブツ</t>
    </rPh>
    <rPh sb="13" eb="14">
      <t>オヨ</t>
    </rPh>
    <rPh sb="15" eb="17">
      <t>ゲスイ</t>
    </rPh>
    <rPh sb="17" eb="19">
      <t>オデイ</t>
    </rPh>
    <rPh sb="20" eb="21">
      <t>ノゾ</t>
    </rPh>
    <phoneticPr fontId="2"/>
  </si>
  <si>
    <t>終末処理場（標準活性汚泥法）</t>
    <rPh sb="6" eb="8">
      <t>ヒョウジュン</t>
    </rPh>
    <rPh sb="8" eb="10">
      <t>カッセイ</t>
    </rPh>
    <rPh sb="10" eb="13">
      <t>オデイホウ</t>
    </rPh>
    <phoneticPr fontId="2"/>
  </si>
  <si>
    <t>終末処理場（嫌気好気活性汚泥法）</t>
    <rPh sb="6" eb="8">
      <t>ケンキ</t>
    </rPh>
    <rPh sb="8" eb="10">
      <t>コウキ</t>
    </rPh>
    <rPh sb="10" eb="12">
      <t>カッセイ</t>
    </rPh>
    <rPh sb="12" eb="14">
      <t>オデイ</t>
    </rPh>
    <rPh sb="14" eb="15">
      <t>ホウ</t>
    </rPh>
    <phoneticPr fontId="2"/>
  </si>
  <si>
    <t>18.～20.その他の工業炉用</t>
    <rPh sb="9" eb="10">
      <t>タ</t>
    </rPh>
    <rPh sb="11" eb="14">
      <t>コウギョウロ</t>
    </rPh>
    <rPh sb="14" eb="15">
      <t>ヨウ</t>
    </rPh>
    <phoneticPr fontId="2"/>
  </si>
  <si>
    <t>0.0000014</t>
    <phoneticPr fontId="2"/>
  </si>
  <si>
    <t>0.00000057</t>
    <phoneticPr fontId="2"/>
  </si>
  <si>
    <t>0.00000009</t>
    <phoneticPr fontId="2"/>
  </si>
  <si>
    <t>0.0000038</t>
    <phoneticPr fontId="2"/>
  </si>
  <si>
    <t>0.0000018</t>
    <phoneticPr fontId="2"/>
  </si>
  <si>
    <t>マグネシウム合金の鋳造に伴うHFCの使用</t>
    <rPh sb="6" eb="8">
      <t>ゴウキン</t>
    </rPh>
    <rPh sb="9" eb="11">
      <t>チュウゾウ</t>
    </rPh>
    <rPh sb="12" eb="13">
      <t>トモナ</t>
    </rPh>
    <rPh sb="18" eb="20">
      <t>シヨウ</t>
    </rPh>
    <phoneticPr fontId="2"/>
  </si>
  <si>
    <t>HFC使用量</t>
    <rPh sb="3" eb="6">
      <t>シヨウリョウ</t>
    </rPh>
    <phoneticPr fontId="2"/>
  </si>
  <si>
    <t>半導体素子等の製造に伴うHFC、PFCの使用</t>
    <rPh sb="0" eb="3">
      <t>ハンドウタイ</t>
    </rPh>
    <rPh sb="3" eb="5">
      <t>ソシ</t>
    </rPh>
    <rPh sb="5" eb="6">
      <t>トウ</t>
    </rPh>
    <rPh sb="7" eb="9">
      <t>セイゾウ</t>
    </rPh>
    <rPh sb="10" eb="11">
      <t>トモナ</t>
    </rPh>
    <rPh sb="20" eb="22">
      <t>シヨウ</t>
    </rPh>
    <phoneticPr fontId="2"/>
  </si>
  <si>
    <t>半導体素子、半導体集積回路
製造に伴うHFCの使用</t>
    <rPh sb="0" eb="3">
      <t>ハンドウタイ</t>
    </rPh>
    <rPh sb="3" eb="5">
      <t>ソシ</t>
    </rPh>
    <rPh sb="6" eb="9">
      <t>ハンドウタイ</t>
    </rPh>
    <rPh sb="9" eb="11">
      <t>シュウセキ</t>
    </rPh>
    <rPh sb="11" eb="13">
      <t>カイロ</t>
    </rPh>
    <rPh sb="14" eb="16">
      <t>セイゾウ</t>
    </rPh>
    <rPh sb="17" eb="18">
      <t>トモナ</t>
    </rPh>
    <rPh sb="23" eb="25">
      <t>シヨウ</t>
    </rPh>
    <phoneticPr fontId="2"/>
  </si>
  <si>
    <t>液晶デバイス
製造に伴うHFCの使用</t>
    <rPh sb="0" eb="2">
      <t>エキショウ</t>
    </rPh>
    <phoneticPr fontId="2"/>
  </si>
  <si>
    <t>冷凍空気調和機器の製造に伴うHFCの使用</t>
    <rPh sb="0" eb="2">
      <t>レイトウ</t>
    </rPh>
    <rPh sb="2" eb="4">
      <t>クウキ</t>
    </rPh>
    <rPh sb="4" eb="6">
      <t>チョウワ</t>
    </rPh>
    <rPh sb="6" eb="8">
      <t>キキ</t>
    </rPh>
    <rPh sb="9" eb="11">
      <t>セイゾウ</t>
    </rPh>
    <rPh sb="12" eb="13">
      <t>トモナ</t>
    </rPh>
    <rPh sb="18" eb="20">
      <t>シヨウ</t>
    </rPh>
    <phoneticPr fontId="2"/>
  </si>
  <si>
    <t>機器への冷媒封入台数</t>
    <rPh sb="0" eb="2">
      <t>キキ</t>
    </rPh>
    <rPh sb="4" eb="6">
      <t>レイバイ</t>
    </rPh>
    <rPh sb="6" eb="8">
      <t>フウニュウ</t>
    </rPh>
    <rPh sb="8" eb="10">
      <t>ダイスウ</t>
    </rPh>
    <phoneticPr fontId="2"/>
  </si>
  <si>
    <t>業務用冷凍空気調和機器の使用開始に伴うHFCの使用</t>
    <rPh sb="17" eb="18">
      <t>トモナ</t>
    </rPh>
    <rPh sb="23" eb="25">
      <t>シヨウ</t>
    </rPh>
    <phoneticPr fontId="2"/>
  </si>
  <si>
    <t>機器使用開始時のHFCの封入</t>
    <rPh sb="12" eb="14">
      <t>フウニュウ</t>
    </rPh>
    <phoneticPr fontId="2"/>
  </si>
  <si>
    <t>業務用冷凍空気調和機器の整備におけるHFCの回収及び使用</t>
    <rPh sb="26" eb="28">
      <t>シヨウ</t>
    </rPh>
    <phoneticPr fontId="2"/>
  </si>
  <si>
    <t>整備時封入量－回収・適正処理量</t>
    <rPh sb="0" eb="2">
      <t>セイビ</t>
    </rPh>
    <rPh sb="2" eb="3">
      <t>ジ</t>
    </rPh>
    <rPh sb="3" eb="5">
      <t>フウニュウ</t>
    </rPh>
    <rPh sb="5" eb="6">
      <t>リョウ</t>
    </rPh>
    <phoneticPr fontId="2"/>
  </si>
  <si>
    <t>HFC再封入時使用量</t>
    <phoneticPr fontId="2"/>
  </si>
  <si>
    <t>自動販売機</t>
    <rPh sb="0" eb="2">
      <t>ジドウ</t>
    </rPh>
    <rPh sb="2" eb="5">
      <t>ハンバイキ</t>
    </rPh>
    <phoneticPr fontId="2"/>
  </si>
  <si>
    <t>再封入台数</t>
    <rPh sb="0" eb="1">
      <t>サイ</t>
    </rPh>
    <rPh sb="1" eb="3">
      <t>フウニュウ</t>
    </rPh>
    <rPh sb="3" eb="5">
      <t>ダイスウ</t>
    </rPh>
    <phoneticPr fontId="2"/>
  </si>
  <si>
    <t>冷凍空気調和機器の廃棄に伴うHFCの回収</t>
    <rPh sb="0" eb="2">
      <t>レイトウ</t>
    </rPh>
    <rPh sb="2" eb="4">
      <t>クウキ</t>
    </rPh>
    <rPh sb="4" eb="6">
      <t>チョウワ</t>
    </rPh>
    <rPh sb="6" eb="8">
      <t>キキ</t>
    </rPh>
    <rPh sb="9" eb="11">
      <t>ハイキ</t>
    </rPh>
    <rPh sb="12" eb="13">
      <t>トモナ</t>
    </rPh>
    <rPh sb="18" eb="20">
      <t>カイシュウ</t>
    </rPh>
    <phoneticPr fontId="2"/>
  </si>
  <si>
    <t>家庭用電気冷蔵庫、家庭用エアコンディショナー、業務用冷凍空気調和機器（自動販売機除く）、自動販売機、自動車用エアコンディショナー</t>
    <rPh sb="0" eb="3">
      <t>カテイヨウ</t>
    </rPh>
    <rPh sb="3" eb="5">
      <t>デンキ</t>
    </rPh>
    <rPh sb="5" eb="8">
      <t>レイゾウコ</t>
    </rPh>
    <rPh sb="9" eb="12">
      <t>カテイヨウ</t>
    </rPh>
    <rPh sb="23" eb="26">
      <t>ギョウムヨウ</t>
    </rPh>
    <rPh sb="26" eb="28">
      <t>レイトウ</t>
    </rPh>
    <rPh sb="28" eb="30">
      <t>クウキ</t>
    </rPh>
    <rPh sb="30" eb="32">
      <t>チョウワ</t>
    </rPh>
    <rPh sb="32" eb="34">
      <t>キキ</t>
    </rPh>
    <rPh sb="35" eb="37">
      <t>ジドウ</t>
    </rPh>
    <rPh sb="37" eb="40">
      <t>ハンバイキ</t>
    </rPh>
    <rPh sb="40" eb="41">
      <t>ノゾ</t>
    </rPh>
    <rPh sb="44" eb="46">
      <t>ジドウ</t>
    </rPh>
    <rPh sb="46" eb="49">
      <t>ハンバイキ</t>
    </rPh>
    <rPh sb="50" eb="53">
      <t>ジドウシャ</t>
    </rPh>
    <rPh sb="53" eb="54">
      <t>ヨウ</t>
    </rPh>
    <phoneticPr fontId="2"/>
  </si>
  <si>
    <t>廃棄時封入量－回収・適正処理量</t>
    <rPh sb="0" eb="2">
      <t>ハイキ</t>
    </rPh>
    <rPh sb="2" eb="3">
      <t>ジ</t>
    </rPh>
    <rPh sb="3" eb="5">
      <t>フウニュウ</t>
    </rPh>
    <rPh sb="5" eb="6">
      <t>リョウ</t>
    </rPh>
    <phoneticPr fontId="2"/>
  </si>
  <si>
    <t>プラスチック製造に伴う発泡剤としてのHFCの使用</t>
    <rPh sb="9" eb="10">
      <t>トモナ</t>
    </rPh>
    <phoneticPr fontId="2"/>
  </si>
  <si>
    <t>ポリエチレンフォーム製造に伴う発泡剤</t>
    <rPh sb="10" eb="12">
      <t>セイゾウ</t>
    </rPh>
    <rPh sb="13" eb="14">
      <t>トモナ</t>
    </rPh>
    <rPh sb="15" eb="18">
      <t>ハッポウザイ</t>
    </rPh>
    <phoneticPr fontId="2"/>
  </si>
  <si>
    <t>ウレタンフォーム製造に伴う発泡剤</t>
    <rPh sb="8" eb="10">
      <t>セイゾウ</t>
    </rPh>
    <rPh sb="11" eb="12">
      <t>トモナ</t>
    </rPh>
    <rPh sb="13" eb="16">
      <t>ハッポウザイ</t>
    </rPh>
    <phoneticPr fontId="2"/>
  </si>
  <si>
    <t>噴霧器の製造におけるHFCの封入</t>
    <phoneticPr fontId="2"/>
  </si>
  <si>
    <t>製品製造時使用量</t>
    <rPh sb="0" eb="2">
      <t>セイヒン</t>
    </rPh>
    <rPh sb="2" eb="4">
      <t>セイゾウ</t>
    </rPh>
    <rPh sb="4" eb="5">
      <t>ジ</t>
    </rPh>
    <rPh sb="5" eb="8">
      <t>シヨウリョウ</t>
    </rPh>
    <phoneticPr fontId="2"/>
  </si>
  <si>
    <t>溶剤等としてのHFCの使用</t>
    <phoneticPr fontId="2"/>
  </si>
  <si>
    <t>HFC使用量－回収・適正処理量</t>
    <rPh sb="3" eb="6">
      <t>シヨウリョウ</t>
    </rPh>
    <phoneticPr fontId="2"/>
  </si>
  <si>
    <t>HFC-161</t>
    <phoneticPr fontId="2"/>
  </si>
  <si>
    <t>半導体素子等の製造に伴う、PFC、HFC、NF3の使用</t>
    <rPh sb="0" eb="3">
      <t>ハンドウタイ</t>
    </rPh>
    <rPh sb="3" eb="5">
      <t>ソシ</t>
    </rPh>
    <rPh sb="5" eb="6">
      <t>ナド</t>
    </rPh>
    <rPh sb="7" eb="9">
      <t>セイゾウ</t>
    </rPh>
    <rPh sb="10" eb="11">
      <t>トモナ</t>
    </rPh>
    <rPh sb="25" eb="27">
      <t>シヨウ</t>
    </rPh>
    <phoneticPr fontId="2"/>
  </si>
  <si>
    <t>PFC-14（CF4）
半導体素子、半導体集積路</t>
    <rPh sb="12" eb="15">
      <t>ハンドウタイ</t>
    </rPh>
    <rPh sb="15" eb="17">
      <t>ソシ</t>
    </rPh>
    <rPh sb="18" eb="21">
      <t>ハンドウタイ</t>
    </rPh>
    <rPh sb="21" eb="23">
      <t>シュウセキ</t>
    </rPh>
    <rPh sb="23" eb="24">
      <t>ロ</t>
    </rPh>
    <phoneticPr fontId="2"/>
  </si>
  <si>
    <t>PFC-14使用量</t>
    <phoneticPr fontId="2"/>
  </si>
  <si>
    <t>PFC-14（CF4）
液晶デバイス</t>
    <rPh sb="12" eb="14">
      <t>エキショウ</t>
    </rPh>
    <phoneticPr fontId="2"/>
  </si>
  <si>
    <t>PFC-116（C2F6）
半導体素子、半導体集積路</t>
    <phoneticPr fontId="2"/>
  </si>
  <si>
    <t>PFC-116使用量
(PFC-116使用時に副生したPFC-14)</t>
    <phoneticPr fontId="2"/>
  </si>
  <si>
    <t>PFC-116（C2F6）
液晶デバイス</t>
    <rPh sb="14" eb="16">
      <t>エキショウ</t>
    </rPh>
    <phoneticPr fontId="2"/>
  </si>
  <si>
    <t>PFC-218（C3F8）</t>
    <phoneticPr fontId="2"/>
  </si>
  <si>
    <t>PFC-218使用量
(PFC-218使用時に副生したPFC-14)</t>
    <phoneticPr fontId="2"/>
  </si>
  <si>
    <t>PFC-218使用時に副生したPFC-14の回収・適正処理量</t>
    <phoneticPr fontId="2"/>
  </si>
  <si>
    <t>PFC-c318（c-C4F8）
半導体素子、半導体集積路</t>
    <phoneticPr fontId="2"/>
  </si>
  <si>
    <t>PFC-c318使用量</t>
    <phoneticPr fontId="2"/>
  </si>
  <si>
    <t>PFC-c318回収・適正処理量</t>
    <phoneticPr fontId="2"/>
  </si>
  <si>
    <t>PFC-c318使用量
(PFC-c318使用時に副生したPFC-14)</t>
    <phoneticPr fontId="2"/>
  </si>
  <si>
    <t>PFC-c318使用時に副生したPFC-14の回収・適正処理量</t>
    <phoneticPr fontId="2"/>
  </si>
  <si>
    <t>PFC-c318使用量
(PFC-c318使用時に副生したPFC-116)</t>
    <phoneticPr fontId="2"/>
  </si>
  <si>
    <t>PFC-c318使用時に副生したPFC-116の回収・適正処理量</t>
    <phoneticPr fontId="2"/>
  </si>
  <si>
    <t>PFC-c318（c-C4F8）
液晶デバイス</t>
    <rPh sb="17" eb="19">
      <t>エキショウ</t>
    </rPh>
    <phoneticPr fontId="2"/>
  </si>
  <si>
    <t>HFC-23の使用によるPFCの副生</t>
    <rPh sb="7" eb="9">
      <t>シヨウ</t>
    </rPh>
    <rPh sb="16" eb="18">
      <t>フクセイ</t>
    </rPh>
    <phoneticPr fontId="2"/>
  </si>
  <si>
    <t>HFC-23使用量
（HFC-23使用時に副生したPFC-14）</t>
    <rPh sb="17" eb="20">
      <t>シヨウジ</t>
    </rPh>
    <rPh sb="21" eb="23">
      <t>フクセイ</t>
    </rPh>
    <phoneticPr fontId="2"/>
  </si>
  <si>
    <t>HFC-23使用量
（HFC-23使用時に副生したPFC-116）</t>
    <rPh sb="17" eb="20">
      <t>シヨウジ</t>
    </rPh>
    <rPh sb="21" eb="23">
      <t>フクセイ</t>
    </rPh>
    <phoneticPr fontId="2"/>
  </si>
  <si>
    <t>NF3の使用によるPFCの副生
リモートプラズマ方式</t>
    <rPh sb="4" eb="6">
      <t>シヨウ</t>
    </rPh>
    <rPh sb="13" eb="15">
      <t>フクセイ</t>
    </rPh>
    <rPh sb="24" eb="26">
      <t>ホウシキ</t>
    </rPh>
    <phoneticPr fontId="2"/>
  </si>
  <si>
    <t>NF3使用量
（NF3使用時に副生したPFC-14）</t>
    <rPh sb="11" eb="14">
      <t>シヨウジ</t>
    </rPh>
    <rPh sb="15" eb="17">
      <t>フクセイ</t>
    </rPh>
    <phoneticPr fontId="2"/>
  </si>
  <si>
    <t>NF3の使用によるPFCの副生
リモートプラズマ方式以外</t>
    <rPh sb="4" eb="6">
      <t>シヨウ</t>
    </rPh>
    <rPh sb="13" eb="15">
      <t>フクセイ</t>
    </rPh>
    <rPh sb="24" eb="26">
      <t>ホウシキ</t>
    </rPh>
    <rPh sb="26" eb="28">
      <t>イガイ</t>
    </rPh>
    <phoneticPr fontId="2"/>
  </si>
  <si>
    <t>光電池の製造に伴うPFCの使用</t>
    <rPh sb="0" eb="1">
      <t>ヒカリ</t>
    </rPh>
    <rPh sb="1" eb="3">
      <t>デンチ</t>
    </rPh>
    <rPh sb="4" eb="6">
      <t>セイゾウ</t>
    </rPh>
    <rPh sb="7" eb="8">
      <t>トモナ</t>
    </rPh>
    <rPh sb="13" eb="15">
      <t>シヨウ</t>
    </rPh>
    <phoneticPr fontId="2"/>
  </si>
  <si>
    <t>PFC-14使用量</t>
    <rPh sb="6" eb="9">
      <t>シヨウリョウ</t>
    </rPh>
    <phoneticPr fontId="2"/>
  </si>
  <si>
    <t>鉄道事業又は軌道事業の用に供された整流器の廃棄</t>
    <rPh sb="0" eb="2">
      <t>テツドウ</t>
    </rPh>
    <rPh sb="2" eb="4">
      <t>ジギョウ</t>
    </rPh>
    <rPh sb="4" eb="5">
      <t>マタ</t>
    </rPh>
    <rPh sb="6" eb="8">
      <t>キドウ</t>
    </rPh>
    <rPh sb="8" eb="10">
      <t>ジギョウ</t>
    </rPh>
    <rPh sb="11" eb="12">
      <t>ヨウ</t>
    </rPh>
    <rPh sb="13" eb="14">
      <t>キョウ</t>
    </rPh>
    <rPh sb="17" eb="20">
      <t>セイリュウキ</t>
    </rPh>
    <rPh sb="21" eb="23">
      <t>ハイキ</t>
    </rPh>
    <phoneticPr fontId="2"/>
  </si>
  <si>
    <t>機器廃棄時に封入されていた量－回収・適正処理量</t>
    <rPh sb="0" eb="2">
      <t>キキ</t>
    </rPh>
    <rPh sb="2" eb="4">
      <t>ハイキ</t>
    </rPh>
    <rPh sb="4" eb="5">
      <t>ジ</t>
    </rPh>
    <rPh sb="6" eb="8">
      <t>フウニュウ</t>
    </rPh>
    <rPh sb="13" eb="14">
      <t>リョウ</t>
    </rPh>
    <phoneticPr fontId="2"/>
  </si>
  <si>
    <t>PFC-c216</t>
    <phoneticPr fontId="2"/>
  </si>
  <si>
    <t>半導体素子等の製造に伴うSF6の使用</t>
    <rPh sb="0" eb="3">
      <t>ハンドウタイ</t>
    </rPh>
    <rPh sb="3" eb="5">
      <t>ソシ</t>
    </rPh>
    <rPh sb="5" eb="6">
      <t>トウ</t>
    </rPh>
    <rPh sb="7" eb="9">
      <t>セイゾウ</t>
    </rPh>
    <rPh sb="10" eb="11">
      <t>トモナ</t>
    </rPh>
    <rPh sb="16" eb="18">
      <t>シヨウ</t>
    </rPh>
    <phoneticPr fontId="2"/>
  </si>
  <si>
    <t>半導体素子、半導体集積回路</t>
    <rPh sb="0" eb="3">
      <t>ハンドウタイ</t>
    </rPh>
    <rPh sb="3" eb="5">
      <t>ソシ</t>
    </rPh>
    <rPh sb="6" eb="9">
      <t>ハンドウタイ</t>
    </rPh>
    <rPh sb="9" eb="11">
      <t>シュウセキ</t>
    </rPh>
    <rPh sb="11" eb="13">
      <t>カイロ</t>
    </rPh>
    <phoneticPr fontId="2"/>
  </si>
  <si>
    <t>液晶デバイス</t>
    <rPh sb="0" eb="2">
      <t>エキショウ</t>
    </rPh>
    <phoneticPr fontId="2"/>
  </si>
  <si>
    <t>電気機械器具の製造及び使用の開始に伴うSF6の使用</t>
    <rPh sb="0" eb="2">
      <t>デンキ</t>
    </rPh>
    <rPh sb="2" eb="4">
      <t>キカイ</t>
    </rPh>
    <rPh sb="4" eb="6">
      <t>キグ</t>
    </rPh>
    <rPh sb="7" eb="9">
      <t>セイゾウ</t>
    </rPh>
    <rPh sb="9" eb="10">
      <t>オヨ</t>
    </rPh>
    <rPh sb="11" eb="13">
      <t>シヨウ</t>
    </rPh>
    <rPh sb="14" eb="16">
      <t>カイシ</t>
    </rPh>
    <rPh sb="17" eb="18">
      <t>トモナ</t>
    </rPh>
    <rPh sb="23" eb="25">
      <t>シヨウ</t>
    </rPh>
    <phoneticPr fontId="2"/>
  </si>
  <si>
    <t>ガス絶縁変圧器・開閉器、断路器、ガス遮断機等</t>
    <rPh sb="2" eb="4">
      <t>ゼツエン</t>
    </rPh>
    <rPh sb="4" eb="7">
      <t>ヘンアツキ</t>
    </rPh>
    <rPh sb="8" eb="11">
      <t>カイヘイキ</t>
    </rPh>
    <rPh sb="12" eb="15">
      <t>ダンロキ</t>
    </rPh>
    <rPh sb="18" eb="21">
      <t>シャダンキ</t>
    </rPh>
    <rPh sb="21" eb="22">
      <t>トウ</t>
    </rPh>
    <phoneticPr fontId="2"/>
  </si>
  <si>
    <t>電気機械器具の使用</t>
    <rPh sb="0" eb="2">
      <t>デンキ</t>
    </rPh>
    <rPh sb="2" eb="4">
      <t>キカイ</t>
    </rPh>
    <rPh sb="4" eb="6">
      <t>キグ</t>
    </rPh>
    <rPh sb="7" eb="9">
      <t>シヨウ</t>
    </rPh>
    <phoneticPr fontId="2"/>
  </si>
  <si>
    <t>機器点検時残存量－回収・適正処理量</t>
    <rPh sb="5" eb="7">
      <t>ザンゾン</t>
    </rPh>
    <rPh sb="16" eb="17">
      <t>リョウ</t>
    </rPh>
    <phoneticPr fontId="2"/>
  </si>
  <si>
    <t>粒子加速器の使用</t>
    <rPh sb="0" eb="2">
      <t>リュウシ</t>
    </rPh>
    <rPh sb="2" eb="5">
      <t>カソクキ</t>
    </rPh>
    <rPh sb="6" eb="8">
      <t>シヨウ</t>
    </rPh>
    <phoneticPr fontId="2"/>
  </si>
  <si>
    <t>大学・研究施設に設置された粒子加速器</t>
    <rPh sb="0" eb="2">
      <t>ダイガク</t>
    </rPh>
    <rPh sb="3" eb="5">
      <t>ケンキュウ</t>
    </rPh>
    <rPh sb="5" eb="7">
      <t>シセツ</t>
    </rPh>
    <rPh sb="8" eb="10">
      <t>セッチ</t>
    </rPh>
    <rPh sb="13" eb="15">
      <t>リュウシ</t>
    </rPh>
    <rPh sb="15" eb="18">
      <t>カソクキ</t>
    </rPh>
    <phoneticPr fontId="2"/>
  </si>
  <si>
    <t>SF6封入量</t>
    <rPh sb="3" eb="5">
      <t>フウニュウ</t>
    </rPh>
    <rPh sb="5" eb="6">
      <t>リョウ</t>
    </rPh>
    <phoneticPr fontId="2"/>
  </si>
  <si>
    <t>産業用粒子加速器</t>
    <rPh sb="0" eb="3">
      <t>サンギョウヨウ</t>
    </rPh>
    <rPh sb="3" eb="5">
      <t>リュウシ</t>
    </rPh>
    <rPh sb="5" eb="8">
      <t>カソクキ</t>
    </rPh>
    <phoneticPr fontId="2"/>
  </si>
  <si>
    <t>医療用粒子加速器</t>
    <rPh sb="0" eb="3">
      <t>イリョウヨウ</t>
    </rPh>
    <rPh sb="3" eb="5">
      <t>リュウシ</t>
    </rPh>
    <rPh sb="5" eb="8">
      <t>カソクキ</t>
    </rPh>
    <phoneticPr fontId="2"/>
  </si>
  <si>
    <t>小規模（1MeV未満の電子加速）</t>
    <rPh sb="0" eb="3">
      <t>ショウキボ</t>
    </rPh>
    <rPh sb="8" eb="10">
      <t>ミマン</t>
    </rPh>
    <rPh sb="11" eb="13">
      <t>デンシ</t>
    </rPh>
    <rPh sb="13" eb="15">
      <t>カソク</t>
    </rPh>
    <phoneticPr fontId="2"/>
  </si>
  <si>
    <t>製造量</t>
    <phoneticPr fontId="2"/>
  </si>
  <si>
    <t>終末処理場
（嫌気無酸素好気法又は循環式硝化脱窒法）</t>
    <rPh sb="7" eb="9">
      <t>イヤケ</t>
    </rPh>
    <rPh sb="9" eb="12">
      <t>ムサンソ</t>
    </rPh>
    <rPh sb="12" eb="14">
      <t>コウキ</t>
    </rPh>
    <rPh sb="14" eb="15">
      <t>ホウ</t>
    </rPh>
    <rPh sb="15" eb="16">
      <t>マタ</t>
    </rPh>
    <rPh sb="17" eb="19">
      <t>ジュンカン</t>
    </rPh>
    <rPh sb="19" eb="20">
      <t>シキ</t>
    </rPh>
    <rPh sb="20" eb="22">
      <t>ショウカ</t>
    </rPh>
    <rPh sb="22" eb="24">
      <t>ダッチツ</t>
    </rPh>
    <rPh sb="24" eb="25">
      <t>ホウ</t>
    </rPh>
    <phoneticPr fontId="2"/>
  </si>
  <si>
    <t>終末処理場
（循環式硝化脱窒型膜分離活性汚泥法）</t>
    <rPh sb="7" eb="10">
      <t>ジュンカンシキ</t>
    </rPh>
    <rPh sb="10" eb="12">
      <t>ショウカ</t>
    </rPh>
    <rPh sb="12" eb="14">
      <t>ダッチツ</t>
    </rPh>
    <rPh sb="14" eb="15">
      <t>ガタ</t>
    </rPh>
    <rPh sb="15" eb="16">
      <t>マク</t>
    </rPh>
    <rPh sb="16" eb="18">
      <t>ブンリ</t>
    </rPh>
    <rPh sb="18" eb="20">
      <t>カッセイ</t>
    </rPh>
    <rPh sb="20" eb="23">
      <t>オデイホウ</t>
    </rPh>
    <phoneticPr fontId="2"/>
  </si>
  <si>
    <t>し尿処理施設
(生物学的脱窒素処理（標準窒素処理）)</t>
    <phoneticPr fontId="2"/>
  </si>
  <si>
    <r>
      <t>六ふっ化硫黄（SF</t>
    </r>
    <r>
      <rPr>
        <vertAlign val="subscript"/>
        <sz val="10"/>
        <rFont val="ＭＳ 明朝"/>
        <family val="1"/>
        <charset val="128"/>
      </rPr>
      <t>6</t>
    </r>
    <r>
      <rPr>
        <sz val="10"/>
        <rFont val="ＭＳ 明朝"/>
        <family val="1"/>
        <charset val="128"/>
      </rPr>
      <t>）の製造</t>
    </r>
    <phoneticPr fontId="2"/>
  </si>
  <si>
    <r>
      <t>電気機械器具の点検におけるSF</t>
    </r>
    <r>
      <rPr>
        <vertAlign val="subscript"/>
        <sz val="10"/>
        <rFont val="ＭＳ 明朝"/>
        <family val="1"/>
        <charset val="128"/>
      </rPr>
      <t>6</t>
    </r>
    <r>
      <rPr>
        <sz val="10"/>
        <rFont val="ＭＳ 明朝"/>
        <family val="1"/>
        <charset val="128"/>
      </rPr>
      <t>の回収</t>
    </r>
    <phoneticPr fontId="2"/>
  </si>
  <si>
    <r>
      <t>電気機械器具の廃棄におけるSF</t>
    </r>
    <r>
      <rPr>
        <vertAlign val="subscript"/>
        <sz val="10"/>
        <rFont val="ＭＳ 明朝"/>
        <family val="1"/>
        <charset val="128"/>
      </rPr>
      <t>6</t>
    </r>
    <r>
      <rPr>
        <sz val="10"/>
        <rFont val="ＭＳ 明朝"/>
        <family val="1"/>
        <charset val="128"/>
      </rPr>
      <t>の回収</t>
    </r>
    <rPh sb="7" eb="9">
      <t>ハイキ</t>
    </rPh>
    <phoneticPr fontId="2"/>
  </si>
  <si>
    <t>その他（　　　　　　　　）</t>
    <rPh sb="2" eb="3">
      <t>タ</t>
    </rPh>
    <phoneticPr fontId="2"/>
  </si>
  <si>
    <t>石油コークス</t>
    <phoneticPr fontId="2"/>
  </si>
  <si>
    <t>FCCコーク</t>
    <phoneticPr fontId="2"/>
  </si>
  <si>
    <t>炭化カルシウムの原料として使用した場合の生石灰製造</t>
    <rPh sb="0" eb="2">
      <t>タンカ</t>
    </rPh>
    <rPh sb="8" eb="10">
      <t>ゲンリョウ</t>
    </rPh>
    <rPh sb="13" eb="15">
      <t>シヨウ</t>
    </rPh>
    <rPh sb="17" eb="19">
      <t>バアイ</t>
    </rPh>
    <rPh sb="20" eb="23">
      <t>セイセッカイ</t>
    </rPh>
    <rPh sb="23" eb="25">
      <t>セイゾウ</t>
    </rPh>
    <phoneticPr fontId="2"/>
  </si>
  <si>
    <t>製造のため使用したCO2量－ドライアイスとして出荷したCO2量</t>
    <rPh sb="0" eb="2">
      <t>セイゾウ</t>
    </rPh>
    <rPh sb="5" eb="7">
      <t>シヨウ</t>
    </rPh>
    <rPh sb="12" eb="13">
      <t>リョウ</t>
    </rPh>
    <rPh sb="23" eb="25">
      <t>シュッカ</t>
    </rPh>
    <rPh sb="30" eb="31">
      <t>リョウ</t>
    </rPh>
    <phoneticPr fontId="2"/>
  </si>
  <si>
    <t>ドライアイスとして使用したCO2量</t>
    <rPh sb="9" eb="11">
      <t>シヨウ</t>
    </rPh>
    <rPh sb="16" eb="17">
      <t>リョウ</t>
    </rPh>
    <phoneticPr fontId="2"/>
  </si>
  <si>
    <t>CO2封入製品の製造のために使用したCO2－CO2封入製品に封入された量</t>
    <rPh sb="3" eb="5">
      <t>フウニュウ</t>
    </rPh>
    <rPh sb="5" eb="7">
      <t>セイヒン</t>
    </rPh>
    <rPh sb="8" eb="10">
      <t>セイゾウ</t>
    </rPh>
    <rPh sb="14" eb="16">
      <t>シヨウ</t>
    </rPh>
    <rPh sb="25" eb="27">
      <t>フウニュウ</t>
    </rPh>
    <rPh sb="27" eb="29">
      <t>セイヒン</t>
    </rPh>
    <rPh sb="30" eb="32">
      <t>フウニュウ</t>
    </rPh>
    <rPh sb="35" eb="36">
      <t>リョウ</t>
    </rPh>
    <phoneticPr fontId="2"/>
  </si>
  <si>
    <t>千m3</t>
    <rPh sb="0" eb="1">
      <t>セン</t>
    </rPh>
    <phoneticPr fontId="2"/>
  </si>
  <si>
    <t>半導体素子等の製造に伴う
PFCの使用（HFC-23の副生）</t>
    <rPh sb="0" eb="3">
      <t>ハンドウタイ</t>
    </rPh>
    <rPh sb="3" eb="5">
      <t>ソシ</t>
    </rPh>
    <rPh sb="5" eb="6">
      <t>ナド</t>
    </rPh>
    <rPh sb="7" eb="9">
      <t>セイゾウ</t>
    </rPh>
    <rPh sb="10" eb="11">
      <t>トモナ</t>
    </rPh>
    <rPh sb="17" eb="19">
      <t>シヨウ</t>
    </rPh>
    <rPh sb="27" eb="29">
      <t>フクセイ</t>
    </rPh>
    <phoneticPr fontId="2"/>
  </si>
  <si>
    <t>PFC（PFC-c318)使用量</t>
    <rPh sb="13" eb="16">
      <t>シヨウリョウ</t>
    </rPh>
    <phoneticPr fontId="2"/>
  </si>
  <si>
    <t>生活排水処理施設(合併処理浄化槽（構造例示型))</t>
    <rPh sb="0" eb="2">
      <t>セイカツ</t>
    </rPh>
    <rPh sb="2" eb="4">
      <t>ハイスイ</t>
    </rPh>
    <rPh sb="4" eb="6">
      <t>ショリ</t>
    </rPh>
    <rPh sb="9" eb="11">
      <t>ガッペイ</t>
    </rPh>
    <rPh sb="11" eb="13">
      <t>ショリ</t>
    </rPh>
    <rPh sb="13" eb="16">
      <t>ジョウカソウ</t>
    </rPh>
    <rPh sb="17" eb="19">
      <t>コウゾウ</t>
    </rPh>
    <rPh sb="19" eb="21">
      <t>レイジ</t>
    </rPh>
    <rPh sb="21" eb="22">
      <t>ガタ</t>
    </rPh>
    <phoneticPr fontId="2"/>
  </si>
  <si>
    <t>関西電力 　メニューA</t>
  </si>
  <si>
    <t>関西電力 　メニューB</t>
  </si>
  <si>
    <t>関西電力 　メニューC</t>
  </si>
  <si>
    <t>関西電力 　メニューD</t>
  </si>
  <si>
    <t>関西電力 　メニューE</t>
  </si>
  <si>
    <t>関西電力 　メニューF</t>
  </si>
  <si>
    <t>関西電力 　メニューG</t>
  </si>
  <si>
    <t>関西電力 　メニューH</t>
  </si>
  <si>
    <t>関西電力 　メニューI</t>
  </si>
  <si>
    <t>関西電力 　メニューJ(残差)</t>
  </si>
  <si>
    <t>アーバンエナジー　メニューB</t>
  </si>
  <si>
    <t>アーバンエナジー　メニューC</t>
  </si>
  <si>
    <t>アーバンエナジー　メニューD</t>
  </si>
  <si>
    <t>アーバンエナジー　メニューE</t>
  </si>
  <si>
    <t>アーバンエナジー　メニューF</t>
  </si>
  <si>
    <t>アーバンエナジー　メニューG(残差)</t>
  </si>
  <si>
    <t>出光グリーンパワー　メニューA</t>
  </si>
  <si>
    <t>出光グリーンパワー　メニューB</t>
  </si>
  <si>
    <t>出光グリーンパワー　メニューC</t>
  </si>
  <si>
    <t>出光グリーンパワー　メニューD(残差)</t>
  </si>
  <si>
    <t>出光興産　メニューA</t>
  </si>
  <si>
    <t>出光興産　メニューB</t>
  </si>
  <si>
    <t>出光興産　メニューC</t>
  </si>
  <si>
    <t>出光興産　メニューD(残差)</t>
  </si>
  <si>
    <t>エナリス・パワー・マーケティング　メニューA</t>
  </si>
  <si>
    <t>エナリス・パワー・マーケティング　メニューB</t>
  </si>
  <si>
    <t>エナリス・パワー・マーケティング　メニューC</t>
  </si>
  <si>
    <t>エナリス・パワー・マーケティング　メニューD</t>
  </si>
  <si>
    <t>エナリス・パワー・マーケティング　メニューE</t>
  </si>
  <si>
    <t>エナリス・パワー・マーケティング　メニューF</t>
  </si>
  <si>
    <t>エナリス・パワー・マーケティング　メニューG</t>
  </si>
  <si>
    <t>エナリス・パワー・マーケティング　メニューH</t>
  </si>
  <si>
    <t>エナリス・パワー・マーケティング　メニューI</t>
  </si>
  <si>
    <t>エナリス・パワー・マーケティング　メニューJ</t>
  </si>
  <si>
    <t>エナリス・パワー・マーケティング　メニューK(残差)</t>
  </si>
  <si>
    <t>エネサーブ　メニューA</t>
  </si>
  <si>
    <t>エネサーブ　メニューB(残差)</t>
  </si>
  <si>
    <t>エネット　メニューA</t>
  </si>
  <si>
    <t>エネット　メニューB</t>
  </si>
  <si>
    <t>エネット　メニューC</t>
  </si>
  <si>
    <t>エネット　メニューD</t>
  </si>
  <si>
    <t>エネット　メニューE</t>
  </si>
  <si>
    <t>エネット　メニューF(残差)</t>
  </si>
  <si>
    <t>エネワンでんき(旧:坊っちゃん電力、格安電力)　メニューA</t>
  </si>
  <si>
    <t>エネワンでんき(旧:坊っちゃん電力、格安電力)　メニューB(残差)</t>
  </si>
  <si>
    <t>エバーグリーン・マーケティング　メニューA</t>
  </si>
  <si>
    <t>エバーグリーン・マーケティング　メニューB(残差)</t>
  </si>
  <si>
    <t>大阪瓦斯　メニューA</t>
  </si>
  <si>
    <t>大阪瓦斯　メニューB</t>
  </si>
  <si>
    <t>大阪瓦斯　メニューC</t>
  </si>
  <si>
    <t>大阪瓦斯　メニューD(残差)</t>
  </si>
  <si>
    <t>オリックス　メニューA</t>
  </si>
  <si>
    <t>オリックス　メニューB</t>
  </si>
  <si>
    <t>オリックス　メニューC</t>
  </si>
  <si>
    <t>オリックス　メニューD</t>
  </si>
  <si>
    <t>オリックス　メニューE</t>
  </si>
  <si>
    <t>オリックス　メニューF</t>
  </si>
  <si>
    <t>オリックス　メニューG</t>
  </si>
  <si>
    <t>オリックス　メニューH(残差)</t>
  </si>
  <si>
    <t>カワサキグリーンエナジー　メニューA</t>
  </si>
  <si>
    <t>カワサキグリーンエナジー　メニューB</t>
  </si>
  <si>
    <t>カワサキグリーンエナジー　メニューC</t>
  </si>
  <si>
    <t>カワサキグリーンエナジー　メニューD(残差)</t>
  </si>
  <si>
    <t>九電みらいエナジー　メニューA</t>
  </si>
  <si>
    <t>九電みらいエナジー　メニューB(残差)</t>
  </si>
  <si>
    <t>グローバルエンジニアリング　メニューA</t>
  </si>
  <si>
    <t>グローバルエンジニアリング　メニューB</t>
  </si>
  <si>
    <t>グローバルエンジニアリング　メニューC(残差)</t>
  </si>
  <si>
    <t>サミットエナジー　メニューA</t>
  </si>
  <si>
    <t>サミットエナジー　メニューB(残差)</t>
  </si>
  <si>
    <t>シン・エナジー　メニューA</t>
  </si>
  <si>
    <t>シン・エナジー　メニューB</t>
  </si>
  <si>
    <t>シン・エナジー　メニューC</t>
  </si>
  <si>
    <t>シン・エナジー　メニューD(残差)</t>
  </si>
  <si>
    <t>新エネルギー開発　メニューA</t>
  </si>
  <si>
    <t>新エネルギー開発　メニューB</t>
  </si>
  <si>
    <t>ゼロワットパワー　メニューA</t>
  </si>
  <si>
    <t>ゼロワットパワー　メニューB</t>
  </si>
  <si>
    <t>ゼロワットパワー　メニューC</t>
  </si>
  <si>
    <t>ゼロワットパワー　メニューD</t>
  </si>
  <si>
    <t>ゼロワットパワー　メニューE</t>
  </si>
  <si>
    <t>ゼロワットパワー　メニューF</t>
  </si>
  <si>
    <t>ゼロワットパワー　メニューG</t>
  </si>
  <si>
    <t>ゼロワットパワー　メニューH</t>
  </si>
  <si>
    <t>ゼロワットパワー　メニューI(残差)</t>
  </si>
  <si>
    <t>中部電力ミライズ　メニューA</t>
  </si>
  <si>
    <t>中部電力ミライズ　メニューB(残差)</t>
  </si>
  <si>
    <t>デジタルグリッド　メニューA</t>
  </si>
  <si>
    <t>デジタルグリッド　メニューB</t>
  </si>
  <si>
    <t>デジタルグリッド　メニューC</t>
  </si>
  <si>
    <t>デジタルグリッド　メニューD</t>
  </si>
  <si>
    <t>デジタルグリッド　メニューE</t>
  </si>
  <si>
    <t>デジタルグリッド　メニューF</t>
  </si>
  <si>
    <t>デジタルグリッド　メニューG</t>
  </si>
  <si>
    <t>デジタルグリッド　メニューH(残差)</t>
  </si>
  <si>
    <t>テプコカスタマーサービス</t>
  </si>
  <si>
    <t>電源開発　メニューA</t>
  </si>
  <si>
    <t>東京電力エナジーパートナー　メニューA</t>
  </si>
  <si>
    <t>東京電力エナジーパートナー　メニューB</t>
  </si>
  <si>
    <t>東京電力エナジーパートナー　メニューC</t>
  </si>
  <si>
    <t>東京電力エナジーパートナー　メニューD</t>
  </si>
  <si>
    <t>東京電力エナジーパートナー　メニューE</t>
  </si>
  <si>
    <t>東京電力エナジーパートナー　メニューF</t>
  </si>
  <si>
    <t>東京電力エナジーパートナー　メニューG</t>
  </si>
  <si>
    <t>東京電力エナジーパートナー　メニューH</t>
  </si>
  <si>
    <t>東京電力エナジーパートナー　メニューI</t>
  </si>
  <si>
    <t>東京電力エナジーパートナー　メニューJ</t>
  </si>
  <si>
    <t>東京電力エナジーパートナー　メニューK</t>
  </si>
  <si>
    <t>東京電力エナジーパートナー　メニューL</t>
  </si>
  <si>
    <t>東京電力エナジーパートナー　メニューM</t>
  </si>
  <si>
    <t>東京電力エナジーパートナー　メニューN(残差)</t>
  </si>
  <si>
    <t>日鉄エンジニアリング　メニューA</t>
  </si>
  <si>
    <t>日鉄エンジニアリング　メニューB</t>
  </si>
  <si>
    <t>日鉄エンジニアリング　メニューC</t>
  </si>
  <si>
    <t>日鉄エンジニアリング　メニューD</t>
  </si>
  <si>
    <t>日鉄エンジニアリング　メニューE(残差)</t>
  </si>
  <si>
    <t>パナソニックオペレーショナルエクセレンス　メニューA</t>
  </si>
  <si>
    <t>パナソニックオペレーショナルエクセレンス　メニューB</t>
  </si>
  <si>
    <t>パナソニックオペレーショナルエクセレンス　メニューC(残差)</t>
  </si>
  <si>
    <t>ィット</t>
  </si>
  <si>
    <t>ない</t>
  </si>
  <si>
    <t>丸紅新電力　メニューA</t>
  </si>
  <si>
    <t>丸紅新電力　メニューB</t>
  </si>
  <si>
    <t>丸紅新電力　メニューC</t>
  </si>
  <si>
    <t>丸紅新電力　メニューD</t>
  </si>
  <si>
    <t>丸紅新電力　メニューE</t>
  </si>
  <si>
    <t>丸紅新電力　メニューF</t>
  </si>
  <si>
    <t>丸紅新電力　メニューG</t>
  </si>
  <si>
    <t>丸紅新電力　メニューH</t>
  </si>
  <si>
    <t>丸紅新電力　メニューI</t>
  </si>
  <si>
    <t>丸紅新電力　メニューJ</t>
  </si>
  <si>
    <t>丸紅新電力　メニューK(残差)</t>
  </si>
  <si>
    <t>ミツウロコグリーンエネルギー　メニューA</t>
  </si>
  <si>
    <t>ミツウロコグリーンエネルギー　メニューB</t>
  </si>
  <si>
    <t>ミツウロコグリーンエネルギー　メニューC</t>
  </si>
  <si>
    <t>ミツウロコグリーンエネルギー　メニューD</t>
  </si>
  <si>
    <t>ミツウロコグリーンエネルギー　メニューE</t>
  </si>
  <si>
    <t>ミツウロコグリーンエネルギー　メニューF</t>
  </si>
  <si>
    <t>ミツウロコグリーンエネルギー　メニューG</t>
  </si>
  <si>
    <t>ミツウロコグリーンエネルギー　メニューH</t>
  </si>
  <si>
    <t>ミツウロコグリーンエネルギー　メニューI</t>
  </si>
  <si>
    <t>ミツウロコグリーンエネルギー　メニューJ</t>
  </si>
  <si>
    <t>ミツウロコグリーンエネルギー　メニューK(残差)</t>
  </si>
  <si>
    <t>リケン工業</t>
  </si>
  <si>
    <t>リミックスポイント　メニューA</t>
  </si>
  <si>
    <t>リミックスポイント　メニューB</t>
  </si>
  <si>
    <t>リミックスポイント　メニューC</t>
  </si>
  <si>
    <t>リミックスポイント　メニューD(残差)</t>
  </si>
  <si>
    <t>しろくま電力(旧:afterFIT)　メニューA</t>
  </si>
  <si>
    <t>しろくま電力(旧:afterFIT)　メニューB</t>
  </si>
  <si>
    <t>HTBエナジー　メニューA</t>
  </si>
  <si>
    <t>HTBエナジー　メニューB(残差)</t>
  </si>
  <si>
    <t>Looop　メニューA</t>
  </si>
  <si>
    <t>Looop　メニューB</t>
  </si>
  <si>
    <t>Looop　メニューC</t>
  </si>
  <si>
    <t>Looop　メニューD</t>
  </si>
  <si>
    <t>Looop　メニューE(残差)</t>
  </si>
  <si>
    <t>RE１００電力　メニューA</t>
  </si>
  <si>
    <t>RE１００電力　メニューB</t>
  </si>
  <si>
    <t>RE１００電力　メニューC</t>
  </si>
  <si>
    <t>RE１００電力　メニューD(残差)</t>
  </si>
  <si>
    <t>UPDATER　メニューA</t>
  </si>
  <si>
    <t>UPDATER　メニューB(残差)</t>
  </si>
  <si>
    <t>関西電力送配電</t>
    <rPh sb="0" eb="4">
      <t>カンサイデンリョク</t>
    </rPh>
    <rPh sb="4" eb="7">
      <t>ソウハイデン</t>
    </rPh>
    <phoneticPr fontId="111"/>
  </si>
  <si>
    <t>0.422</t>
  </si>
  <si>
    <t>_2024</t>
  </si>
  <si>
    <t>0.419</t>
    <phoneticPr fontId="2"/>
  </si>
  <si>
    <t>_2024関西電力 　メニューA</t>
  </si>
  <si>
    <t>_2024関西電力 　メニューB</t>
  </si>
  <si>
    <t>_2024関西電力 　メニューC</t>
  </si>
  <si>
    <t>_2024関西電力 　メニューD</t>
  </si>
  <si>
    <t>_2024関西電力 　メニューE</t>
  </si>
  <si>
    <t>_2024関西電力 　メニューF</t>
  </si>
  <si>
    <t>_2024関西電力 　メニューG</t>
  </si>
  <si>
    <t>_2024関西電力 　メニューH</t>
  </si>
  <si>
    <t>_2024関西電力 　メニューI</t>
  </si>
  <si>
    <t>_2024関西電力 　メニューJ(残差)</t>
  </si>
  <si>
    <t>_2024アーバンエナジー　メニューA</t>
  </si>
  <si>
    <t>_2024アーバンエナジー　メニューB</t>
  </si>
  <si>
    <t>_2024アーバンエナジー　メニューC</t>
  </si>
  <si>
    <t>_2024アーバンエナジー　メニューD</t>
  </si>
  <si>
    <t>_2024アーバンエナジー　メニューE</t>
  </si>
  <si>
    <t>_2024アーバンエナジー　メニューF</t>
  </si>
  <si>
    <t>_2024アーバンエナジー　メニューG(残差)</t>
  </si>
  <si>
    <t>_2024出光グリーンパワー　メニューA</t>
  </si>
  <si>
    <t>_2024出光グリーンパワー　メニューB</t>
  </si>
  <si>
    <t>_2024出光グリーンパワー　メニューC</t>
  </si>
  <si>
    <t>_2024出光グリーンパワー　メニューD(残差)</t>
  </si>
  <si>
    <t>_2024出光興産　メニューA</t>
  </si>
  <si>
    <t>_2024出光興産　メニューB</t>
  </si>
  <si>
    <t>_2024出光興産　メニューC</t>
  </si>
  <si>
    <t>_2024出光興産　メニューD(残差)</t>
  </si>
  <si>
    <t>_2024エナリス・パワー・マーケティング　メニューA</t>
  </si>
  <si>
    <t>_2024エナリス・パワー・マーケティング　メニューB</t>
  </si>
  <si>
    <t>_2024エナリス・パワー・マーケティング　メニューC</t>
  </si>
  <si>
    <t>_2024エナリス・パワー・マーケティング　メニューD</t>
  </si>
  <si>
    <t>_2024エナリス・パワー・マーケティング　メニューE</t>
  </si>
  <si>
    <t>_2024エナリス・パワー・マーケティング　メニューF</t>
  </si>
  <si>
    <t>_2024エナリス・パワー・マーケティング　メニューG</t>
  </si>
  <si>
    <t>_2024エナリス・パワー・マーケティング　メニューH</t>
  </si>
  <si>
    <t>_2024エナリス・パワー・マーケティング　メニューI</t>
  </si>
  <si>
    <t>_2024エナリス・パワー・マーケティング　メニューJ</t>
  </si>
  <si>
    <t>_2024エナリス・パワー・マーケティング　メニューK(残差)</t>
  </si>
  <si>
    <t>_2024エネサーブ　メニューA</t>
  </si>
  <si>
    <t>_2024エネサーブ　メニューB(残差)</t>
  </si>
  <si>
    <t>_2024エネット　メニューA</t>
  </si>
  <si>
    <t>_2024エネット　メニューB</t>
  </si>
  <si>
    <t>_2024エネット　メニューC</t>
  </si>
  <si>
    <t>_2024エネット　メニューD</t>
  </si>
  <si>
    <t>_2024エネット　メニューE</t>
  </si>
  <si>
    <t>_2024エネット　メニューF(残差)</t>
  </si>
  <si>
    <t>_2024エネワンでんき(旧:坊っちゃん電力、格安電力)　メニューA</t>
  </si>
  <si>
    <t>_2024エネワンでんき(旧:坊っちゃん電力、格安電力)　メニューB(残差)</t>
  </si>
  <si>
    <t>_2024エバーグリーン・マーケティング　メニューA</t>
  </si>
  <si>
    <t>_2024エバーグリーン・マーケティング　メニューB(残差)</t>
  </si>
  <si>
    <t>_2024大阪瓦斯　メニューA</t>
  </si>
  <si>
    <t>_2024大阪瓦斯　メニューB</t>
  </si>
  <si>
    <t>_2024大阪瓦斯　メニューC</t>
  </si>
  <si>
    <t>_2024大阪瓦斯　メニューD(残差)</t>
  </si>
  <si>
    <t>_2024オリックス　メニューA</t>
  </si>
  <si>
    <t>_2024オリックス　メニューB</t>
  </si>
  <si>
    <t>_2024オリックス　メニューC</t>
  </si>
  <si>
    <t>_2024オリックス　メニューD</t>
  </si>
  <si>
    <t>_2024オリックス　メニューE</t>
  </si>
  <si>
    <t>_2024オリックス　メニューF</t>
  </si>
  <si>
    <t>_2024オリックス　メニューG</t>
  </si>
  <si>
    <t>_2024オリックス　メニューH(残差)</t>
  </si>
  <si>
    <t>_2024カワサキグリーンエナジー　メニューA</t>
  </si>
  <si>
    <t>_2024カワサキグリーンエナジー　メニューB</t>
  </si>
  <si>
    <t>_2024カワサキグリーンエナジー　メニューC</t>
  </si>
  <si>
    <t>_2024カワサキグリーンエナジー　メニューD(残差)</t>
  </si>
  <si>
    <t>_2024九電みらいエナジー　メニューA</t>
  </si>
  <si>
    <t>_2024九電みらいエナジー　メニューB(残差)</t>
  </si>
  <si>
    <t>_2024グローバルエンジニアリング　メニューA</t>
  </si>
  <si>
    <t>_2024グローバルエンジニアリング　メニューB</t>
  </si>
  <si>
    <t>_2024グローバルエンジニアリング　メニューC(残差)</t>
  </si>
  <si>
    <t>_2024サミットエナジー　メニューA</t>
  </si>
  <si>
    <t>_2024サミットエナジー　メニューB(残差)</t>
  </si>
  <si>
    <t>_2024シン・エナジー　メニューA</t>
  </si>
  <si>
    <t>_2024シン・エナジー　メニューB</t>
  </si>
  <si>
    <t>_2024シン・エナジー　メニューC</t>
  </si>
  <si>
    <t>_2024シン・エナジー　メニューD(残差)</t>
  </si>
  <si>
    <t>_2024新エネルギー開発　メニューA</t>
  </si>
  <si>
    <t>_2024新エネルギー開発　メニューB</t>
  </si>
  <si>
    <t>_2024ゼロワットパワー　メニューA</t>
  </si>
  <si>
    <t>_2024ゼロワットパワー　メニューB</t>
  </si>
  <si>
    <t>_2024ゼロワットパワー　メニューC</t>
  </si>
  <si>
    <t>_2024ゼロワットパワー　メニューD</t>
  </si>
  <si>
    <t>_2024ゼロワットパワー　メニューE</t>
  </si>
  <si>
    <t>_2024ゼロワットパワー　メニューF</t>
  </si>
  <si>
    <t>_2024ゼロワットパワー　メニューG</t>
  </si>
  <si>
    <t>_2024ゼロワットパワー　メニューH</t>
  </si>
  <si>
    <t>_2024ゼロワットパワー　メニューI(残差)</t>
  </si>
  <si>
    <t>_2024中部電力ミライズ　メニューA</t>
  </si>
  <si>
    <t>_2024中部電力ミライズ　メニューB(残差)</t>
  </si>
  <si>
    <t>_2024デジタルグリッド　メニューA</t>
  </si>
  <si>
    <t>_2024デジタルグリッド　メニューB</t>
  </si>
  <si>
    <t>_2024デジタルグリッド　メニューC</t>
  </si>
  <si>
    <t>_2024デジタルグリッド　メニューD</t>
  </si>
  <si>
    <t>_2024デジタルグリッド　メニューE</t>
  </si>
  <si>
    <t>_2024デジタルグリッド　メニューF</t>
  </si>
  <si>
    <t>_2024デジタルグリッド　メニューG</t>
  </si>
  <si>
    <t>_2024デジタルグリッド　メニューH(残差)</t>
  </si>
  <si>
    <t>_2024テプコカスタマーサービス　</t>
  </si>
  <si>
    <t>_2024電源開発　メニューA</t>
  </si>
  <si>
    <t>_2024東京電力エナジーパートナー　メニューA</t>
  </si>
  <si>
    <t>_2024東京電力エナジーパートナー　メニューB</t>
  </si>
  <si>
    <t>_2024東京電力エナジーパートナー　メニューC</t>
  </si>
  <si>
    <t>_2024東京電力エナジーパートナー　メニューD</t>
  </si>
  <si>
    <t>_2024東京電力エナジーパートナー　メニューE</t>
  </si>
  <si>
    <t>_2024東京電力エナジーパートナー　メニューF</t>
  </si>
  <si>
    <t>_2024東京電力エナジーパートナー　メニューG</t>
  </si>
  <si>
    <t>_2024東京電力エナジーパートナー　メニューH</t>
  </si>
  <si>
    <t>_2024東京電力エナジーパートナー　メニューI</t>
  </si>
  <si>
    <t>_2024東京電力エナジーパートナー　メニューJ</t>
  </si>
  <si>
    <t>_2024東京電力エナジーパートナー　メニューK</t>
  </si>
  <si>
    <t>_2024東京電力エナジーパートナー　メニューL</t>
  </si>
  <si>
    <t>_2024東京電力エナジーパートナー　メニューM</t>
  </si>
  <si>
    <t>_2024東京電力エナジーパートナー　メニューN(残差)</t>
  </si>
  <si>
    <t>_2024日鉄エンジニアリング　メニューA</t>
  </si>
  <si>
    <t>_2024日鉄エンジニアリング　メニューB</t>
  </si>
  <si>
    <t>_2024日鉄エンジニアリング　メニューC</t>
  </si>
  <si>
    <t>_2024日鉄エンジニアリング　メニューD</t>
  </si>
  <si>
    <t>_2024日鉄エンジニアリング　メニューE(残差)</t>
  </si>
  <si>
    <t>_2024パナソニックオペレーショナルエクセレンス　メニューA</t>
  </si>
  <si>
    <t>_2024パナソニックオペレーショナルエクセレンス　メニューB</t>
  </si>
  <si>
    <t>_2024パナソニックオペレーショナルエクセレンス　メニューC(残差)</t>
  </si>
  <si>
    <t>_2024丸紅新電力　メニューA</t>
  </si>
  <si>
    <t>_2024丸紅新電力　メニューB</t>
  </si>
  <si>
    <t>_2024丸紅新電力　メニューC</t>
  </si>
  <si>
    <t>_2024丸紅新電力　メニューD</t>
  </si>
  <si>
    <t>_2024丸紅新電力　メニューE</t>
  </si>
  <si>
    <t>_2024丸紅新電力　メニューF</t>
  </si>
  <si>
    <t>_2024丸紅新電力　メニューG</t>
  </si>
  <si>
    <t>_2024丸紅新電力　メニューH</t>
  </si>
  <si>
    <t>_2024丸紅新電力　メニューI</t>
  </si>
  <si>
    <t>_2024丸紅新電力　メニューJ</t>
  </si>
  <si>
    <t>_2024丸紅新電力　メニューK(残差)</t>
  </si>
  <si>
    <t>_2024ミツウロコグリーンエネルギー　メニューA</t>
  </si>
  <si>
    <t>_2024ミツウロコグリーンエネルギー　メニューB</t>
  </si>
  <si>
    <t>_2024ミツウロコグリーンエネルギー　メニューC</t>
  </si>
  <si>
    <t>_2024ミツウロコグリーンエネルギー　メニューD</t>
  </si>
  <si>
    <t>_2024ミツウロコグリーンエネルギー　メニューE</t>
  </si>
  <si>
    <t>_2024ミツウロコグリーンエネルギー　メニューF</t>
  </si>
  <si>
    <t>_2024ミツウロコグリーンエネルギー　メニューG</t>
  </si>
  <si>
    <t>_2024ミツウロコグリーンエネルギー　メニューH</t>
  </si>
  <si>
    <t>_2024ミツウロコグリーンエネルギー　メニューI</t>
  </si>
  <si>
    <t>_2024ミツウロコグリーンエネルギー　メニューJ</t>
  </si>
  <si>
    <t>_2024ミツウロコグリーンエネルギー　メニューK(残差)</t>
  </si>
  <si>
    <t>_2024リケン工業　</t>
  </si>
  <si>
    <t>_2024リミックスポイント　メニューA</t>
  </si>
  <si>
    <t>_2024リミックスポイント　メニューB</t>
  </si>
  <si>
    <t>_2024リミックスポイント　メニューC</t>
  </si>
  <si>
    <t>_2024リミックスポイント　メニューD(残差)</t>
  </si>
  <si>
    <t>_2024しろくま電力(旧:afterFIT)　メニューA</t>
  </si>
  <si>
    <t>_2024しろくま電力(旧:afterFIT)　メニューB</t>
  </si>
  <si>
    <t>_2024HTBエナジー　メニューA</t>
  </si>
  <si>
    <t>_2024HTBエナジー　メニューB(残差)</t>
  </si>
  <si>
    <t>_2024Looop　メニューA</t>
  </si>
  <si>
    <t>_2024Looop　メニューB</t>
  </si>
  <si>
    <t>_2024Looop　メニューC</t>
  </si>
  <si>
    <t>_2024Looop　メニューD</t>
  </si>
  <si>
    <t>_2024Looop　メニューE(残差)</t>
  </si>
  <si>
    <t>_2024RE１００電力　メニューA</t>
  </si>
  <si>
    <t>_2024RE１００電力　メニューB</t>
  </si>
  <si>
    <t>_2024RE１００電力　メニューC</t>
  </si>
  <si>
    <t>_2024RE１００電力　メニューD(残差)</t>
  </si>
  <si>
    <t>_2024UPDATER　メニューA</t>
  </si>
  <si>
    <t>_2024UPDATER　メニューB(残差)</t>
  </si>
  <si>
    <t>_2024関西電力送配電</t>
    <rPh sb="5" eb="9">
      <t>カンサイデンリョク</t>
    </rPh>
    <rPh sb="9" eb="12">
      <t>ソウハイデン</t>
    </rPh>
    <phoneticPr fontId="111"/>
  </si>
  <si>
    <t>__2024代替値　</t>
  </si>
  <si>
    <t>その他（　　　　　　　　　）</t>
    <rPh sb="2" eb="3">
      <t>タ</t>
    </rPh>
    <phoneticPr fontId="2"/>
  </si>
  <si>
    <t>関西電力メニューA</t>
  </si>
  <si>
    <t>関西電力メニューB</t>
  </si>
  <si>
    <t>関西電力メニューC</t>
  </si>
  <si>
    <t>関西電力メニューD</t>
  </si>
  <si>
    <t>関西電力メニューE</t>
  </si>
  <si>
    <t>関西電力メニューF</t>
  </si>
  <si>
    <t>関西電力メニューG</t>
  </si>
  <si>
    <t>関西電力メニューH</t>
  </si>
  <si>
    <t>関西電力メニューI</t>
  </si>
  <si>
    <t>関西電力メニューJ(残差)</t>
  </si>
  <si>
    <t>イーレックス</t>
  </si>
  <si>
    <t>リエスパワー</t>
  </si>
  <si>
    <t>エバーグリーン・リテイリングメニューA</t>
  </si>
  <si>
    <t>エバーグリーン・マーケティングメニューA</t>
  </si>
  <si>
    <t>エバーグリーン・マーケティングメニューB(残差)</t>
  </si>
  <si>
    <t>SEウイングズ</t>
  </si>
  <si>
    <t>イーセルメニューA</t>
  </si>
  <si>
    <t>イーセルメニューB(残差)</t>
  </si>
  <si>
    <t>エネットメニューA</t>
  </si>
  <si>
    <t>エネットメニューB</t>
  </si>
  <si>
    <t>エネットメニューC</t>
  </si>
  <si>
    <t>エネットメニューD</t>
  </si>
  <si>
    <t>エネットメニューE</t>
  </si>
  <si>
    <t>エネットメニューF(残差)</t>
  </si>
  <si>
    <t>須賀川瓦斯メニューA</t>
  </si>
  <si>
    <t>須賀川瓦斯メニューB</t>
  </si>
  <si>
    <t>須賀川瓦斯メニューC</t>
  </si>
  <si>
    <t>須賀川瓦斯メニューD(残差)</t>
  </si>
  <si>
    <t>出光興産メニューA</t>
  </si>
  <si>
    <t>出光興産メニューB</t>
  </si>
  <si>
    <t>出光興産メニューC</t>
  </si>
  <si>
    <t>出光興産メニューD(残差)</t>
  </si>
  <si>
    <t>オプテージメニューA</t>
  </si>
  <si>
    <t>オプテージメニューB(残差)</t>
  </si>
  <si>
    <t>エネサーブメニューA</t>
  </si>
  <si>
    <t>エネサーブメニューB(残差)</t>
  </si>
  <si>
    <t>エネワンでんきメニューA</t>
  </si>
  <si>
    <t>エネワンでんきメニューB(残差)</t>
  </si>
  <si>
    <t>ミツウロコグリーンエネルギーメニューA</t>
  </si>
  <si>
    <t>ミツウロコグリーンエネルギーメニューB</t>
  </si>
  <si>
    <t>ミツウロコグリーンエネルギーメニューC</t>
  </si>
  <si>
    <t>ミツウロコグリーンエネルギーメニューD</t>
  </si>
  <si>
    <t>ミツウロコグリーンエネルギーメニューE</t>
  </si>
  <si>
    <t>ミツウロコグリーンエネルギーメニューF</t>
  </si>
  <si>
    <t>ミツウロコグリーンエネルギーメニューG</t>
  </si>
  <si>
    <t>ミツウロコグリーンエネルギーメニューH</t>
  </si>
  <si>
    <t>ミツウロコグリーンエネルギーメニューI</t>
  </si>
  <si>
    <t>ミツウロコグリーンエネルギーメニューJ</t>
  </si>
  <si>
    <t>ミツウロコグリーンエネルギーメニューK(残差)</t>
  </si>
  <si>
    <t>リエネメニューA</t>
  </si>
  <si>
    <t>リエネメニューB</t>
  </si>
  <si>
    <t>リエネメニューC(残差)</t>
  </si>
  <si>
    <t>ネクストパワーやまとメニューA</t>
  </si>
  <si>
    <t>ネクストパワーやまとメニューB</t>
  </si>
  <si>
    <t>ネクストパワーやまとメニューC(残差)</t>
  </si>
  <si>
    <t>日本テクノメニューA</t>
  </si>
  <si>
    <t>日本テクノメニューB(残差)</t>
  </si>
  <si>
    <t>中央電力エナジーメニューA</t>
  </si>
  <si>
    <t>中央電力エナジーメニューB</t>
  </si>
  <si>
    <t>中央電力エナジーメニューC</t>
  </si>
  <si>
    <t>中央電力エナジーメニューD(残差)</t>
  </si>
  <si>
    <t>LooopメニューA</t>
  </si>
  <si>
    <t>LooopメニューB</t>
  </si>
  <si>
    <t>LooopメニューC(残差)</t>
  </si>
  <si>
    <t>ナンワ(旧：ナンワエナジー)</t>
  </si>
  <si>
    <t>静岡ガス＆パワーメニューA</t>
  </si>
  <si>
    <t>静岡ガス＆パワーメニューB</t>
  </si>
  <si>
    <t>静岡ガス＆パワーメニューC</t>
  </si>
  <si>
    <t>静岡ガス＆パワーメニューD</t>
  </si>
  <si>
    <t>静岡ガス＆パワーメニューE</t>
  </si>
  <si>
    <t>静岡ガス＆パワーメニューF(残差)</t>
  </si>
  <si>
    <t>荏原環境プラントメニューA</t>
  </si>
  <si>
    <t>荏原環境プラントメニューB</t>
  </si>
  <si>
    <t>荏原環境プラントメニューC</t>
  </si>
  <si>
    <t>荏原環境プラントメニューD</t>
  </si>
  <si>
    <t>荏原環境プラントメニューE</t>
  </si>
  <si>
    <t>荏原環境プラントメニューF</t>
  </si>
  <si>
    <t>荏原環境プラントメニューG</t>
  </si>
  <si>
    <t>荏原環境プラントメニューH</t>
  </si>
  <si>
    <t>荏原環境プラントメニューI</t>
  </si>
  <si>
    <t>荏原環境プラントメニューJ</t>
  </si>
  <si>
    <t>荏原環境プラントメニューK</t>
  </si>
  <si>
    <t>荏原環境プラントメニューL</t>
  </si>
  <si>
    <t>荏原環境プラントメニューM</t>
  </si>
  <si>
    <t>荏原環境プラントメニューN</t>
  </si>
  <si>
    <t>荏原環境プラントメニューO</t>
  </si>
  <si>
    <t>荏原環境プラントメニューP</t>
  </si>
  <si>
    <t>荏原環境プラントメニューQ</t>
  </si>
  <si>
    <t>荏原環境プラントメニューR(残差)</t>
  </si>
  <si>
    <t>東京エコサービスメニューA</t>
  </si>
  <si>
    <t>東京エコサービスメニューB(残差)</t>
  </si>
  <si>
    <t>ダイヤモンドパワーメニューA</t>
  </si>
  <si>
    <t>ダイヤモンドパワーメニューB</t>
  </si>
  <si>
    <t>ダイヤモンドパワーメニューC</t>
  </si>
  <si>
    <t>ダイヤモンドパワーメニューD</t>
  </si>
  <si>
    <t>新出光メニューA</t>
  </si>
  <si>
    <t>新出光メニューB</t>
  </si>
  <si>
    <t>新出光メニューC</t>
  </si>
  <si>
    <t>新出光メニューD</t>
  </si>
  <si>
    <t>新出光メニューE</t>
  </si>
  <si>
    <t>新出光メニューF</t>
  </si>
  <si>
    <t>新出光メニューG</t>
  </si>
  <si>
    <t>新出光メニューH</t>
  </si>
  <si>
    <t>新出光メニューI</t>
  </si>
  <si>
    <t>新出光メニューJ</t>
  </si>
  <si>
    <t>新出光メニューK(残差)</t>
  </si>
  <si>
    <t>セントラル石油瓦斯</t>
  </si>
  <si>
    <t>一般財団法人泉佐野電力</t>
  </si>
  <si>
    <t>コスモエネルギーソリューションズメニューA</t>
  </si>
  <si>
    <t>コスモエネルギーソリューションズメニューB</t>
  </si>
  <si>
    <t>コスモエネルギーソリューションズメニューC</t>
  </si>
  <si>
    <t>コスモエネルギーソリューションズメニューD</t>
  </si>
  <si>
    <t>コスモエネルギーソリューションズメニューE(残差)</t>
  </si>
  <si>
    <t>グリーンサークルメニューA</t>
  </si>
  <si>
    <t>グリーンサークルメニューB(残差)</t>
  </si>
  <si>
    <t>北海道瓦斯メニューA</t>
  </si>
  <si>
    <t>北海道瓦斯メニューB(残差)</t>
  </si>
  <si>
    <t>アルカナエナジー</t>
  </si>
  <si>
    <t>新エネルギー開発メニューA</t>
  </si>
  <si>
    <t>新エネルギー開発メニューB</t>
  </si>
  <si>
    <t>伊藤忠エネクスメニューA</t>
  </si>
  <si>
    <t>伊藤忠エネクスメニューB(残差)</t>
  </si>
  <si>
    <t>VーPowerメニューA</t>
  </si>
  <si>
    <t>VーPowerメニューB</t>
  </si>
  <si>
    <t>VーPowerメニューC</t>
  </si>
  <si>
    <t>VーPowerメニューD(残差)</t>
  </si>
  <si>
    <t>大和エネルギー</t>
  </si>
  <si>
    <t>大阪瓦斯メニューA</t>
  </si>
  <si>
    <t>大阪瓦斯メニューB</t>
  </si>
  <si>
    <t>大阪瓦斯メニューC</t>
  </si>
  <si>
    <t>大阪瓦斯メニューD</t>
  </si>
  <si>
    <t>大阪瓦斯メニューE</t>
  </si>
  <si>
    <t>大阪瓦斯メニューF</t>
  </si>
  <si>
    <t>大阪瓦斯メニューG(残差)</t>
  </si>
  <si>
    <t>エフビットコミュニケーションズ　メニューA</t>
  </si>
  <si>
    <t>エフビットコミュニケーションズ　メニューB</t>
  </si>
  <si>
    <t>エフビットコミュニケーションズ　メニューC(残差)</t>
  </si>
  <si>
    <t>ENEOS Power（旧:ENEOS）メニューA</t>
  </si>
  <si>
    <t>ENEOS Power（旧:ENEOS）メニューB</t>
  </si>
  <si>
    <t>ENEOS Power（旧:ENEOS）メニューC</t>
  </si>
  <si>
    <t>ENEOS Power（旧:ENEOS）メニューD</t>
  </si>
  <si>
    <t>ENEOS Power（旧:ENEOS）メニューE</t>
  </si>
  <si>
    <t>ENEOS Power（旧:ENEOS）メニューF(残差)</t>
  </si>
  <si>
    <t>真庭バイオエネルギー</t>
  </si>
  <si>
    <t>三井物産メニューA</t>
  </si>
  <si>
    <t>三井物産メニューB</t>
  </si>
  <si>
    <t>三井物産メニューC</t>
  </si>
  <si>
    <t>三井物産メニューD(残差)</t>
  </si>
  <si>
    <t>オリックスメニューA</t>
  </si>
  <si>
    <t>オリックスメニューB</t>
  </si>
  <si>
    <t>オリックスメニューC</t>
  </si>
  <si>
    <t>オリックスメニューD</t>
  </si>
  <si>
    <t>オリックスメニューE</t>
  </si>
  <si>
    <t>オリックスメニューF</t>
  </si>
  <si>
    <t>オリックスメニューG</t>
  </si>
  <si>
    <t>オリックスメニューH(残差)</t>
  </si>
  <si>
    <t>エネサンス関東</t>
  </si>
  <si>
    <t>UPDATERメニューA</t>
  </si>
  <si>
    <t>UPDATERメニューB(残差)</t>
  </si>
  <si>
    <t>シン・エナジーメニューA</t>
  </si>
  <si>
    <t>シン・エナジーメニューB</t>
  </si>
  <si>
    <t>シン・エナジーメニューC</t>
  </si>
  <si>
    <t>シン・エナジーメニューD</t>
  </si>
  <si>
    <t>シン・エナジーメニューE(残差)</t>
  </si>
  <si>
    <t>サニックスメニューA</t>
  </si>
  <si>
    <t>サニックスメニューB</t>
  </si>
  <si>
    <t>サニックスメニューC</t>
  </si>
  <si>
    <t>サニックスメニューD</t>
  </si>
  <si>
    <t>サニックスメニューE(残差)</t>
  </si>
  <si>
    <t>コンシェルジュメニューA</t>
  </si>
  <si>
    <t>コンシェルジュメニューB(残差)</t>
  </si>
  <si>
    <t>アイ・グリッド・ソリューションズメニューA</t>
  </si>
  <si>
    <t>アイ・グリッド・ソリューションズメニューB(残差)</t>
  </si>
  <si>
    <t>サミットエナジーメニューA</t>
  </si>
  <si>
    <t>サミットエナジーメニューB(残差)</t>
  </si>
  <si>
    <t>リコージャパンメニューA</t>
  </si>
  <si>
    <t>リコージャパンメニューB</t>
  </si>
  <si>
    <t>リコージャパンメニューC</t>
  </si>
  <si>
    <t>リコージャパンメニューD</t>
  </si>
  <si>
    <t>リコージャパンメニューE</t>
  </si>
  <si>
    <t>リコージャパンメニューF(残差)</t>
  </si>
  <si>
    <t>エネルギア・ソリューション・アンド・サービスメニューA</t>
  </si>
  <si>
    <t>エネルギア・ソリューション・アンド・サービスメニューB(残差)</t>
  </si>
  <si>
    <t>東京ガスメニューA</t>
  </si>
  <si>
    <t>東京ガスメニューB</t>
  </si>
  <si>
    <t>東京ガスメニューC</t>
  </si>
  <si>
    <t>東京ガスメニューD</t>
  </si>
  <si>
    <t>東京ガスメニューE</t>
  </si>
  <si>
    <t>東京ガスメニューF(残差)</t>
  </si>
  <si>
    <t>テス・エンジニアリングメニューA</t>
  </si>
  <si>
    <t>テス・エンジニアリングメニューB</t>
  </si>
  <si>
    <t>テス・エンジニアリングメニューC(残差)</t>
  </si>
  <si>
    <t>青梅ガスメニューA</t>
  </si>
  <si>
    <t>青梅ガスメニューB(残差)</t>
  </si>
  <si>
    <t>イーネットワークシステムズメニューA</t>
  </si>
  <si>
    <t>イーネットワークシステムズメニューB</t>
  </si>
  <si>
    <t>イーネットワークシステムズメニューC</t>
  </si>
  <si>
    <t>イーネットワークシステムズメニューD</t>
  </si>
  <si>
    <t>イーネットワークシステムズメニューE(残差)</t>
  </si>
  <si>
    <t>エネアーク関東</t>
  </si>
  <si>
    <t>東急パワーサプライメニューA</t>
  </si>
  <si>
    <t>東急パワーサプライメニューB</t>
  </si>
  <si>
    <t>東急パワーサプライメニューC</t>
  </si>
  <si>
    <t>東急パワーサプライメニューD</t>
  </si>
  <si>
    <t>東急パワーサプライメニューE</t>
  </si>
  <si>
    <t>東急パワーサプライメニューF</t>
  </si>
  <si>
    <t>東急パワーサプライメニューG(残差)</t>
  </si>
  <si>
    <t>王子・伊藤忠エネクス電力販売メニューA</t>
  </si>
  <si>
    <t>王子・伊藤忠エネクス電力販売メニューB</t>
  </si>
  <si>
    <t>王子・伊藤忠エネクス電力販売メニューC</t>
  </si>
  <si>
    <t>王子・伊藤忠エネクス電力販売メニューD</t>
  </si>
  <si>
    <t>王子・伊藤忠エネクス電力販売メニューE</t>
  </si>
  <si>
    <t>王子・伊藤忠エネクス電力販売メニューF</t>
  </si>
  <si>
    <t>王子・伊藤忠エネクス電力販売メニューG(残差)</t>
  </si>
  <si>
    <t>伊藤忠商事メニューA</t>
  </si>
  <si>
    <t>伊藤忠商事メニューB</t>
  </si>
  <si>
    <t>伊藤忠商事メニューC(残差)</t>
  </si>
  <si>
    <t>エコスタイルメニューA</t>
  </si>
  <si>
    <t>エコスタイルメニューB</t>
  </si>
  <si>
    <t>エコスタイルメニューC(残差)</t>
  </si>
  <si>
    <t>入間ガス</t>
  </si>
  <si>
    <t>とんでんホールディングス</t>
  </si>
  <si>
    <t>日鉄エンジニアリングメニューA</t>
  </si>
  <si>
    <t>日鉄エンジニアリングメニューB</t>
  </si>
  <si>
    <t>日鉄エンジニアリングメニューC</t>
  </si>
  <si>
    <t>日鉄エンジニアリングメニューD</t>
  </si>
  <si>
    <t>日鉄エンジニアリングメニューE(残差)</t>
  </si>
  <si>
    <t>auエネルギー＆ライフメニューA</t>
  </si>
  <si>
    <t>auエネルギー＆ライフメニューB</t>
  </si>
  <si>
    <t>auエネルギー＆ライフメニューC(残差)</t>
  </si>
  <si>
    <t>イワタニ関東</t>
  </si>
  <si>
    <t>イワタニ首都圏</t>
  </si>
  <si>
    <t>サーラeエナジーメニューA</t>
  </si>
  <si>
    <t>サーラeエナジーメニューB</t>
  </si>
  <si>
    <t>サーラeエナジーメニューC(残差)</t>
  </si>
  <si>
    <t>地球クラブメニューA</t>
  </si>
  <si>
    <t>地球クラブメニューB</t>
  </si>
  <si>
    <t>西部瓦斯メニューA</t>
  </si>
  <si>
    <t>西部瓦斯メニューB(残差)</t>
  </si>
  <si>
    <t>東邦ガスメニューA</t>
  </si>
  <si>
    <t>東邦ガスメニューB</t>
  </si>
  <si>
    <t>東邦ガスメニューC(残差)</t>
  </si>
  <si>
    <t>シナネンメニューA</t>
  </si>
  <si>
    <t>シナネンメニューB</t>
  </si>
  <si>
    <t>シナネンメニューC</t>
  </si>
  <si>
    <t>シナネンメニューD</t>
  </si>
  <si>
    <t>シナネンメニューE</t>
  </si>
  <si>
    <t>シナネンメニューF</t>
  </si>
  <si>
    <t>シナネンメニューG</t>
  </si>
  <si>
    <t>シナネンメニューH(残差)</t>
  </si>
  <si>
    <t>カワサキグリーンエナジーメニューA</t>
  </si>
  <si>
    <t>カワサキグリーンエナジーメニューB</t>
  </si>
  <si>
    <t>カワサキグリーンエナジーメニューC(残差)</t>
  </si>
  <si>
    <t>大一ガスメニューA</t>
  </si>
  <si>
    <t>大一ガスメニューB</t>
  </si>
  <si>
    <t>大一ガスメニューC(残差)</t>
  </si>
  <si>
    <t>リミックスポイントメニューA</t>
  </si>
  <si>
    <t>リミックスポイントメニューB</t>
  </si>
  <si>
    <t>リミックスポイントメニューC</t>
  </si>
  <si>
    <t>リミックスポイントメニューD(残差)</t>
  </si>
  <si>
    <t>中海テレビ放送</t>
  </si>
  <si>
    <t>パシフィックパワーメニューA</t>
  </si>
  <si>
    <t>パシフィックパワーメニューB</t>
  </si>
  <si>
    <t>パシフィックパワーメニューC(残差)</t>
  </si>
  <si>
    <t>ジェイコム札幌メニューA</t>
  </si>
  <si>
    <t>ジェイコム札幌メニューB(残差)</t>
  </si>
  <si>
    <t>鹿児島電力</t>
  </si>
  <si>
    <t>太陽ガス</t>
  </si>
  <si>
    <t>アーバンエナジーメニューA</t>
  </si>
  <si>
    <t>アーバンエナジーメニューB</t>
  </si>
  <si>
    <t>アーバンエナジーメニューC</t>
  </si>
  <si>
    <t>アーバンエナジーメニューD</t>
  </si>
  <si>
    <t>アーバンエナジーメニューE</t>
  </si>
  <si>
    <t>アーバンエナジーメニューF</t>
  </si>
  <si>
    <t>アーバンエナジーメニューG(残差)</t>
  </si>
  <si>
    <t>パワーネクスト</t>
  </si>
  <si>
    <t>合同会社北上新電力メニューA</t>
  </si>
  <si>
    <t>合同会社北上新電力メニューB(残差)</t>
  </si>
  <si>
    <t>タクマエナジーメニューA</t>
  </si>
  <si>
    <t>タクマエナジーメニューB</t>
  </si>
  <si>
    <t>タクマエナジーメニューC</t>
  </si>
  <si>
    <t>タクマエナジーメニューD</t>
  </si>
  <si>
    <t>タクマエナジーメニューE</t>
  </si>
  <si>
    <t>タクマエナジーメニューF</t>
  </si>
  <si>
    <t>タクマエナジーメニューG</t>
  </si>
  <si>
    <t>タクマエナジーメニューH</t>
  </si>
  <si>
    <t>タクマエナジーメニューI</t>
  </si>
  <si>
    <t>タクマエナジーメニューJ(残差)</t>
  </si>
  <si>
    <t>丸紅新電力メニューA</t>
  </si>
  <si>
    <t>丸紅新電力メニューB</t>
  </si>
  <si>
    <t>丸紅新電力メニューC</t>
  </si>
  <si>
    <t>丸紅新電力メニューD</t>
  </si>
  <si>
    <t>丸紅新電力メニューE</t>
  </si>
  <si>
    <t>丸紅新電力メニューF</t>
  </si>
  <si>
    <t>丸紅新電力メニューG</t>
  </si>
  <si>
    <t>丸紅新電力メニューH</t>
  </si>
  <si>
    <t>丸紅新電力メニューI</t>
  </si>
  <si>
    <t>丸紅新電力メニューJ</t>
  </si>
  <si>
    <t>丸紅新電力メニューK(残差)</t>
  </si>
  <si>
    <t>奈良電力</t>
  </si>
  <si>
    <t>カナデビア（旧:日立造船）メニューA</t>
  </si>
  <si>
    <t>カナデビア（旧:日立造船）メニューB</t>
  </si>
  <si>
    <t>カナデビア（旧:日立造船）メニューC(残差)</t>
  </si>
  <si>
    <t>大東ガスメニューA</t>
  </si>
  <si>
    <t>大東ガスメニューB(残差)</t>
  </si>
  <si>
    <t>パナソニックオペレーショナルエクセレンスメニューA</t>
  </si>
  <si>
    <t>パナソニックオペレーショナルエクセレンスメニューB</t>
  </si>
  <si>
    <t>パナソニックオペレーショナルエクセレンスメニューC(残差)</t>
  </si>
  <si>
    <t>アストモスエネルギー</t>
  </si>
  <si>
    <t>関電エネルギーソリューションメニューA</t>
  </si>
  <si>
    <t>関電エネルギーソリューションメニューB(残差)</t>
  </si>
  <si>
    <t>MCリテールエナジーメニューA</t>
  </si>
  <si>
    <t>MCリテールエナジーメニューB</t>
  </si>
  <si>
    <t>MCリテールエナジーメニューC(残差)</t>
  </si>
  <si>
    <t>北九州パワーメニューA</t>
  </si>
  <si>
    <t>北九州パワーメニューB</t>
  </si>
  <si>
    <t>北九州パワーメニューC(残差)</t>
  </si>
  <si>
    <t>武州瓦斯メニューA</t>
  </si>
  <si>
    <t>武州瓦斯メニューB(残差)</t>
  </si>
  <si>
    <t>リニューアブル・ジャパンメニューA</t>
  </si>
  <si>
    <t>大垣ガス</t>
  </si>
  <si>
    <t>藤田商店メニューA</t>
  </si>
  <si>
    <t>藤田商店メニューB</t>
  </si>
  <si>
    <t>藤田商店メニューC(残差)</t>
  </si>
  <si>
    <t>グローバルエンジニアリングメニューA</t>
  </si>
  <si>
    <t>グローバルエンジニアリングメニューB</t>
  </si>
  <si>
    <t>グローバルエンジニアリングメニューC(残差)</t>
  </si>
  <si>
    <t>九州エナジーメニューA</t>
  </si>
  <si>
    <t>九州エナジーメニューB(残差)</t>
  </si>
  <si>
    <t>トヨタエナジーソリューションズメニューA</t>
  </si>
  <si>
    <t>トヨタエナジーソリューションズメニューB(残差)</t>
  </si>
  <si>
    <t>エナリス・パワー・マーケティングメニューA</t>
  </si>
  <si>
    <t>エナリス・パワー・マーケティングメニューB</t>
  </si>
  <si>
    <t>エナリス・パワー・マーケティングメニューC</t>
  </si>
  <si>
    <t>エナリス・パワー・マーケティングメニューD</t>
  </si>
  <si>
    <t>エナリス・パワー・マーケティングメニューE(残差)</t>
  </si>
  <si>
    <t>歌舞伎エナジー</t>
  </si>
  <si>
    <t>みやまスマートエネルギーメニューA</t>
  </si>
  <si>
    <t>みやまスマートエネルギーメニューB(残差)</t>
  </si>
  <si>
    <t>エフィシエント</t>
  </si>
  <si>
    <t>生活クラブエナジーメニューA</t>
  </si>
  <si>
    <t>生活クラブエナジーメニューB</t>
  </si>
  <si>
    <t>生活クラブエナジーメニューC(残差)</t>
  </si>
  <si>
    <t>生活協同組合コープこうべメニューA</t>
  </si>
  <si>
    <t>生活協同組合コープこうべメニューB</t>
  </si>
  <si>
    <t>生活協同組合コープこうべメニューC(残差)</t>
  </si>
  <si>
    <t>シーエナジー</t>
  </si>
  <si>
    <t>角栄ガス</t>
  </si>
  <si>
    <t>京葉瓦斯メニューA</t>
  </si>
  <si>
    <t>京葉瓦斯メニューB(残差)</t>
  </si>
  <si>
    <t>TOPPANホールディングスメニューA</t>
  </si>
  <si>
    <t>TOPPANホールディングスメニューB</t>
  </si>
  <si>
    <t>TOPPANホールディングスメニューC</t>
  </si>
  <si>
    <t>TOPPANホールディングスメニューD(残差)</t>
  </si>
  <si>
    <t>伊勢崎ガスメニューA</t>
  </si>
  <si>
    <t>伊勢崎ガスメニューB(残差)</t>
  </si>
  <si>
    <t>キヤノンマーケティングジャパン</t>
  </si>
  <si>
    <t>とっとり市民電力メニューA</t>
  </si>
  <si>
    <t>とっとり市民電力メニューB(残差)</t>
  </si>
  <si>
    <t>エクスゲート(旧：イーエムアイ)</t>
  </si>
  <si>
    <t>佐野瓦斯メニューA</t>
  </si>
  <si>
    <t>佐野瓦斯メニューB(残差)</t>
  </si>
  <si>
    <t>桐生瓦斯</t>
  </si>
  <si>
    <t>森の電力メニューA</t>
  </si>
  <si>
    <t>森の電力メニューB(残差)</t>
  </si>
  <si>
    <t>大和ハウス工業メニューA</t>
  </si>
  <si>
    <t>大和ハウス工業メニューB</t>
  </si>
  <si>
    <t>大和ハウス工業メニューC</t>
  </si>
  <si>
    <t>大和ハウス工業メニューD</t>
  </si>
  <si>
    <t>大和ハウス工業メニューE</t>
  </si>
  <si>
    <t>大和ハウス工業メニューF(残差)</t>
  </si>
  <si>
    <t>HTBエナジーメニューA</t>
  </si>
  <si>
    <t>HTBエナジーメニューB(残差)</t>
  </si>
  <si>
    <t>アシストワンエナジー</t>
  </si>
  <si>
    <t>フソウ・エナジー</t>
  </si>
  <si>
    <t>湘南電力メニューA</t>
  </si>
  <si>
    <t>湘南電力メニューB(残差)</t>
  </si>
  <si>
    <t>大東建託パートナーズ</t>
  </si>
  <si>
    <t>Japan電力メニューA</t>
  </si>
  <si>
    <t>Japan電力メニューB(残差)</t>
  </si>
  <si>
    <t>電源開発メニューA</t>
  </si>
  <si>
    <t>電源開発メニューB(残差)</t>
  </si>
  <si>
    <t>鈴与商事メニューA</t>
  </si>
  <si>
    <t>鈴与商事メニューB</t>
  </si>
  <si>
    <t>鈴与商事メニューC</t>
  </si>
  <si>
    <t>鈴与商事メニューD</t>
  </si>
  <si>
    <t>鈴与商事メニューE</t>
  </si>
  <si>
    <t>鈴与商事メニューF</t>
  </si>
  <si>
    <t>鈴与商事メニューG</t>
  </si>
  <si>
    <t>鈴与商事メニューH(残差)</t>
  </si>
  <si>
    <t>ワタミエナジーメニューA</t>
  </si>
  <si>
    <t>ワタミエナジーメニューB(残差)</t>
  </si>
  <si>
    <t>パルシステム電力</t>
  </si>
  <si>
    <t>SBパワーメニューA</t>
  </si>
  <si>
    <t>SBパワーメニューB</t>
  </si>
  <si>
    <t>SBパワーメニューC</t>
  </si>
  <si>
    <t>SBパワーメニューD</t>
  </si>
  <si>
    <t>SBパワーメニューE(残差)</t>
  </si>
  <si>
    <t>NFパワーサービスメニューA</t>
  </si>
  <si>
    <t>NFパワーサービスメニューB(残差)</t>
  </si>
  <si>
    <t>ひおき地域エネルギーメニューA</t>
  </si>
  <si>
    <t>ひおき地域エネルギーメニューB</t>
  </si>
  <si>
    <t>ひおき地域エネルギーメニューC</t>
  </si>
  <si>
    <t>ひおき地域エネルギーメニューD</t>
  </si>
  <si>
    <t>ひおき地域エネルギーメニューE(残差)</t>
  </si>
  <si>
    <t>和歌山電力</t>
  </si>
  <si>
    <t>日本瓦斯(日本ガス)</t>
  </si>
  <si>
    <t>九電みらいエナジーメニューA</t>
  </si>
  <si>
    <t>九電みらいエナジーメニューB(残差)</t>
  </si>
  <si>
    <t>フォレストパワー</t>
  </si>
  <si>
    <t>日高都市ガス</t>
  </si>
  <si>
    <t>アドバンテックメニューA</t>
  </si>
  <si>
    <t>ローカルエナジーメニューA</t>
  </si>
  <si>
    <t>ローカルエナジーメニューB(残差)</t>
  </si>
  <si>
    <t>エネックスメニューA</t>
  </si>
  <si>
    <t>エネックスメニューB</t>
  </si>
  <si>
    <t>レクスポート</t>
  </si>
  <si>
    <t>なでしこ電力メニューA</t>
  </si>
  <si>
    <t>なでしこ電力メニューB(残差)</t>
  </si>
  <si>
    <t>日田グリーン電力メニューA</t>
  </si>
  <si>
    <t>日田グリーン電力メニューB(残差)</t>
  </si>
  <si>
    <t>埼玉ガス</t>
  </si>
  <si>
    <t>宮崎パワーライン</t>
  </si>
  <si>
    <t>パワー・オプティマイザー</t>
  </si>
  <si>
    <t>UーPOWERメニューA</t>
  </si>
  <si>
    <t>UーPOWERメニューB</t>
  </si>
  <si>
    <t>UーPOWERメニューC</t>
  </si>
  <si>
    <t>UーPOWERメニューD</t>
  </si>
  <si>
    <t>UーPOWERメニューE(残差)</t>
  </si>
  <si>
    <t>TTSパワー</t>
  </si>
  <si>
    <t>岩手ウッドパワーメニューA</t>
  </si>
  <si>
    <t>岩手ウッドパワーメニューB(残差)</t>
  </si>
  <si>
    <t>里山パワーワークスメニューA</t>
  </si>
  <si>
    <t>里山パワーワークスメニューB(残差)</t>
  </si>
  <si>
    <t>中之条パワーメニューA</t>
  </si>
  <si>
    <t>中之条パワーメニューB(残差)</t>
  </si>
  <si>
    <t>日産トレーデイングメニューA</t>
  </si>
  <si>
    <t>日産トレーデイングメニューB(残差)</t>
  </si>
  <si>
    <t>エネウィルメニューA</t>
  </si>
  <si>
    <t>エネウィルメニューB(残差)</t>
  </si>
  <si>
    <t>Next Power</t>
  </si>
  <si>
    <t>はりま電力メニューA</t>
  </si>
  <si>
    <t>はりま電力メニューB(残差)</t>
  </si>
  <si>
    <t>浜松新電力メニューA</t>
  </si>
  <si>
    <t>ゼロワットパワーメニューA</t>
  </si>
  <si>
    <t>ゼロワットパワーメニューB</t>
  </si>
  <si>
    <t>ゼロワットパワーメニューC</t>
  </si>
  <si>
    <t>ゼロワットパワーメニューD</t>
  </si>
  <si>
    <t>ゼロワットパワーメニューE</t>
  </si>
  <si>
    <t>ゼロワットパワーメニューF</t>
  </si>
  <si>
    <t>ゼロワットパワーメニューG</t>
  </si>
  <si>
    <t>ゼロワットパワーメニューH</t>
  </si>
  <si>
    <t>ゼロワットパワーメニューI(残差)</t>
  </si>
  <si>
    <t>アストマックスメニューA</t>
  </si>
  <si>
    <t>アストマックスメニューB</t>
  </si>
  <si>
    <t>アストマックスメニューC</t>
  </si>
  <si>
    <t>アストマックスメニューD(残差)</t>
  </si>
  <si>
    <t>やまがた新電力メニューA</t>
  </si>
  <si>
    <t>やまがた新電力メニューB</t>
  </si>
  <si>
    <t>やまがた新電力メニューC</t>
  </si>
  <si>
    <t>やまがた新電力メニューD(残差)</t>
  </si>
  <si>
    <t>一般社団法人東松島みらいとし機構メニューA</t>
  </si>
  <si>
    <t>一般社団法人東松島みらいとし機構メニューB(残差)</t>
  </si>
  <si>
    <t>グリーンパワー大東メニューA</t>
  </si>
  <si>
    <t>グリーンパワー大東メニューB</t>
  </si>
  <si>
    <t>グリーンパワー大東メニューC(残差)</t>
  </si>
  <si>
    <t>シーラソーラー</t>
  </si>
  <si>
    <t>御所野縄文電力</t>
  </si>
  <si>
    <t>カーボンニュートラルメニューA</t>
  </si>
  <si>
    <t>カーボンニュートラルメニューB(残差)</t>
  </si>
  <si>
    <t>宮古新電力メニューA</t>
  </si>
  <si>
    <t>宮古新電力メニューB(残差)</t>
  </si>
  <si>
    <t>長崎地域電力</t>
  </si>
  <si>
    <t>エネアーク関西</t>
  </si>
  <si>
    <t>近畿電力</t>
  </si>
  <si>
    <t>新電力おおいたメニューA</t>
  </si>
  <si>
    <t>新電力おおいたメニューB(残差)</t>
  </si>
  <si>
    <t>日本セレモニー</t>
  </si>
  <si>
    <t>池見石油店</t>
  </si>
  <si>
    <t>芝浦電力メニューA</t>
  </si>
  <si>
    <t>芝浦電力メニューB(残差)</t>
  </si>
  <si>
    <t>地域創生ホールディングス</t>
  </si>
  <si>
    <t>エーコープサービス</t>
  </si>
  <si>
    <t>宮崎瓦斯(旧：宮崎ガスリビング)</t>
  </si>
  <si>
    <t>山陰エレキ・アライアンス</t>
  </si>
  <si>
    <t>ジョヴィ</t>
  </si>
  <si>
    <t>ミライフ東日本 メニューA</t>
  </si>
  <si>
    <t>ミライフ東日本 メニューB(残差)</t>
  </si>
  <si>
    <t>山陰酸素工業</t>
  </si>
  <si>
    <t>武陽ガスメニューA</t>
  </si>
  <si>
    <t>武陽ガスメニューB</t>
  </si>
  <si>
    <t>武陽ガスメニューC(残差)</t>
  </si>
  <si>
    <t>常石商事</t>
  </si>
  <si>
    <t>北海道電力メニューA</t>
  </si>
  <si>
    <t>北海道電力メニューB</t>
  </si>
  <si>
    <t>北海道電力メニューC</t>
  </si>
  <si>
    <t>北海道電力メニューD</t>
  </si>
  <si>
    <t>北海道電力メニューE</t>
  </si>
  <si>
    <t>北海道電力メニューF(残差)</t>
  </si>
  <si>
    <t>東北電力メニューA</t>
  </si>
  <si>
    <t>東北電力メニューB</t>
  </si>
  <si>
    <t>東北電力メニューC</t>
  </si>
  <si>
    <t>東北電力メニューD(残差)</t>
  </si>
  <si>
    <t>東京電力エナジーパートナーメニューA</t>
  </si>
  <si>
    <t>東京電力エナジーパートナーメニューB</t>
  </si>
  <si>
    <t>東京電力エナジーパートナーメニューC</t>
  </si>
  <si>
    <t>東京電力エナジーパートナーメニューD</t>
  </si>
  <si>
    <t>東京電力エナジーパートナーメニューE</t>
  </si>
  <si>
    <t>東京電力エナジーパートナーメニューF</t>
  </si>
  <si>
    <t>東京電力エナジーパートナーメニューG</t>
  </si>
  <si>
    <t>東京電力エナジーパートナーメニューH</t>
  </si>
  <si>
    <t>東京電力エナジーパートナーメニューI</t>
  </si>
  <si>
    <t>東京電力エナジーパートナーメニューJ</t>
  </si>
  <si>
    <t>東京電力エナジーパートナーメニューK</t>
  </si>
  <si>
    <t>東京電力エナジーパートナーメニューL</t>
  </si>
  <si>
    <t>東京電力エナジーパートナーメニューM(残差)</t>
  </si>
  <si>
    <t>中部電力ミライズメニューA</t>
  </si>
  <si>
    <t>中部電力ミライズメニューB(残差)</t>
  </si>
  <si>
    <t>北陸電力メニューA</t>
  </si>
  <si>
    <t>北陸電力メニューB(残差)</t>
  </si>
  <si>
    <t>中国電力メニューA</t>
  </si>
  <si>
    <t>中国電力メニューB</t>
  </si>
  <si>
    <t>中国電力メニューC</t>
  </si>
  <si>
    <t>中国電力メニューD</t>
  </si>
  <si>
    <t>中国電力メニューE</t>
  </si>
  <si>
    <t>中国電力メニューF</t>
  </si>
  <si>
    <t>中国電力メニューG</t>
  </si>
  <si>
    <t>中国電力メニューH(残差)</t>
  </si>
  <si>
    <t>四国電力メニューA</t>
  </si>
  <si>
    <t>四国電力メニューB</t>
  </si>
  <si>
    <t>四国電力メニューC(残差)</t>
  </si>
  <si>
    <t>九州電力メニューA</t>
  </si>
  <si>
    <t>九州電力メニューB(残差)</t>
  </si>
  <si>
    <t>沖縄電力メニューA</t>
  </si>
  <si>
    <t>沖縄電力メニューB(残差)</t>
  </si>
  <si>
    <t>北日本石油</t>
  </si>
  <si>
    <t>千葉電力</t>
  </si>
  <si>
    <t>やめエネルギー</t>
  </si>
  <si>
    <t>アースインフィニティ</t>
  </si>
  <si>
    <t>足利ガス</t>
  </si>
  <si>
    <t>Misumi</t>
  </si>
  <si>
    <t>米子瓦斯</t>
  </si>
  <si>
    <t>エルピオメニューA</t>
  </si>
  <si>
    <t>エルピオメニューB(残差)</t>
  </si>
  <si>
    <t>浜田ガス</t>
  </si>
  <si>
    <t>アメニティ電力</t>
  </si>
  <si>
    <t>岡田建設</t>
  </si>
  <si>
    <t>出雲ガス</t>
  </si>
  <si>
    <t>一般社団法人グリーンコープでんきメニューA</t>
  </si>
  <si>
    <t>一般社団法人グリーンコープでんきメニューB</t>
  </si>
  <si>
    <t>一般社団法人グリーンコープでんきメニューC(残差)</t>
  </si>
  <si>
    <t>公益財団法人東京都環境公社メニューA</t>
  </si>
  <si>
    <t>公益財団法人東京都環境公社メニューB</t>
  </si>
  <si>
    <t>公益財団法人東京都環境公社メニューC</t>
  </si>
  <si>
    <t>ファミリーネット・ジャパンメニューA</t>
  </si>
  <si>
    <t>ファミリーネット・ジャパンメニューB</t>
  </si>
  <si>
    <t>ファミリーネット・ジャパンメニューC</t>
  </si>
  <si>
    <t>ファミリーネット・ジャパンメニューD</t>
  </si>
  <si>
    <t>ファミリーネット・ジャパンメニューE(残差)</t>
  </si>
  <si>
    <t>MKステーションズ</t>
  </si>
  <si>
    <t>フラワーペイメント</t>
  </si>
  <si>
    <t>JTBコミュニケーションデザイン</t>
  </si>
  <si>
    <t>全農エネルギーメニューA</t>
  </si>
  <si>
    <t>全農エネルギーメニューB(残差)</t>
  </si>
  <si>
    <t>ハルエネメニューA</t>
  </si>
  <si>
    <t>ハルエネメニューB</t>
  </si>
  <si>
    <t>ハルエネメニューC(残差)</t>
  </si>
  <si>
    <t>ビビット</t>
  </si>
  <si>
    <t>おおた電力</t>
  </si>
  <si>
    <t>伊藤忠プランテック</t>
  </si>
  <si>
    <t>オカモト</t>
  </si>
  <si>
    <t>キタコー</t>
  </si>
  <si>
    <t>香川電力　メニューA</t>
  </si>
  <si>
    <t>香川電力　メニューB</t>
  </si>
  <si>
    <t>香川電力　メニューC</t>
  </si>
  <si>
    <t>香川電力　メニューD(残差)</t>
  </si>
  <si>
    <t>PinTメニューA</t>
  </si>
  <si>
    <t>PinTメニューB</t>
  </si>
  <si>
    <t>PinTメニューC(残差)</t>
  </si>
  <si>
    <t>沖縄ガスニューパワーメニューA</t>
  </si>
  <si>
    <t>沖縄ガスニューパワーメニューB(残差)</t>
  </si>
  <si>
    <t>諏訪瓦斯</t>
  </si>
  <si>
    <t>エッセンシャルエナジー</t>
  </si>
  <si>
    <t>いちき串木野電力</t>
  </si>
  <si>
    <t>クローバー・テクノロジーズ</t>
  </si>
  <si>
    <t>西武ガス</t>
  </si>
  <si>
    <t>松本ガスメニューA</t>
  </si>
  <si>
    <t>松本ガスメニューB(残差)</t>
  </si>
  <si>
    <t>南部だんだんエナジー</t>
  </si>
  <si>
    <t>エフエネ</t>
  </si>
  <si>
    <t>こなんウルトラパワー</t>
  </si>
  <si>
    <t>CHIBAむつざわエナジー</t>
  </si>
  <si>
    <t>関西空調</t>
  </si>
  <si>
    <t>奥出雲電力</t>
  </si>
  <si>
    <t>レジルメニューA</t>
  </si>
  <si>
    <t>レジルメニューB</t>
  </si>
  <si>
    <t>レジルメニューC</t>
  </si>
  <si>
    <t>レジルメニューD(残差)</t>
  </si>
  <si>
    <t>成田香取エネルギー</t>
  </si>
  <si>
    <t>CWS</t>
  </si>
  <si>
    <t>ふくしま新電力</t>
  </si>
  <si>
    <t>ティーダッシュ合同会社メニューA</t>
  </si>
  <si>
    <t>ティーダッシュ合同会社メニューB(残差)</t>
  </si>
  <si>
    <t>エネクスライフサービス</t>
  </si>
  <si>
    <t>ネイチャーエナジー小国</t>
  </si>
  <si>
    <t>リエスパワーネクスト</t>
  </si>
  <si>
    <t>エネルギーパワー</t>
  </si>
  <si>
    <t>グリムスパワーメニューA</t>
  </si>
  <si>
    <t>グリムスパワーメニューB(残差)</t>
  </si>
  <si>
    <t>自然電力</t>
  </si>
  <si>
    <t>本庄ガス</t>
  </si>
  <si>
    <t>青森県民エナジー</t>
  </si>
  <si>
    <t>国際航業メニューA</t>
  </si>
  <si>
    <t>国際航業メニューB(残差)</t>
  </si>
  <si>
    <t>ローカルでんきメニューA</t>
  </si>
  <si>
    <t>ローカルでんきメニューB(残差)</t>
  </si>
  <si>
    <t>明治産業</t>
  </si>
  <si>
    <t>岡山電力メニューA</t>
  </si>
  <si>
    <t>岡山電力メニューB(残差)</t>
  </si>
  <si>
    <t>ミライフメニューA</t>
  </si>
  <si>
    <t>ミライフメニューB(残差)</t>
  </si>
  <si>
    <t>楽天モバイル(旧：楽天エナジー)メニューA</t>
  </si>
  <si>
    <t>楽天モバイル(旧：楽天エナジー)メニューB</t>
  </si>
  <si>
    <t>楽天モバイル(旧：楽天エナジー)メニューC(残差)</t>
  </si>
  <si>
    <t>うすきエネルギー</t>
  </si>
  <si>
    <t>森のエネルギー</t>
  </si>
  <si>
    <t>岐阜電力メニューA</t>
  </si>
  <si>
    <t>名南共同エネルギー</t>
  </si>
  <si>
    <t>Apaman Energy</t>
  </si>
  <si>
    <t>アストマックス・エネルギーメニューA</t>
  </si>
  <si>
    <t>アストマックス・エネルギーメニューB</t>
  </si>
  <si>
    <t>アストマックス・エネルギーメニューC</t>
  </si>
  <si>
    <t>アストマックス・エネルギーメニューD(残差)</t>
  </si>
  <si>
    <t>ALL GREEN POWER</t>
  </si>
  <si>
    <t>福井電力</t>
  </si>
  <si>
    <t>MKエネルギー</t>
  </si>
  <si>
    <t>エネラボメニューA</t>
  </si>
  <si>
    <t>エネラボメニューB(残差)</t>
  </si>
  <si>
    <t>スマートエナジー磐田メニューA</t>
  </si>
  <si>
    <t>スマートエナジー磐田メニューB</t>
  </si>
  <si>
    <t>スマートエナジー磐田メニューC(残差)</t>
  </si>
  <si>
    <t>エネトレード</t>
  </si>
  <si>
    <t>ニシムラ</t>
  </si>
  <si>
    <t>さくら新電力メニューA</t>
  </si>
  <si>
    <t>さくら新電力メニューB(残差)</t>
  </si>
  <si>
    <t>グローアップ</t>
  </si>
  <si>
    <t>いこま市民パワー</t>
  </si>
  <si>
    <t>おもてなし山形メニューA</t>
  </si>
  <si>
    <t>おもてなし山形メニューB(残差)</t>
  </si>
  <si>
    <t>長野都市ガス</t>
  </si>
  <si>
    <t>上田ガス</t>
  </si>
  <si>
    <t>日本瓦斯メニューA</t>
  </si>
  <si>
    <t>日本瓦斯メニューB(残差)</t>
  </si>
  <si>
    <t>シグナストラスト</t>
  </si>
  <si>
    <t>ゲーテハウス</t>
  </si>
  <si>
    <t>JPエネルギー</t>
  </si>
  <si>
    <t>兵庫電力</t>
  </si>
  <si>
    <t>Cocoテラスたがわ</t>
  </si>
  <si>
    <t>東北電力エナジートレーディング</t>
  </si>
  <si>
    <t>まち未来製作所メニューA</t>
  </si>
  <si>
    <t>まち未来製作所メニューB(残差)</t>
  </si>
  <si>
    <t>どさんこパワー</t>
  </si>
  <si>
    <t>トリニティエナジー</t>
  </si>
  <si>
    <t>LIXIL TEPCO スマートパートナーズ</t>
  </si>
  <si>
    <t>NEXT ONE</t>
  </si>
  <si>
    <t>テラス(旧：ネオ・コーポレーション)</t>
  </si>
  <si>
    <t>つばさでんき(旧：アルファライズ)</t>
  </si>
  <si>
    <t>おおすみ半島スマートエネルギー</t>
  </si>
  <si>
    <t>おきなわコープエナジー</t>
  </si>
  <si>
    <t>久慈地域エネルギーメニューA</t>
  </si>
  <si>
    <t>久慈地域エネルギーメニューB(残差)</t>
  </si>
  <si>
    <t>弘前ガス</t>
  </si>
  <si>
    <t>フォーバルテレコムメニューA</t>
  </si>
  <si>
    <t>フォーバルテレコムメニューB(残差)</t>
  </si>
  <si>
    <t>ストエネ</t>
  </si>
  <si>
    <t>くるめエネルギー</t>
  </si>
  <si>
    <t>松阪新電力</t>
  </si>
  <si>
    <t>ヒューリックプロパティソリューションメニューA</t>
  </si>
  <si>
    <t>ヒューリックプロパティソリューションメニューB(残差)</t>
  </si>
  <si>
    <t>宮崎電力</t>
  </si>
  <si>
    <t>CDエナジーダイレクトメニューA</t>
  </si>
  <si>
    <t>CDエナジーダイレクトメニューB(残差)</t>
  </si>
  <si>
    <t>Q.ENESTでんきメニューA</t>
  </si>
  <si>
    <t>Q.ENESTでんきメニューB</t>
  </si>
  <si>
    <t>Q.ENESTでんきメニューC</t>
  </si>
  <si>
    <t>ぶんごおおのエナジーメニューA</t>
  </si>
  <si>
    <t>ぶんごおおのエナジーメニューB</t>
  </si>
  <si>
    <t>ヴィジョナリーパワー</t>
  </si>
  <si>
    <t>有明エナジー</t>
  </si>
  <si>
    <t>厚木瓦斯メニューA</t>
  </si>
  <si>
    <t>厚木瓦斯メニューB(残差)</t>
  </si>
  <si>
    <t>エネ・ビジョン</t>
  </si>
  <si>
    <t>イワタニ三重</t>
  </si>
  <si>
    <t>マルヰ</t>
  </si>
  <si>
    <t>大多喜ガスメニューA</t>
  </si>
  <si>
    <t>大多喜ガスメニューB(残差)</t>
  </si>
  <si>
    <t>鈴与電力メニューA</t>
  </si>
  <si>
    <t>鈴与電力メニューB</t>
  </si>
  <si>
    <t>鈴与電力メニューC</t>
  </si>
  <si>
    <t>鈴与電力メニューD</t>
  </si>
  <si>
    <t>鈴与電力メニューE</t>
  </si>
  <si>
    <t>鈴与電力メニューF</t>
  </si>
  <si>
    <t>鈴与電力メニューG</t>
  </si>
  <si>
    <t>鈴与電力メニューH</t>
  </si>
  <si>
    <t>鈴与電力メニューI</t>
  </si>
  <si>
    <t>鈴与電力メニューJ</t>
  </si>
  <si>
    <t>鈴与電力メニューK</t>
  </si>
  <si>
    <t>鈴与電力メニューL(残差)</t>
  </si>
  <si>
    <t>コープ電力メニューA</t>
  </si>
  <si>
    <t>コープ電力メニューB(残差)</t>
  </si>
  <si>
    <t>亀岡ふるさとエナジー</t>
  </si>
  <si>
    <t>織戸組メニューA</t>
  </si>
  <si>
    <t>ふかやeパワーメニューA</t>
  </si>
  <si>
    <t>ふかやeパワーメニューB(残差)</t>
  </si>
  <si>
    <t>Link Life</t>
  </si>
  <si>
    <t>グローバルキャスト</t>
  </si>
  <si>
    <t>日本エネルギー総合システムメニューA</t>
  </si>
  <si>
    <t>日本エネルギー総合システムメニューB</t>
  </si>
  <si>
    <t>日本エネルギー総合システムメニューC</t>
  </si>
  <si>
    <t>日本エネルギー総合システムメニューD</t>
  </si>
  <si>
    <t>日本エネルギー総合システムメニューE</t>
  </si>
  <si>
    <t>日本エネルギー総合システムメニューF</t>
  </si>
  <si>
    <t>日本エネルギー総合システムメニューG(残差)</t>
  </si>
  <si>
    <t>イワタニ東海</t>
  </si>
  <si>
    <t>ところざわ未来電力メニューA</t>
  </si>
  <si>
    <t>ところざわ未来電力メニューB</t>
  </si>
  <si>
    <t>ところざわ未来電力メニューC(残差)</t>
  </si>
  <si>
    <t>朝日ガスエナジー</t>
  </si>
  <si>
    <t>エネファントメニューA</t>
  </si>
  <si>
    <t>エネファントメニューB</t>
  </si>
  <si>
    <t>エネファントメニューC(残差)</t>
  </si>
  <si>
    <t>エスエナジー</t>
  </si>
  <si>
    <t>フリクト電力(旧：Mpower)</t>
  </si>
  <si>
    <t>秩父新電力メニューA</t>
  </si>
  <si>
    <t>秩父新電力メニューB</t>
  </si>
  <si>
    <t>秩父新電力メニューC(残差)</t>
  </si>
  <si>
    <t>みよしエナジーメニューA</t>
  </si>
  <si>
    <t>みよしエナジーメニューB(残差)</t>
  </si>
  <si>
    <t>綿半パートナーズ</t>
  </si>
  <si>
    <t>karch</t>
  </si>
  <si>
    <t>かみでん里山公社</t>
  </si>
  <si>
    <t>三郷ひまわりエナジーメニューA</t>
  </si>
  <si>
    <t>球磨村森電力</t>
  </si>
  <si>
    <t>くこくエネルギー</t>
  </si>
  <si>
    <t>エコログ</t>
  </si>
  <si>
    <t>飯田まちづくり電力メニューA</t>
  </si>
  <si>
    <t>飯田まちづくり電力メニューB</t>
  </si>
  <si>
    <t>飯田まちづくり電力メニューC</t>
  </si>
  <si>
    <t>飯田まちづくり電力メニューD</t>
  </si>
  <si>
    <t>イワタニ長野</t>
  </si>
  <si>
    <t>シェルジャパンメニューA</t>
  </si>
  <si>
    <t>シェルジャパンメニューB</t>
  </si>
  <si>
    <t>シェルジャパンメニューC(残差)</t>
  </si>
  <si>
    <t>石油資源開発</t>
  </si>
  <si>
    <t>越後天然ガスメニューA</t>
  </si>
  <si>
    <t>越後天然ガスメニューB(残差)</t>
  </si>
  <si>
    <t>坂戸ガス</t>
  </si>
  <si>
    <t>デベロップ</t>
  </si>
  <si>
    <t>テレ・マーカー</t>
  </si>
  <si>
    <t>MGCエネルギー</t>
  </si>
  <si>
    <t>福島フェニックス電力</t>
  </si>
  <si>
    <t>美作国電力</t>
  </si>
  <si>
    <t>八幡商事</t>
  </si>
  <si>
    <t>おいでんエネルギーメニューA</t>
  </si>
  <si>
    <t>おいでんエネルギーメニューB</t>
  </si>
  <si>
    <t>おいでんエネルギーメニューC(残差)</t>
  </si>
  <si>
    <t>イシオ</t>
  </si>
  <si>
    <t>北陸電力ビズ・エナジーソリューションメニューA</t>
  </si>
  <si>
    <t>北陸電力ビズ・エナジーソリューションメニューB(残差)</t>
  </si>
  <si>
    <t>リニューアブルトレード</t>
  </si>
  <si>
    <t>ICT伊那みらいでんき(旧:丸紅伊那みらいでんき)メニューA</t>
  </si>
  <si>
    <t>ICT伊那みらいでんき(旧:丸紅伊那みらいでんき)メニューB(残差)</t>
  </si>
  <si>
    <t>富士山エナジー</t>
  </si>
  <si>
    <t>WSエナジー</t>
  </si>
  <si>
    <t>TERA EnergyメニューA</t>
  </si>
  <si>
    <t>TERA EnergyメニューB</t>
  </si>
  <si>
    <t>MCPDメニューA</t>
  </si>
  <si>
    <t>MCPDメニューB(残差)</t>
  </si>
  <si>
    <t>グリーンシティこばやし</t>
  </si>
  <si>
    <t>吉田石油店</t>
  </si>
  <si>
    <t>スマートエナジー熊本</t>
  </si>
  <si>
    <t>福山未来エナジーメニューA</t>
  </si>
  <si>
    <t>福山未来エナジーメニューB(残差)</t>
  </si>
  <si>
    <t>五島市民電力メニューA</t>
  </si>
  <si>
    <t>五島市民電力メニューB</t>
  </si>
  <si>
    <t>五島市民電力メニューC(残差)</t>
  </si>
  <si>
    <t>リストプロパティーズ</t>
  </si>
  <si>
    <t>情熱電力</t>
  </si>
  <si>
    <t>バンプーパワートレーディング合同会社メニューA</t>
  </si>
  <si>
    <t>バンプーパワートレーディング合同会社メニューB(残差)</t>
  </si>
  <si>
    <t>センカク</t>
  </si>
  <si>
    <t>ミナサポ</t>
  </si>
  <si>
    <t>唐津電力</t>
  </si>
  <si>
    <t>RE100電力メニューA</t>
  </si>
  <si>
    <t>RE100電力メニューB</t>
  </si>
  <si>
    <t>RE100電力メニューC</t>
  </si>
  <si>
    <t>RE100電力メニューD</t>
  </si>
  <si>
    <t>RE100電力メニューE(残差)</t>
  </si>
  <si>
    <t>日本エネルギーファーム</t>
  </si>
  <si>
    <t>イーネットワーク</t>
  </si>
  <si>
    <t>スマートエコエナジーメニューA</t>
  </si>
  <si>
    <t>スマートエコエナジーメニューB</t>
  </si>
  <si>
    <t>スマートエコエナジーメニューC</t>
  </si>
  <si>
    <t>スマートエコエナジーメニューD</t>
  </si>
  <si>
    <t>スマートエコエナジーメニューE</t>
  </si>
  <si>
    <t>スマートエコエナジーメニューF</t>
  </si>
  <si>
    <t>LENETS</t>
  </si>
  <si>
    <t>アイエスジー</t>
  </si>
  <si>
    <t>エネクルメニューA</t>
  </si>
  <si>
    <t>エネクルメニューB(残差)</t>
  </si>
  <si>
    <t>新電力新潟</t>
  </si>
  <si>
    <t>タケエイでんきメニューA</t>
  </si>
  <si>
    <t>タケエイでんきメニューB</t>
  </si>
  <si>
    <t>タケエイでんきメニューC(残差)</t>
  </si>
  <si>
    <t>気仙沼グリーンエナジーメニューA</t>
  </si>
  <si>
    <t>気仙沼グリーンエナジーメニューB(残差)</t>
  </si>
  <si>
    <t>ユーラスグリーンエナジーメニューA</t>
  </si>
  <si>
    <t>ユーラスグリーンエナジーメニューB(残差)</t>
  </si>
  <si>
    <t>酒田天然瓦斯</t>
  </si>
  <si>
    <t>東亜ガス</t>
  </si>
  <si>
    <t>三河の山里コミュニティパワーメニューA</t>
  </si>
  <si>
    <t>三河の山里コミュニティパワーメニューB(残差)</t>
  </si>
  <si>
    <t>新潟スワンエナジーメニューA</t>
  </si>
  <si>
    <t>新潟スワンエナジーメニューB</t>
  </si>
  <si>
    <t>新潟スワンエナジーメニューC</t>
  </si>
  <si>
    <t>新潟スワンエナジーメニューD(残差)</t>
  </si>
  <si>
    <t>グリーンピープルズパワー</t>
  </si>
  <si>
    <t>マルイファシリティーズ</t>
  </si>
  <si>
    <t>デンケン</t>
  </si>
  <si>
    <t>東名メニューA</t>
  </si>
  <si>
    <t>東名メニューB(残差)</t>
  </si>
  <si>
    <t>NTTアノードエナジーメニューA</t>
  </si>
  <si>
    <t>NTTアノードエナジーメニューB(残差)</t>
  </si>
  <si>
    <t>スマート電気</t>
  </si>
  <si>
    <t>唐津パワーホールディングス</t>
  </si>
  <si>
    <t>クリーンエネルギー総合研究所メニューA</t>
  </si>
  <si>
    <t>クリーンエネルギー総合研究所メニューB</t>
  </si>
  <si>
    <t>クリーンエネルギー総合研究所メニューC</t>
  </si>
  <si>
    <t>クリーンエネルギー総合研究所メニューD(残差)</t>
  </si>
  <si>
    <t>かづのパワー</t>
  </si>
  <si>
    <t>UNIVERGYメニューA</t>
  </si>
  <si>
    <t>UNIVERGYメニューB(残差)</t>
  </si>
  <si>
    <t>デジタルグリッドメニューA</t>
  </si>
  <si>
    <t>デジタルグリッドメニューB</t>
  </si>
  <si>
    <t>デジタルグリッドメニューC</t>
  </si>
  <si>
    <t>デジタルグリッドメニューD</t>
  </si>
  <si>
    <t>デジタルグリッドメニューE</t>
  </si>
  <si>
    <t>デジタルグリッドメニューF</t>
  </si>
  <si>
    <t>デジタルグリッドメニューG(残差)</t>
  </si>
  <si>
    <t>西九州させぼパワーズメニューA</t>
  </si>
  <si>
    <t>西九州させぼパワーズメニューB</t>
  </si>
  <si>
    <t>西九州させぼパワーズメニューC(残差)</t>
  </si>
  <si>
    <t>たんたんエナジーメニューA</t>
  </si>
  <si>
    <t>たんたんエナジーメニューB(残差)</t>
  </si>
  <si>
    <t>能勢・豊能まちづくりメニューA</t>
  </si>
  <si>
    <t>能勢・豊能まちづくりメニューB(残差)</t>
  </si>
  <si>
    <t>再エネ思考電力</t>
  </si>
  <si>
    <t>スマート</t>
  </si>
  <si>
    <t>ジャパネットサービスイノベーション</t>
  </si>
  <si>
    <t>KBN</t>
  </si>
  <si>
    <t>しおさい電力メニューA</t>
  </si>
  <si>
    <t>しおさい電力メニューB</t>
  </si>
  <si>
    <t>しおさい電力メニューC(残差)</t>
  </si>
  <si>
    <t>会津エナジーメニューA</t>
  </si>
  <si>
    <t>会津エナジーメニューB</t>
  </si>
  <si>
    <t>会津エナジーメニューC</t>
  </si>
  <si>
    <t>会津エナジーメニューD</t>
  </si>
  <si>
    <t>会津エナジーメニューE</t>
  </si>
  <si>
    <t>会津エナジーメニューF</t>
  </si>
  <si>
    <t>会津エナジーメニューG</t>
  </si>
  <si>
    <t>会津エナジーメニューH</t>
  </si>
  <si>
    <t>会津エナジーメニューI</t>
  </si>
  <si>
    <t>会津エナジーメニューJ</t>
  </si>
  <si>
    <t>会津エナジーメニューK</t>
  </si>
  <si>
    <t>会津エナジーメニューL(残差)</t>
  </si>
  <si>
    <t>うべ未来エネルギーメニューA</t>
  </si>
  <si>
    <t>うべ未来エネルギーメニューB(残差)</t>
  </si>
  <si>
    <t>永井自動車工業</t>
  </si>
  <si>
    <t>陸前高田しみんエネルギー</t>
  </si>
  <si>
    <t>チャームドライフ</t>
  </si>
  <si>
    <t>スターティアメニューA</t>
  </si>
  <si>
    <t>スターティアメニューB(残差)</t>
  </si>
  <si>
    <t>東広島スマートエネルギー</t>
  </si>
  <si>
    <t>旭化成メニューA</t>
  </si>
  <si>
    <t>旭化成メニューB</t>
  </si>
  <si>
    <t>旭化成メニューC</t>
  </si>
  <si>
    <t>旭化成メニューD</t>
  </si>
  <si>
    <t>旭化成メニューE</t>
  </si>
  <si>
    <t>旭化成メニューF</t>
  </si>
  <si>
    <t>旭化成メニューG</t>
  </si>
  <si>
    <t>京和ガス</t>
  </si>
  <si>
    <t>KMパワー</t>
  </si>
  <si>
    <t>Okazaki</t>
  </si>
  <si>
    <t>エフオンメニューA</t>
  </si>
  <si>
    <t>エフオンメニューB</t>
  </si>
  <si>
    <t>エフオンメニューC</t>
  </si>
  <si>
    <t>エフオンメニューD</t>
  </si>
  <si>
    <t>岡崎さくら電力</t>
  </si>
  <si>
    <t>旭マルヰ(旧：旭マルヰガス)</t>
  </si>
  <si>
    <t>ENEOSリニューアブル・エナジー・ソリューションズ(旧：JREトレーディング)</t>
  </si>
  <si>
    <t>神戸電力</t>
  </si>
  <si>
    <t>Valhall合同会社</t>
  </si>
  <si>
    <t>エア・ウォーター・ライフソリューション</t>
  </si>
  <si>
    <t>生活協同組合ひろしまメニューA</t>
  </si>
  <si>
    <t>生活協同組合ひろしまメニューB(残差)</t>
  </si>
  <si>
    <t>RenoLabo</t>
  </si>
  <si>
    <t>アークエルテクノロジーズ</t>
  </si>
  <si>
    <t>エルメック</t>
  </si>
  <si>
    <t>オズエナジー</t>
  </si>
  <si>
    <t>レモンガス</t>
  </si>
  <si>
    <t>日本海水</t>
  </si>
  <si>
    <t>しろくま電力メニューA</t>
  </si>
  <si>
    <t>しろくま電力メニューB</t>
  </si>
  <si>
    <t>しろくま電力メニューC(残差)</t>
  </si>
  <si>
    <t>中小企業支援</t>
  </si>
  <si>
    <t>八千代エンジニヤリング</t>
  </si>
  <si>
    <t>神楽電力メニューA</t>
  </si>
  <si>
    <t>神楽電力メニューB</t>
  </si>
  <si>
    <t>神楽電力メニューC(残差)</t>
  </si>
  <si>
    <t>ゆきぐに新電力</t>
  </si>
  <si>
    <t>ながさきサステナエナジー</t>
  </si>
  <si>
    <t>葛尾創生電力</t>
  </si>
  <si>
    <t>EFでんき(旧：ライフエナジー)メニューA</t>
  </si>
  <si>
    <t>EFでんき(旧：ライフエナジー)メニューB</t>
  </si>
  <si>
    <t>EFでんき(旧：ライフエナジー)メニューC(残差)</t>
  </si>
  <si>
    <t>グルーヴエナジー</t>
  </si>
  <si>
    <t>高知ニューエナジー</t>
  </si>
  <si>
    <t>もみじ電力</t>
  </si>
  <si>
    <t>縁人</t>
  </si>
  <si>
    <t>T＆Tエナジー</t>
  </si>
  <si>
    <t>ルークメニューA</t>
  </si>
  <si>
    <t>ルークメニューB(残差)</t>
  </si>
  <si>
    <t>かけがわ報徳パワー</t>
  </si>
  <si>
    <t>SustainableEnergy</t>
  </si>
  <si>
    <t>穂の国とよはし電力</t>
  </si>
  <si>
    <t>イワタニセントラル北海道</t>
  </si>
  <si>
    <t>ホームタウンエナジーメニューA</t>
  </si>
  <si>
    <t>ホームタウンエナジーメニューB(残差)</t>
  </si>
  <si>
    <t>彩の国でんき</t>
  </si>
  <si>
    <t>みやきエネルギー</t>
  </si>
  <si>
    <t>クリーンベンチャー21</t>
  </si>
  <si>
    <t>三河商事</t>
  </si>
  <si>
    <t>沖縄新エネ開発</t>
  </si>
  <si>
    <t>ほくだん</t>
  </si>
  <si>
    <t>エスコ</t>
  </si>
  <si>
    <t>Qvou</t>
  </si>
  <si>
    <t>住友商事メニューA</t>
  </si>
  <si>
    <t>住友商事メニューB(残差)</t>
  </si>
  <si>
    <t>丸の内電力</t>
  </si>
  <si>
    <t>中京電力</t>
  </si>
  <si>
    <t>クオリティプラス</t>
  </si>
  <si>
    <t>Y.W.C.メニューA</t>
  </si>
  <si>
    <t>Y.W.C.メニューB(残差)</t>
  </si>
  <si>
    <t>MTエナジー</t>
  </si>
  <si>
    <t>TGオクトパスエナジーメニューA</t>
  </si>
  <si>
    <t>TGオクトパスエナジーメニューB</t>
  </si>
  <si>
    <t>東北電力フロンティアメニューA</t>
  </si>
  <si>
    <t>東北電力フロンティアメニューB(残差)</t>
  </si>
  <si>
    <t>ファラデー</t>
  </si>
  <si>
    <t>三菱HCキャピタルエナジー</t>
  </si>
  <si>
    <t>Meisin</t>
  </si>
  <si>
    <t>大塚ビジネスサポート</t>
  </si>
  <si>
    <t>出雲ケーブルビジョン</t>
  </si>
  <si>
    <t>いずも縁結び電力</t>
  </si>
  <si>
    <t>恵那電力メニューA</t>
  </si>
  <si>
    <t>恵那電力メニューB(残差)</t>
  </si>
  <si>
    <t>宇都宮ライトパワーメニューA</t>
  </si>
  <si>
    <t>宇都宮ライトパワーメニューB(残差)</t>
  </si>
  <si>
    <t>帯広電力</t>
  </si>
  <si>
    <t>フジ物産</t>
  </si>
  <si>
    <t>金沢エナジーメニューA</t>
  </si>
  <si>
    <t>金沢エナジーメニューB(残差)</t>
  </si>
  <si>
    <t>なんとエナジー</t>
  </si>
  <si>
    <t>ボーダレス・ジャパン</t>
  </si>
  <si>
    <t>ワットメニューA</t>
  </si>
  <si>
    <t>ワットメニューB</t>
  </si>
  <si>
    <t>ジケイ・スペース</t>
  </si>
  <si>
    <t>広島ガスメニューA</t>
  </si>
  <si>
    <t>広島ガスメニューB(残差)</t>
  </si>
  <si>
    <t>IQg</t>
  </si>
  <si>
    <t>最適でんき（旧：エナジーサプライ）</t>
  </si>
  <si>
    <t>FPSメニューA</t>
  </si>
  <si>
    <t>FPSメニューB</t>
  </si>
  <si>
    <t>FPSメニューC</t>
  </si>
  <si>
    <t>FPSメニューD</t>
  </si>
  <si>
    <t>FPSメニューE</t>
  </si>
  <si>
    <t>FPSメニューF</t>
  </si>
  <si>
    <t>FPSメニューG(残差)</t>
  </si>
  <si>
    <t>大熊るるるん電力</t>
  </si>
  <si>
    <t>レックスメニューA</t>
  </si>
  <si>
    <t>おきたま新電力メニューA</t>
  </si>
  <si>
    <t>おきたま新電力メニューB(残差)</t>
  </si>
  <si>
    <t>河原実業</t>
  </si>
  <si>
    <t>stc</t>
  </si>
  <si>
    <t>工営エナジーメニューA</t>
  </si>
  <si>
    <t>アースシグナルソリューションズ</t>
  </si>
  <si>
    <t>シントウエナジー</t>
  </si>
  <si>
    <t>那須野ヶ原みらい電力</t>
  </si>
  <si>
    <t>柏崎あい・あーるエナジー</t>
  </si>
  <si>
    <t>京セラメニューA</t>
  </si>
  <si>
    <t>鳥取みらい電力</t>
  </si>
  <si>
    <t>鈴鹿グリーンエナジー</t>
  </si>
  <si>
    <t>一般社団法人東北自動車産業グリーンエネルギー普及協会</t>
  </si>
  <si>
    <t>刈谷知立みらい電力メニューA</t>
  </si>
  <si>
    <t>パワーエックスメニューA</t>
  </si>
  <si>
    <t>パワーエックスメニューB</t>
  </si>
  <si>
    <t>パワーエックスメニューC(残差)</t>
  </si>
  <si>
    <t>いちのみや未来エネルギーメニューA</t>
  </si>
  <si>
    <t>岡谷酸素</t>
  </si>
  <si>
    <t>絆</t>
  </si>
  <si>
    <t>東北エネルギーサービスメニューA</t>
  </si>
  <si>
    <t>東北エネルギーサービスメニューB</t>
  </si>
  <si>
    <t>東北エネルギーサービスメニューC</t>
  </si>
  <si>
    <t>いなしきエナジー</t>
  </si>
  <si>
    <t>ながのスマートパワー</t>
  </si>
  <si>
    <t>ホクレン油機サービス</t>
  </si>
  <si>
    <t>JR東日本商事メニューA</t>
  </si>
  <si>
    <t>JR東日本商事メニューB(残差)</t>
  </si>
  <si>
    <t>岡山ガス</t>
  </si>
  <si>
    <t>合同会社グリーンパワーリテイリング</t>
  </si>
  <si>
    <t>川崎未来エナジーメニューA</t>
  </si>
  <si>
    <t>いずみみらい</t>
  </si>
  <si>
    <t>アット東京メニューA</t>
  </si>
  <si>
    <t>アット東京メニューB(残差)</t>
  </si>
  <si>
    <t>つるエネルギー</t>
  </si>
  <si>
    <t>川重商事</t>
  </si>
  <si>
    <t>JERA CrossメニューA</t>
  </si>
  <si>
    <t>JERA CrossメニューB</t>
  </si>
  <si>
    <t>JERA CrossメニューC</t>
  </si>
  <si>
    <t>飛騨高山電力メニューA</t>
  </si>
  <si>
    <t>リボンエナジー</t>
  </si>
  <si>
    <t>大崎クリエーション</t>
  </si>
  <si>
    <t>UPXメニューA</t>
  </si>
  <si>
    <t>UPXメニューB</t>
  </si>
  <si>
    <t>UPXメニューC(残差)</t>
  </si>
  <si>
    <t>MiraiつのエナジーメニューA</t>
  </si>
  <si>
    <t>山口グリーンエネルギー</t>
  </si>
  <si>
    <t>はちまんたいジオパワーメニューA</t>
  </si>
  <si>
    <t>はちまんたいジオパワーメニューB(残差)</t>
  </si>
  <si>
    <t>アイモバイル</t>
  </si>
  <si>
    <t>北海道電力ネットワーク</t>
  </si>
  <si>
    <t>東北電力ネットワーク</t>
  </si>
  <si>
    <t>東京電力パワーグリッド</t>
  </si>
  <si>
    <t>中部電力パワーグリッド</t>
  </si>
  <si>
    <t>北陸電力送配電</t>
  </si>
  <si>
    <t>関西電力送配電</t>
  </si>
  <si>
    <t>中国電力ネットワーク</t>
  </si>
  <si>
    <t>四国電力送配電</t>
  </si>
  <si>
    <t>九州電力送配電</t>
  </si>
  <si>
    <t>沖縄電力</t>
  </si>
  <si>
    <t>代替値</t>
    <rPh sb="0" eb="2">
      <t>ダイタイ</t>
    </rPh>
    <rPh sb="2" eb="3">
      <t>アタイ</t>
    </rPh>
    <phoneticPr fontId="2"/>
  </si>
  <si>
    <t>_2025</t>
    <phoneticPr fontId="2"/>
  </si>
  <si>
    <t>0.415</t>
    <phoneticPr fontId="2"/>
  </si>
  <si>
    <t>_2025関西電力メニューA</t>
  </si>
  <si>
    <t>_2025関西電力メニューB</t>
  </si>
  <si>
    <t>_2025関西電力メニューC</t>
  </si>
  <si>
    <t>_2025関西電力メニューD</t>
  </si>
  <si>
    <t>_2025関西電力メニューE</t>
  </si>
  <si>
    <t>_2025関西電力メニューF</t>
  </si>
  <si>
    <t>_2025関西電力メニューG</t>
  </si>
  <si>
    <t>_2025関西電力メニューH</t>
  </si>
  <si>
    <t>_2025関西電力メニューI</t>
  </si>
  <si>
    <t>_2025関西電力メニューJ(残差)</t>
  </si>
  <si>
    <t>_2025イーレックス</t>
  </si>
  <si>
    <t>_2025リエスパワー</t>
  </si>
  <si>
    <t>_2025エバーグリーン・リテイリングメニューA</t>
  </si>
  <si>
    <t>_2025エバーグリーン・マーケティングメニューA</t>
  </si>
  <si>
    <t>_2025エバーグリーン・マーケティングメニューB(残差)</t>
  </si>
  <si>
    <t>_2025SEウイングズ</t>
  </si>
  <si>
    <t>_2025イーセルメニューA</t>
  </si>
  <si>
    <t>_2025イーセルメニューB(残差)</t>
  </si>
  <si>
    <t>_2025エネットメニューA</t>
  </si>
  <si>
    <t>_2025エネットメニューB</t>
  </si>
  <si>
    <t>_2025エネットメニューC</t>
  </si>
  <si>
    <t>_2025エネットメニューD</t>
  </si>
  <si>
    <t>_2025エネットメニューE</t>
  </si>
  <si>
    <t>_2025エネットメニューF(残差)</t>
  </si>
  <si>
    <t>_2025須賀川瓦斯メニューA</t>
  </si>
  <si>
    <t>_2025須賀川瓦斯メニューB</t>
  </si>
  <si>
    <t>_2025須賀川瓦斯メニューC</t>
  </si>
  <si>
    <t>_2025須賀川瓦斯メニューD(残差)</t>
  </si>
  <si>
    <t>_2025出光興産メニューA</t>
  </si>
  <si>
    <t>_2025出光興産メニューB</t>
  </si>
  <si>
    <t>_2025出光興産メニューC</t>
  </si>
  <si>
    <t>_2025出光興産メニューD(残差)</t>
  </si>
  <si>
    <t>_2025オプテージメニューA</t>
  </si>
  <si>
    <t>_2025オプテージメニューB(残差)</t>
  </si>
  <si>
    <t>_2025エネサーブメニューA</t>
  </si>
  <si>
    <t>_2025エネサーブメニューB(残差)</t>
  </si>
  <si>
    <t>_2025エネワンでんきメニューA</t>
  </si>
  <si>
    <t>_2025エネワンでんきメニューB(残差)</t>
  </si>
  <si>
    <t>_2025ミツウロコグリーンエネルギーメニューA</t>
  </si>
  <si>
    <t>_2025ミツウロコグリーンエネルギーメニューB</t>
  </si>
  <si>
    <t>_2025ミツウロコグリーンエネルギーメニューC</t>
  </si>
  <si>
    <t>_2025ミツウロコグリーンエネルギーメニューD</t>
  </si>
  <si>
    <t>_2025ミツウロコグリーンエネルギーメニューE</t>
  </si>
  <si>
    <t>_2025ミツウロコグリーンエネルギーメニューF</t>
  </si>
  <si>
    <t>_2025ミツウロコグリーンエネルギーメニューG</t>
  </si>
  <si>
    <t>_2025ミツウロコグリーンエネルギーメニューH</t>
  </si>
  <si>
    <t>_2025ミツウロコグリーンエネルギーメニューI</t>
  </si>
  <si>
    <t>_2025ミツウロコグリーンエネルギーメニューJ</t>
  </si>
  <si>
    <t>_2025ミツウロコグリーンエネルギーメニューK(残差)</t>
  </si>
  <si>
    <t>_2025リエネメニューA</t>
  </si>
  <si>
    <t>_2025リエネメニューB</t>
  </si>
  <si>
    <t>_2025リエネメニューC(残差)</t>
  </si>
  <si>
    <t>_2025ネクストパワーやまとメニューA</t>
  </si>
  <si>
    <t>_2025ネクストパワーやまとメニューB</t>
  </si>
  <si>
    <t>_2025ネクストパワーやまとメニューC(残差)</t>
  </si>
  <si>
    <t>_2025日本テクノメニューA</t>
  </si>
  <si>
    <t>_2025日本テクノメニューB(残差)</t>
  </si>
  <si>
    <t>_2025中央電力エナジーメニューA</t>
  </si>
  <si>
    <t>_2025中央電力エナジーメニューB</t>
  </si>
  <si>
    <t>_2025中央電力エナジーメニューC</t>
  </si>
  <si>
    <t>_2025中央電力エナジーメニューD(残差)</t>
  </si>
  <si>
    <t>_2025LooopメニューA</t>
  </si>
  <si>
    <t>_2025LooopメニューB</t>
  </si>
  <si>
    <t>_2025LooopメニューC(残差)</t>
  </si>
  <si>
    <t>_2025ナンワ(旧：ナンワエナジー)</t>
  </si>
  <si>
    <t>_2025静岡ガス＆パワーメニューA</t>
  </si>
  <si>
    <t>_2025静岡ガス＆パワーメニューB</t>
  </si>
  <si>
    <t>_2025静岡ガス＆パワーメニューC</t>
  </si>
  <si>
    <t>_2025静岡ガス＆パワーメニューD</t>
  </si>
  <si>
    <t>_2025静岡ガス＆パワーメニューE</t>
  </si>
  <si>
    <t>_2025静岡ガス＆パワーメニューF(残差)</t>
  </si>
  <si>
    <t>_2025荏原環境プラントメニューA</t>
  </si>
  <si>
    <t>_2025荏原環境プラントメニューB</t>
  </si>
  <si>
    <t>_2025荏原環境プラントメニューC</t>
  </si>
  <si>
    <t>_2025荏原環境プラントメニューD</t>
  </si>
  <si>
    <t>_2025荏原環境プラントメニューE</t>
  </si>
  <si>
    <t>_2025荏原環境プラントメニューF</t>
  </si>
  <si>
    <t>_2025荏原環境プラントメニューG</t>
  </si>
  <si>
    <t>_2025荏原環境プラントメニューH</t>
  </si>
  <si>
    <t>_2025荏原環境プラントメニューI</t>
  </si>
  <si>
    <t>_2025荏原環境プラントメニューJ</t>
  </si>
  <si>
    <t>_2025荏原環境プラントメニューK</t>
  </si>
  <si>
    <t>_2025荏原環境プラントメニューL</t>
  </si>
  <si>
    <t>_2025荏原環境プラントメニューM</t>
  </si>
  <si>
    <t>_2025荏原環境プラントメニューN</t>
  </si>
  <si>
    <t>_2025荏原環境プラントメニューO</t>
  </si>
  <si>
    <t>_2025荏原環境プラントメニューP</t>
  </si>
  <si>
    <t>_2025荏原環境プラントメニューQ</t>
  </si>
  <si>
    <t>_2025荏原環境プラントメニューR(残差)</t>
  </si>
  <si>
    <t>_2025東京エコサービスメニューA</t>
  </si>
  <si>
    <t>_2025東京エコサービスメニューB(残差)</t>
  </si>
  <si>
    <t>_2025ダイヤモンドパワーメニューA</t>
  </si>
  <si>
    <t>_2025ダイヤモンドパワーメニューB</t>
  </si>
  <si>
    <t>_2025ダイヤモンドパワーメニューC</t>
  </si>
  <si>
    <t>_2025ダイヤモンドパワーメニューD</t>
  </si>
  <si>
    <t>_2025新出光メニューA</t>
  </si>
  <si>
    <t>_2025新出光メニューB</t>
  </si>
  <si>
    <t>_2025新出光メニューC</t>
  </si>
  <si>
    <t>_2025新出光メニューD</t>
  </si>
  <si>
    <t>_2025新出光メニューE</t>
  </si>
  <si>
    <t>_2025新出光メニューF</t>
  </si>
  <si>
    <t>_2025新出光メニューG</t>
  </si>
  <si>
    <t>_2025新出光メニューH</t>
  </si>
  <si>
    <t>_2025新出光メニューI</t>
  </si>
  <si>
    <t>_2025新出光メニューJ</t>
  </si>
  <si>
    <t>_2025新出光メニューK(残差)</t>
  </si>
  <si>
    <t>_2025セントラル石油瓦斯</t>
  </si>
  <si>
    <t>_2025一般財団法人泉佐野電力</t>
  </si>
  <si>
    <t>_2025コスモエネルギーソリューションズメニューA</t>
  </si>
  <si>
    <t>_2025コスモエネルギーソリューションズメニューB</t>
  </si>
  <si>
    <t>_2025コスモエネルギーソリューションズメニューC</t>
  </si>
  <si>
    <t>_2025コスモエネルギーソリューションズメニューD</t>
  </si>
  <si>
    <t>_2025コスモエネルギーソリューションズメニューE(残差)</t>
  </si>
  <si>
    <t>_2025グリーンサークルメニューA</t>
  </si>
  <si>
    <t>_2025グリーンサークルメニューB(残差)</t>
  </si>
  <si>
    <t>_2025北海道瓦斯メニューA</t>
  </si>
  <si>
    <t>_2025北海道瓦斯メニューB(残差)</t>
  </si>
  <si>
    <t>_2025アルカナエナジー</t>
  </si>
  <si>
    <t>_2025新エネルギー開発メニューA</t>
  </si>
  <si>
    <t>_2025新エネルギー開発メニューB</t>
  </si>
  <si>
    <t>_2025伊藤忠エネクスメニューA</t>
  </si>
  <si>
    <t>_2025伊藤忠エネクスメニューB(残差)</t>
  </si>
  <si>
    <t>_2025VーPowerメニューA</t>
  </si>
  <si>
    <t>_2025VーPowerメニューB</t>
  </si>
  <si>
    <t>_2025VーPowerメニューC</t>
  </si>
  <si>
    <t>_2025VーPowerメニューD(残差)</t>
  </si>
  <si>
    <t>_2025大和エネルギー</t>
  </si>
  <si>
    <t>_2025大阪瓦斯メニューA</t>
  </si>
  <si>
    <t>_2025大阪瓦斯メニューB</t>
  </si>
  <si>
    <t>_2025大阪瓦斯メニューC</t>
  </si>
  <si>
    <t>_2025大阪瓦斯メニューD</t>
  </si>
  <si>
    <t>_2025大阪瓦斯メニューE</t>
  </si>
  <si>
    <t>_2025大阪瓦斯メニューF</t>
  </si>
  <si>
    <t>_2025大阪瓦斯メニューG(残差)</t>
  </si>
  <si>
    <t>_2025エフビットコミュニケーションズ　メニューA</t>
  </si>
  <si>
    <t>_2025エフビットコミュニケーションズ　メニューB</t>
  </si>
  <si>
    <t>_2025エフビットコミュニケーションズ　メニューC(残差)</t>
  </si>
  <si>
    <t>_2025ENEOS Power（旧:ENEOS）メニューA</t>
  </si>
  <si>
    <t>_2025ENEOS Power（旧:ENEOS）メニューB</t>
  </si>
  <si>
    <t>_2025ENEOS Power（旧:ENEOS）メニューC</t>
  </si>
  <si>
    <t>_2025ENEOS Power（旧:ENEOS）メニューD</t>
  </si>
  <si>
    <t>_2025ENEOS Power（旧:ENEOS）メニューE</t>
  </si>
  <si>
    <t>_2025ENEOS Power（旧:ENEOS）メニューF(残差)</t>
  </si>
  <si>
    <t>_2025真庭バイオエネルギー</t>
  </si>
  <si>
    <t>_2025三井物産メニューA</t>
  </si>
  <si>
    <t>_2025三井物産メニューB</t>
  </si>
  <si>
    <t>_2025三井物産メニューC</t>
  </si>
  <si>
    <t>_2025三井物産メニューD(残差)</t>
  </si>
  <si>
    <t>_2025オリックスメニューA</t>
  </si>
  <si>
    <t>_2025オリックスメニューB</t>
  </si>
  <si>
    <t>_2025オリックスメニューC</t>
  </si>
  <si>
    <t>_2025オリックスメニューD</t>
  </si>
  <si>
    <t>_2025オリックスメニューE</t>
  </si>
  <si>
    <t>_2025オリックスメニューF</t>
  </si>
  <si>
    <t>_2025オリックスメニューG</t>
  </si>
  <si>
    <t>_2025オリックスメニューH(残差)</t>
  </si>
  <si>
    <t>_2025エネサンス関東</t>
  </si>
  <si>
    <t>_2025UPDATERメニューA</t>
  </si>
  <si>
    <t>_2025UPDATERメニューB(残差)</t>
  </si>
  <si>
    <t>_2025シン・エナジーメニューA</t>
  </si>
  <si>
    <t>_2025シン・エナジーメニューB</t>
  </si>
  <si>
    <t>_2025シン・エナジーメニューC</t>
  </si>
  <si>
    <t>_2025シン・エナジーメニューD</t>
  </si>
  <si>
    <t>_2025シン・エナジーメニューE(残差)</t>
  </si>
  <si>
    <t>_2025サニックスメニューA</t>
  </si>
  <si>
    <t>_2025サニックスメニューB</t>
  </si>
  <si>
    <t>_2025サニックスメニューC</t>
  </si>
  <si>
    <t>_2025サニックスメニューD</t>
  </si>
  <si>
    <t>_2025サニックスメニューE(残差)</t>
  </si>
  <si>
    <t>_2025コンシェルジュメニューA</t>
  </si>
  <si>
    <t>_2025コンシェルジュメニューB(残差)</t>
  </si>
  <si>
    <t>_2025アイ・グリッド・ソリューションズメニューA</t>
  </si>
  <si>
    <t>_2025アイ・グリッド・ソリューションズメニューB(残差)</t>
  </si>
  <si>
    <t>_2025サミットエナジーメニューA</t>
  </si>
  <si>
    <t>_2025サミットエナジーメニューB(残差)</t>
  </si>
  <si>
    <t>_2025リコージャパンメニューA</t>
  </si>
  <si>
    <t>_2025リコージャパンメニューB</t>
  </si>
  <si>
    <t>_2025リコージャパンメニューC</t>
  </si>
  <si>
    <t>_2025リコージャパンメニューD</t>
  </si>
  <si>
    <t>_2025リコージャパンメニューE</t>
  </si>
  <si>
    <t>_2025リコージャパンメニューF(残差)</t>
  </si>
  <si>
    <t>_2025エネルギア・ソリューション・アンド・サービスメニューA</t>
  </si>
  <si>
    <t>_2025エネルギア・ソリューション・アンド・サービスメニューB(残差)</t>
  </si>
  <si>
    <t>_2025東京ガスメニューA</t>
  </si>
  <si>
    <t>_2025東京ガスメニューB</t>
  </si>
  <si>
    <t>_2025東京ガスメニューC</t>
  </si>
  <si>
    <t>_2025東京ガスメニューD</t>
  </si>
  <si>
    <t>_2025東京ガスメニューE</t>
  </si>
  <si>
    <t>_2025東京ガスメニューF(残差)</t>
  </si>
  <si>
    <t>_2025テス・エンジニアリングメニューA</t>
  </si>
  <si>
    <t>_2025テス・エンジニアリングメニューB</t>
  </si>
  <si>
    <t>_2025テス・エンジニアリングメニューC(残差)</t>
  </si>
  <si>
    <t>_2025青梅ガスメニューA</t>
  </si>
  <si>
    <t>_2025青梅ガスメニューB(残差)</t>
  </si>
  <si>
    <t>_2025イーネットワークシステムズメニューA</t>
  </si>
  <si>
    <t>_2025イーネットワークシステムズメニューB</t>
  </si>
  <si>
    <t>_2025イーネットワークシステムズメニューC</t>
  </si>
  <si>
    <t>_2025イーネットワークシステムズメニューD</t>
  </si>
  <si>
    <t>_2025イーネットワークシステムズメニューE(残差)</t>
  </si>
  <si>
    <t>_2025エネアーク関東</t>
  </si>
  <si>
    <t>_2025東急パワーサプライメニューA</t>
  </si>
  <si>
    <t>_2025東急パワーサプライメニューB</t>
  </si>
  <si>
    <t>_2025東急パワーサプライメニューC</t>
  </si>
  <si>
    <t>_2025東急パワーサプライメニューD</t>
  </si>
  <si>
    <t>_2025東急パワーサプライメニューE</t>
  </si>
  <si>
    <t>_2025東急パワーサプライメニューF</t>
  </si>
  <si>
    <t>_2025東急パワーサプライメニューG(残差)</t>
  </si>
  <si>
    <t>_2025王子・伊藤忠エネクス電力販売メニューA</t>
  </si>
  <si>
    <t>_2025王子・伊藤忠エネクス電力販売メニューB</t>
  </si>
  <si>
    <t>_2025王子・伊藤忠エネクス電力販売メニューC</t>
  </si>
  <si>
    <t>_2025王子・伊藤忠エネクス電力販売メニューD</t>
  </si>
  <si>
    <t>_2025王子・伊藤忠エネクス電力販売メニューE</t>
  </si>
  <si>
    <t>_2025王子・伊藤忠エネクス電力販売メニューF</t>
  </si>
  <si>
    <t>_2025王子・伊藤忠エネクス電力販売メニューG(残差)</t>
  </si>
  <si>
    <t>_2025伊藤忠商事メニューA</t>
  </si>
  <si>
    <t>_2025伊藤忠商事メニューB</t>
  </si>
  <si>
    <t>_2025伊藤忠商事メニューC(残差)</t>
  </si>
  <si>
    <t>_2025エコスタイルメニューA</t>
  </si>
  <si>
    <t>_2025エコスタイルメニューB</t>
  </si>
  <si>
    <t>_2025エコスタイルメニューC(残差)</t>
  </si>
  <si>
    <t>_2025入間ガス</t>
  </si>
  <si>
    <t>_2025とんでんホールディングス</t>
  </si>
  <si>
    <t>_2025日鉄エンジニアリングメニューA</t>
  </si>
  <si>
    <t>_2025日鉄エンジニアリングメニューB</t>
  </si>
  <si>
    <t>_2025日鉄エンジニアリングメニューC</t>
  </si>
  <si>
    <t>_2025日鉄エンジニアリングメニューD</t>
  </si>
  <si>
    <t>_2025日鉄エンジニアリングメニューE(残差)</t>
  </si>
  <si>
    <t>_2025auエネルギー＆ライフメニューA</t>
  </si>
  <si>
    <t>_2025auエネルギー＆ライフメニューB</t>
  </si>
  <si>
    <t>_2025auエネルギー＆ライフメニューC(残差)</t>
  </si>
  <si>
    <t>_2025イワタニ関東</t>
  </si>
  <si>
    <t>_2025イワタニ首都圏</t>
  </si>
  <si>
    <t>_2025サーラeエナジーメニューA</t>
  </si>
  <si>
    <t>_2025サーラeエナジーメニューB</t>
  </si>
  <si>
    <t>_2025サーラeエナジーメニューC(残差)</t>
  </si>
  <si>
    <t>_2025地球クラブメニューA</t>
  </si>
  <si>
    <t>_2025地球クラブメニューB</t>
  </si>
  <si>
    <t>_2025西部瓦斯メニューA</t>
  </si>
  <si>
    <t>_2025西部瓦斯メニューB(残差)</t>
  </si>
  <si>
    <t>_2025東邦ガスメニューA</t>
  </si>
  <si>
    <t>_2025東邦ガスメニューB</t>
  </si>
  <si>
    <t>_2025東邦ガスメニューC(残差)</t>
  </si>
  <si>
    <t>_2025シナネンメニューA</t>
  </si>
  <si>
    <t>_2025シナネンメニューB</t>
  </si>
  <si>
    <t>_2025シナネンメニューC</t>
  </si>
  <si>
    <t>_2025シナネンメニューD</t>
  </si>
  <si>
    <t>_2025シナネンメニューE</t>
  </si>
  <si>
    <t>_2025シナネンメニューF</t>
  </si>
  <si>
    <t>_2025シナネンメニューG</t>
  </si>
  <si>
    <t>_2025シナネンメニューH(残差)</t>
  </si>
  <si>
    <t>_2025カワサキグリーンエナジーメニューA</t>
  </si>
  <si>
    <t>_2025カワサキグリーンエナジーメニューB</t>
  </si>
  <si>
    <t>_2025カワサキグリーンエナジーメニューC(残差)</t>
  </si>
  <si>
    <t>_2025大一ガスメニューA</t>
  </si>
  <si>
    <t>_2025大一ガスメニューB</t>
  </si>
  <si>
    <t>_2025大一ガスメニューC(残差)</t>
  </si>
  <si>
    <t>_2025リミックスポイントメニューA</t>
  </si>
  <si>
    <t>_2025リミックスポイントメニューB</t>
  </si>
  <si>
    <t>_2025リミックスポイントメニューC</t>
  </si>
  <si>
    <t>_2025リミックスポイントメニューD(残差)</t>
  </si>
  <si>
    <t>_2025中海テレビ放送</t>
  </si>
  <si>
    <t>_2025パシフィックパワーメニューA</t>
  </si>
  <si>
    <t>_2025パシフィックパワーメニューB</t>
  </si>
  <si>
    <t>_2025パシフィックパワーメニューC(残差)</t>
  </si>
  <si>
    <t>_2025ジェイコム札幌メニューA</t>
  </si>
  <si>
    <t>_2025ジェイコム札幌メニューB(残差)</t>
  </si>
  <si>
    <t>_2025鹿児島電力</t>
  </si>
  <si>
    <t>_2025太陽ガス</t>
  </si>
  <si>
    <t>_2025アーバンエナジーメニューA</t>
  </si>
  <si>
    <t>_2025アーバンエナジーメニューB</t>
  </si>
  <si>
    <t>_2025アーバンエナジーメニューC</t>
  </si>
  <si>
    <t>_2025アーバンエナジーメニューD</t>
  </si>
  <si>
    <t>_2025アーバンエナジーメニューE</t>
  </si>
  <si>
    <t>_2025アーバンエナジーメニューF</t>
  </si>
  <si>
    <t>_2025アーバンエナジーメニューG(残差)</t>
  </si>
  <si>
    <t>_2025パワーネクスト</t>
  </si>
  <si>
    <t>_2025合同会社北上新電力メニューA</t>
  </si>
  <si>
    <t>_2025合同会社北上新電力メニューB(残差)</t>
  </si>
  <si>
    <t>_2025タクマエナジーメニューA</t>
  </si>
  <si>
    <t>_2025タクマエナジーメニューB</t>
  </si>
  <si>
    <t>_2025タクマエナジーメニューC</t>
  </si>
  <si>
    <t>_2025タクマエナジーメニューD</t>
  </si>
  <si>
    <t>_2025タクマエナジーメニューE</t>
  </si>
  <si>
    <t>_2025タクマエナジーメニューF</t>
  </si>
  <si>
    <t>_2025タクマエナジーメニューG</t>
  </si>
  <si>
    <t>_2025タクマエナジーメニューH</t>
  </si>
  <si>
    <t>_2025タクマエナジーメニューI</t>
  </si>
  <si>
    <t>_2025タクマエナジーメニューJ(残差)</t>
  </si>
  <si>
    <t>_2025丸紅新電力メニューA</t>
  </si>
  <si>
    <t>_2025丸紅新電力メニューB</t>
  </si>
  <si>
    <t>_2025丸紅新電力メニューC</t>
  </si>
  <si>
    <t>_2025丸紅新電力メニューD</t>
  </si>
  <si>
    <t>_2025丸紅新電力メニューE</t>
  </si>
  <si>
    <t>_2025丸紅新電力メニューF</t>
  </si>
  <si>
    <t>_2025丸紅新電力メニューG</t>
  </si>
  <si>
    <t>_2025丸紅新電力メニューH</t>
  </si>
  <si>
    <t>_2025丸紅新電力メニューI</t>
  </si>
  <si>
    <t>_2025丸紅新電力メニューJ</t>
  </si>
  <si>
    <t>_2025丸紅新電力メニューK(残差)</t>
  </si>
  <si>
    <t>_2025奈良電力</t>
  </si>
  <si>
    <t>_2025カナデビア（旧:日立造船）メニューA</t>
  </si>
  <si>
    <t>_2025カナデビア（旧:日立造船）メニューB</t>
  </si>
  <si>
    <t>_2025カナデビア（旧:日立造船）メニューC(残差)</t>
  </si>
  <si>
    <t>_2025大東ガスメニューA</t>
  </si>
  <si>
    <t>_2025大東ガスメニューB(残差)</t>
  </si>
  <si>
    <t>_2025パナソニックオペレーショナルエクセレンスメニューA</t>
  </si>
  <si>
    <t>_2025パナソニックオペレーショナルエクセレンスメニューB</t>
  </si>
  <si>
    <t>_2025パナソニックオペレーショナルエクセレンスメニューC(残差)</t>
  </si>
  <si>
    <t>_2025アストモスエネルギー</t>
  </si>
  <si>
    <t>_2025関電エネルギーソリューションメニューA</t>
  </si>
  <si>
    <t>_2025関電エネルギーソリューションメニューB(残差)</t>
  </si>
  <si>
    <t>_2025MCリテールエナジーメニューA</t>
  </si>
  <si>
    <t>_2025MCリテールエナジーメニューB</t>
  </si>
  <si>
    <t>_2025MCリテールエナジーメニューC(残差)</t>
  </si>
  <si>
    <t>_2025北九州パワーメニューA</t>
  </si>
  <si>
    <t>_2025北九州パワーメニューB</t>
  </si>
  <si>
    <t>_2025北九州パワーメニューC(残差)</t>
  </si>
  <si>
    <t>_2025武州瓦斯メニューA</t>
  </si>
  <si>
    <t>_2025武州瓦斯メニューB(残差)</t>
  </si>
  <si>
    <t>_2025リニューアブル・ジャパンメニューA</t>
  </si>
  <si>
    <t>_2025大垣ガス</t>
  </si>
  <si>
    <t>_2025藤田商店メニューA</t>
  </si>
  <si>
    <t>_2025藤田商店メニューB</t>
  </si>
  <si>
    <t>_2025藤田商店メニューC(残差)</t>
  </si>
  <si>
    <t>_2025グローバルエンジニアリングメニューA</t>
  </si>
  <si>
    <t>_2025グローバルエンジニアリングメニューB</t>
  </si>
  <si>
    <t>_2025グローバルエンジニアリングメニューC(残差)</t>
  </si>
  <si>
    <t>_2025九州エナジーメニューA</t>
  </si>
  <si>
    <t>_2025九州エナジーメニューB(残差)</t>
  </si>
  <si>
    <t>_2025トヨタエナジーソリューションズメニューA</t>
  </si>
  <si>
    <t>_2025トヨタエナジーソリューションズメニューB(残差)</t>
  </si>
  <si>
    <t>_2025エナリス・パワー・マーケティングメニューA</t>
  </si>
  <si>
    <t>_2025エナリス・パワー・マーケティングメニューB</t>
  </si>
  <si>
    <t>_2025エナリス・パワー・マーケティングメニューC</t>
  </si>
  <si>
    <t>_2025エナリス・パワー・マーケティングメニューD</t>
  </si>
  <si>
    <t>_2025エナリス・パワー・マーケティングメニューE(残差)</t>
  </si>
  <si>
    <t>_2025歌舞伎エナジー</t>
  </si>
  <si>
    <t>_2025みやまスマートエネルギーメニューA</t>
  </si>
  <si>
    <t>_2025みやまスマートエネルギーメニューB(残差)</t>
  </si>
  <si>
    <t>_2025エフィシエント</t>
  </si>
  <si>
    <t>_2025生活クラブエナジーメニューA</t>
  </si>
  <si>
    <t>_2025生活クラブエナジーメニューB</t>
  </si>
  <si>
    <t>_2025生活クラブエナジーメニューC(残差)</t>
  </si>
  <si>
    <t>_2025生活協同組合コープこうべメニューA</t>
  </si>
  <si>
    <t>_2025生活協同組合コープこうべメニューB</t>
  </si>
  <si>
    <t>_2025生活協同組合コープこうべメニューC(残差)</t>
  </si>
  <si>
    <t>_2025シーエナジー</t>
  </si>
  <si>
    <t>_2025角栄ガス</t>
  </si>
  <si>
    <t>_2025京葉瓦斯メニューA</t>
  </si>
  <si>
    <t>_2025京葉瓦斯メニューB(残差)</t>
  </si>
  <si>
    <t>_2025TOPPANホールディングスメニューA</t>
  </si>
  <si>
    <t>_2025TOPPANホールディングスメニューB</t>
  </si>
  <si>
    <t>_2025TOPPANホールディングスメニューC</t>
  </si>
  <si>
    <t>_2025TOPPANホールディングスメニューD(残差)</t>
  </si>
  <si>
    <t>_2025伊勢崎ガスメニューA</t>
  </si>
  <si>
    <t>_2025伊勢崎ガスメニューB(残差)</t>
  </si>
  <si>
    <t>_2025キヤノンマーケティングジャパン</t>
  </si>
  <si>
    <t>_2025とっとり市民電力メニューA</t>
  </si>
  <si>
    <t>_2025とっとり市民電力メニューB(残差)</t>
  </si>
  <si>
    <t>_2025エクスゲート(旧：イーエムアイ)</t>
  </si>
  <si>
    <t>_2025佐野瓦斯メニューA</t>
  </si>
  <si>
    <t>_2025佐野瓦斯メニューB(残差)</t>
  </si>
  <si>
    <t>_2025桐生瓦斯</t>
  </si>
  <si>
    <t>_2025森の電力メニューA</t>
  </si>
  <si>
    <t>_2025森の電力メニューB(残差)</t>
  </si>
  <si>
    <t>_2025大和ハウス工業メニューA</t>
  </si>
  <si>
    <t>_2025大和ハウス工業メニューB</t>
  </si>
  <si>
    <t>_2025大和ハウス工業メニューC</t>
  </si>
  <si>
    <t>_2025大和ハウス工業メニューD</t>
  </si>
  <si>
    <t>_2025大和ハウス工業メニューE</t>
  </si>
  <si>
    <t>_2025大和ハウス工業メニューF(残差)</t>
  </si>
  <si>
    <t>_2025HTBエナジーメニューA</t>
  </si>
  <si>
    <t>_2025HTBエナジーメニューB(残差)</t>
  </si>
  <si>
    <t>_2025アシストワンエナジー</t>
  </si>
  <si>
    <t>_2025フソウ・エナジー</t>
  </si>
  <si>
    <t>_2025湘南電力メニューA</t>
  </si>
  <si>
    <t>_2025湘南電力メニューB(残差)</t>
  </si>
  <si>
    <t>_2025大東建託パートナーズ</t>
  </si>
  <si>
    <t>_2025Japan電力メニューA</t>
  </si>
  <si>
    <t>_2025Japan電力メニューB(残差)</t>
  </si>
  <si>
    <t>_2025電源開発メニューA</t>
  </si>
  <si>
    <t>_2025電源開発メニューB(残差)</t>
  </si>
  <si>
    <t>_2025鈴与商事メニューA</t>
  </si>
  <si>
    <t>_2025鈴与商事メニューB</t>
  </si>
  <si>
    <t>_2025鈴与商事メニューC</t>
  </si>
  <si>
    <t>_2025鈴与商事メニューD</t>
  </si>
  <si>
    <t>_2025鈴与商事メニューE</t>
  </si>
  <si>
    <t>_2025鈴与商事メニューF</t>
  </si>
  <si>
    <t>_2025鈴与商事メニューG</t>
  </si>
  <si>
    <t>_2025鈴与商事メニューH(残差)</t>
  </si>
  <si>
    <t>_2025ワタミエナジーメニューA</t>
  </si>
  <si>
    <t>_2025ワタミエナジーメニューB(残差)</t>
  </si>
  <si>
    <t>_2025パルシステム電力</t>
  </si>
  <si>
    <t>_2025SBパワーメニューA</t>
  </si>
  <si>
    <t>_2025SBパワーメニューB</t>
  </si>
  <si>
    <t>_2025SBパワーメニューC</t>
  </si>
  <si>
    <t>_2025SBパワーメニューD</t>
  </si>
  <si>
    <t>_2025SBパワーメニューE(残差)</t>
  </si>
  <si>
    <t>_2025NFパワーサービスメニューA</t>
  </si>
  <si>
    <t>_2025NFパワーサービスメニューB(残差)</t>
  </si>
  <si>
    <t>_2025ひおき地域エネルギーメニューA</t>
  </si>
  <si>
    <t>_2025ひおき地域エネルギーメニューB</t>
  </si>
  <si>
    <t>_2025ひおき地域エネルギーメニューC</t>
  </si>
  <si>
    <t>_2025ひおき地域エネルギーメニューD</t>
  </si>
  <si>
    <t>_2025ひおき地域エネルギーメニューE(残差)</t>
  </si>
  <si>
    <t>_2025和歌山電力</t>
  </si>
  <si>
    <t>_2025日本瓦斯(日本ガス)</t>
  </si>
  <si>
    <t>_2025九電みらいエナジーメニューA</t>
  </si>
  <si>
    <t>_2025九電みらいエナジーメニューB(残差)</t>
  </si>
  <si>
    <t>_2025フォレストパワー</t>
  </si>
  <si>
    <t>_2025日高都市ガス</t>
  </si>
  <si>
    <t>_2025アドバンテックメニューA</t>
  </si>
  <si>
    <t>_2025ローカルエナジーメニューA</t>
  </si>
  <si>
    <t>_2025ローカルエナジーメニューB(残差)</t>
  </si>
  <si>
    <t>_2025エネックスメニューA</t>
  </si>
  <si>
    <t>_2025エネックスメニューB</t>
  </si>
  <si>
    <t>_2025レクスポート</t>
  </si>
  <si>
    <t>_2025なでしこ電力メニューA</t>
  </si>
  <si>
    <t>_2025なでしこ電力メニューB(残差)</t>
  </si>
  <si>
    <t>_2025日田グリーン電力メニューA</t>
  </si>
  <si>
    <t>_2025日田グリーン電力メニューB(残差)</t>
  </si>
  <si>
    <t>_2025埼玉ガス</t>
  </si>
  <si>
    <t>_2025宮崎パワーライン</t>
  </si>
  <si>
    <t>_2025パワー・オプティマイザー</t>
  </si>
  <si>
    <t>_2025UーPOWERメニューA</t>
  </si>
  <si>
    <t>_2025UーPOWERメニューB</t>
  </si>
  <si>
    <t>_2025UーPOWERメニューC</t>
  </si>
  <si>
    <t>_2025UーPOWERメニューD</t>
  </si>
  <si>
    <t>_2025UーPOWERメニューE(残差)</t>
  </si>
  <si>
    <t>_2025TTSパワー</t>
  </si>
  <si>
    <t>_2025岩手ウッドパワーメニューA</t>
  </si>
  <si>
    <t>_2025岩手ウッドパワーメニューB(残差)</t>
  </si>
  <si>
    <t>_2025里山パワーワークスメニューA</t>
  </si>
  <si>
    <t>_2025里山パワーワークスメニューB(残差)</t>
  </si>
  <si>
    <t>_2025中之条パワーメニューA</t>
  </si>
  <si>
    <t>_2025中之条パワーメニューB(残差)</t>
  </si>
  <si>
    <t>_2025日産トレーデイングメニューA</t>
  </si>
  <si>
    <t>_2025日産トレーデイングメニューB(残差)</t>
  </si>
  <si>
    <t>_2025エネウィルメニューA</t>
  </si>
  <si>
    <t>_2025エネウィルメニューB(残差)</t>
  </si>
  <si>
    <t>_2025Next Power</t>
  </si>
  <si>
    <t>_2025はりま電力メニューA</t>
  </si>
  <si>
    <t>_2025はりま電力メニューB(残差)</t>
  </si>
  <si>
    <t>_2025浜松新電力メニューA</t>
  </si>
  <si>
    <t>_2025ゼロワットパワーメニューA</t>
  </si>
  <si>
    <t>_2025ゼロワットパワーメニューB</t>
  </si>
  <si>
    <t>_2025ゼロワットパワーメニューC</t>
  </si>
  <si>
    <t>_2025ゼロワットパワーメニューD</t>
  </si>
  <si>
    <t>_2025ゼロワットパワーメニューE</t>
  </si>
  <si>
    <t>_2025ゼロワットパワーメニューF</t>
  </si>
  <si>
    <t>_2025ゼロワットパワーメニューG</t>
  </si>
  <si>
    <t>_2025ゼロワットパワーメニューH</t>
  </si>
  <si>
    <t>_2025ゼロワットパワーメニューI(残差)</t>
  </si>
  <si>
    <t>_2025アストマックスメニューA</t>
  </si>
  <si>
    <t>_2025アストマックスメニューB</t>
  </si>
  <si>
    <t>_2025アストマックスメニューC</t>
  </si>
  <si>
    <t>_2025アストマックスメニューD(残差)</t>
  </si>
  <si>
    <t>_2025やまがた新電力メニューA</t>
  </si>
  <si>
    <t>_2025やまがた新電力メニューB</t>
  </si>
  <si>
    <t>_2025やまがた新電力メニューC</t>
  </si>
  <si>
    <t>_2025やまがた新電力メニューD(残差)</t>
  </si>
  <si>
    <t>_2025一般社団法人東松島みらいとし機構メニューA</t>
  </si>
  <si>
    <t>_2025一般社団法人東松島みらいとし機構メニューB(残差)</t>
  </si>
  <si>
    <t>_2025グリーンパワー大東メニューA</t>
  </si>
  <si>
    <t>_2025グリーンパワー大東メニューB</t>
  </si>
  <si>
    <t>_2025グリーンパワー大東メニューC(残差)</t>
  </si>
  <si>
    <t>_2025シーラソーラー</t>
  </si>
  <si>
    <t>_2025御所野縄文電力</t>
  </si>
  <si>
    <t>_2025カーボンニュートラルメニューA</t>
  </si>
  <si>
    <t>_2025カーボンニュートラルメニューB(残差)</t>
  </si>
  <si>
    <t>_2025宮古新電力メニューA</t>
  </si>
  <si>
    <t>_2025宮古新電力メニューB(残差)</t>
  </si>
  <si>
    <t>_2025長崎地域電力</t>
  </si>
  <si>
    <t>_2025エネアーク関西</t>
  </si>
  <si>
    <t>_2025近畿電力</t>
  </si>
  <si>
    <t>_2025新電力おおいたメニューA</t>
  </si>
  <si>
    <t>_2025新電力おおいたメニューB(残差)</t>
  </si>
  <si>
    <t>_2025日本セレモニー</t>
  </si>
  <si>
    <t>_2025池見石油店</t>
  </si>
  <si>
    <t>_2025芝浦電力メニューA</t>
  </si>
  <si>
    <t>_2025芝浦電力メニューB(残差)</t>
  </si>
  <si>
    <t>_2025地域創生ホールディングス</t>
  </si>
  <si>
    <t>_2025エーコープサービス</t>
  </si>
  <si>
    <t>_2025宮崎瓦斯(旧：宮崎ガスリビング)</t>
  </si>
  <si>
    <t>_2025山陰エレキ・アライアンス</t>
  </si>
  <si>
    <t>_2025ジョヴィ</t>
  </si>
  <si>
    <t>_2025ミライフ東日本 メニューA</t>
  </si>
  <si>
    <t>_2025ミライフ東日本 メニューB(残差)</t>
  </si>
  <si>
    <t>_2025山陰酸素工業</t>
  </si>
  <si>
    <t>_2025武陽ガスメニューA</t>
  </si>
  <si>
    <t>_2025武陽ガスメニューB</t>
  </si>
  <si>
    <t>_2025武陽ガスメニューC(残差)</t>
  </si>
  <si>
    <t>_2025常石商事</t>
  </si>
  <si>
    <t>_2025北海道電力メニューA</t>
  </si>
  <si>
    <t>_2025北海道電力メニューB</t>
  </si>
  <si>
    <t>_2025北海道電力メニューC</t>
  </si>
  <si>
    <t>_2025北海道電力メニューD</t>
  </si>
  <si>
    <t>_2025北海道電力メニューE</t>
  </si>
  <si>
    <t>_2025北海道電力メニューF(残差)</t>
  </si>
  <si>
    <t>_2025東北電力メニューA</t>
  </si>
  <si>
    <t>_2025東北電力メニューB</t>
  </si>
  <si>
    <t>_2025東北電力メニューC</t>
  </si>
  <si>
    <t>_2025東北電力メニューD(残差)</t>
  </si>
  <si>
    <t>_2025東京電力エナジーパートナーメニューA</t>
  </si>
  <si>
    <t>_2025東京電力エナジーパートナーメニューB</t>
  </si>
  <si>
    <t>_2025東京電力エナジーパートナーメニューC</t>
  </si>
  <si>
    <t>_2025東京電力エナジーパートナーメニューD</t>
  </si>
  <si>
    <t>_2025東京電力エナジーパートナーメニューE</t>
  </si>
  <si>
    <t>_2025東京電力エナジーパートナーメニューF</t>
  </si>
  <si>
    <t>_2025東京電力エナジーパートナーメニューG</t>
  </si>
  <si>
    <t>_2025東京電力エナジーパートナーメニューH</t>
  </si>
  <si>
    <t>_2025東京電力エナジーパートナーメニューI</t>
  </si>
  <si>
    <t>_2025東京電力エナジーパートナーメニューJ</t>
  </si>
  <si>
    <t>_2025東京電力エナジーパートナーメニューK</t>
  </si>
  <si>
    <t>_2025東京電力エナジーパートナーメニューL</t>
  </si>
  <si>
    <t>_2025東京電力エナジーパートナーメニューM(残差)</t>
  </si>
  <si>
    <t>_2025中部電力ミライズメニューA</t>
  </si>
  <si>
    <t>_2025中部電力ミライズメニューB(残差)</t>
  </si>
  <si>
    <t>_2025北陸電力メニューA</t>
  </si>
  <si>
    <t>_2025北陸電力メニューB(残差)</t>
  </si>
  <si>
    <t>_2025中国電力メニューA</t>
  </si>
  <si>
    <t>_2025中国電力メニューB</t>
  </si>
  <si>
    <t>_2025中国電力メニューC</t>
  </si>
  <si>
    <t>_2025中国電力メニューD</t>
  </si>
  <si>
    <t>_2025中国電力メニューE</t>
  </si>
  <si>
    <t>_2025中国電力メニューF</t>
  </si>
  <si>
    <t>_2025中国電力メニューG</t>
  </si>
  <si>
    <t>_2025中国電力メニューH(残差)</t>
  </si>
  <si>
    <t>_2025四国電力メニューA</t>
  </si>
  <si>
    <t>_2025四国電力メニューB</t>
  </si>
  <si>
    <t>_2025四国電力メニューC(残差)</t>
  </si>
  <si>
    <t>_2025九州電力メニューA</t>
  </si>
  <si>
    <t>_2025九州電力メニューB(残差)</t>
  </si>
  <si>
    <t>_2025沖縄電力メニューA</t>
  </si>
  <si>
    <t>_2025沖縄電力メニューB(残差)</t>
  </si>
  <si>
    <t>_2025北日本石油</t>
  </si>
  <si>
    <t>_2025千葉電力</t>
  </si>
  <si>
    <t>_2025やめエネルギー</t>
  </si>
  <si>
    <t>_2025アースインフィニティ</t>
  </si>
  <si>
    <t>_2025足利ガス</t>
  </si>
  <si>
    <t>_2025Misumi</t>
  </si>
  <si>
    <t>_2025米子瓦斯</t>
  </si>
  <si>
    <t>_2025エルピオメニューA</t>
  </si>
  <si>
    <t>_2025エルピオメニューB(残差)</t>
  </si>
  <si>
    <t>_2025浜田ガス</t>
  </si>
  <si>
    <t>_2025アメニティ電力</t>
  </si>
  <si>
    <t>_2025岡田建設</t>
  </si>
  <si>
    <t>_2025出雲ガス</t>
  </si>
  <si>
    <t>_2025一般社団法人グリーンコープでんきメニューA</t>
  </si>
  <si>
    <t>_2025一般社団法人グリーンコープでんきメニューB</t>
  </si>
  <si>
    <t>_2025一般社団法人グリーンコープでんきメニューC(残差)</t>
  </si>
  <si>
    <t>_2025公益財団法人東京都環境公社メニューA</t>
  </si>
  <si>
    <t>_2025公益財団法人東京都環境公社メニューB</t>
  </si>
  <si>
    <t>_2025公益財団法人東京都環境公社メニューC</t>
  </si>
  <si>
    <t>_2025ファミリーネット・ジャパンメニューA</t>
  </si>
  <si>
    <t>_2025ファミリーネット・ジャパンメニューB</t>
  </si>
  <si>
    <t>_2025ファミリーネット・ジャパンメニューC</t>
  </si>
  <si>
    <t>_2025ファミリーネット・ジャパンメニューD</t>
  </si>
  <si>
    <t>_2025ファミリーネット・ジャパンメニューE(残差)</t>
  </si>
  <si>
    <t>_2025MKステーションズ</t>
  </si>
  <si>
    <t>_2025フラワーペイメント</t>
  </si>
  <si>
    <t>_2025JTBコミュニケーションデザイン</t>
  </si>
  <si>
    <t>_2025全農エネルギーメニューA</t>
  </si>
  <si>
    <t>_2025全農エネルギーメニューB(残差)</t>
  </si>
  <si>
    <t>_2025ハルエネメニューA</t>
  </si>
  <si>
    <t>_2025ハルエネメニューB</t>
  </si>
  <si>
    <t>_2025ハルエネメニューC(残差)</t>
  </si>
  <si>
    <t>_2025ビビット</t>
  </si>
  <si>
    <t>_2025おおた電力</t>
  </si>
  <si>
    <t>_2025伊藤忠プランテック</t>
  </si>
  <si>
    <t>_2025オカモト</t>
  </si>
  <si>
    <t>_2025キタコー</t>
  </si>
  <si>
    <t>_2025香川電力　メニューA</t>
  </si>
  <si>
    <t>_2025香川電力　メニューB</t>
  </si>
  <si>
    <t>_2025香川電力　メニューC</t>
  </si>
  <si>
    <t>_2025香川電力　メニューD(残差)</t>
  </si>
  <si>
    <t>_2025PinTメニューA</t>
  </si>
  <si>
    <t>_2025PinTメニューB</t>
  </si>
  <si>
    <t>_2025PinTメニューC(残差)</t>
  </si>
  <si>
    <t>_2025沖縄ガスニューパワーメニューA</t>
  </si>
  <si>
    <t>_2025沖縄ガスニューパワーメニューB(残差)</t>
  </si>
  <si>
    <t>_2025諏訪瓦斯</t>
  </si>
  <si>
    <t>_2025エッセンシャルエナジー</t>
  </si>
  <si>
    <t>_2025いちき串木野電力</t>
  </si>
  <si>
    <t>_2025クローバー・テクノロジーズ</t>
  </si>
  <si>
    <t>_2025西武ガス</t>
  </si>
  <si>
    <t>_2025松本ガスメニューA</t>
  </si>
  <si>
    <t>_2025松本ガスメニューB(残差)</t>
  </si>
  <si>
    <t>_2025南部だんだんエナジー</t>
  </si>
  <si>
    <t>_2025エフエネ</t>
  </si>
  <si>
    <t>_2025こなんウルトラパワー</t>
  </si>
  <si>
    <t>_2025CHIBAむつざわエナジー</t>
  </si>
  <si>
    <t>_2025関西空調</t>
  </si>
  <si>
    <t>_2025奥出雲電力</t>
  </si>
  <si>
    <t>_2025レジルメニューA</t>
  </si>
  <si>
    <t>_2025レジルメニューB</t>
  </si>
  <si>
    <t>_2025レジルメニューC</t>
  </si>
  <si>
    <t>_2025レジルメニューD(残差)</t>
  </si>
  <si>
    <t>_2025成田香取エネルギー</t>
  </si>
  <si>
    <t>_2025CWS</t>
  </si>
  <si>
    <t>_2025ふくしま新電力</t>
  </si>
  <si>
    <t>_2025ティーダッシュ合同会社メニューA</t>
  </si>
  <si>
    <t>_2025ティーダッシュ合同会社メニューB(残差)</t>
  </si>
  <si>
    <t>_2025エネクスライフサービス</t>
  </si>
  <si>
    <t>_2025ネイチャーエナジー小国</t>
  </si>
  <si>
    <t>_2025リエスパワーネクスト</t>
  </si>
  <si>
    <t>_2025エネルギーパワー</t>
  </si>
  <si>
    <t>_2025グリムスパワーメニューA</t>
  </si>
  <si>
    <t>_2025グリムスパワーメニューB(残差)</t>
  </si>
  <si>
    <t>_2025自然電力</t>
  </si>
  <si>
    <t>_2025本庄ガス</t>
  </si>
  <si>
    <t>_2025青森県民エナジー</t>
  </si>
  <si>
    <t>_2025国際航業メニューA</t>
  </si>
  <si>
    <t>_2025国際航業メニューB(残差)</t>
  </si>
  <si>
    <t>_2025ローカルでんきメニューA</t>
  </si>
  <si>
    <t>_2025ローカルでんきメニューB(残差)</t>
  </si>
  <si>
    <t>_2025明治産業</t>
  </si>
  <si>
    <t>_2025岡山電力メニューA</t>
  </si>
  <si>
    <t>_2025岡山電力メニューB(残差)</t>
  </si>
  <si>
    <t>_2025ミライフメニューA</t>
  </si>
  <si>
    <t>_2025ミライフメニューB(残差)</t>
  </si>
  <si>
    <t>_2025楽天モバイル(旧：楽天エナジー)メニューA</t>
  </si>
  <si>
    <t>_2025楽天モバイル(旧：楽天エナジー)メニューB</t>
  </si>
  <si>
    <t>_2025楽天モバイル(旧：楽天エナジー)メニューC(残差)</t>
  </si>
  <si>
    <t>_2025うすきエネルギー</t>
  </si>
  <si>
    <t>_2025森のエネルギー</t>
  </si>
  <si>
    <t>_2025岐阜電力メニューA</t>
  </si>
  <si>
    <t>_2025名南共同エネルギー</t>
  </si>
  <si>
    <t>_2025Apaman Energy</t>
  </si>
  <si>
    <t>_2025アストマックス・エネルギーメニューA</t>
  </si>
  <si>
    <t>_2025アストマックス・エネルギーメニューB</t>
  </si>
  <si>
    <t>_2025アストマックス・エネルギーメニューC</t>
  </si>
  <si>
    <t>_2025アストマックス・エネルギーメニューD(残差)</t>
  </si>
  <si>
    <t>_2025ALL GREEN POWER</t>
  </si>
  <si>
    <t>_2025福井電力</t>
  </si>
  <si>
    <t>_2025MKエネルギー</t>
  </si>
  <si>
    <t>_2025エネラボメニューA</t>
  </si>
  <si>
    <t>_2025エネラボメニューB(残差)</t>
  </si>
  <si>
    <t>_2025スマートエナジー磐田メニューA</t>
  </si>
  <si>
    <t>_2025スマートエナジー磐田メニューB</t>
  </si>
  <si>
    <t>_2025スマートエナジー磐田メニューC(残差)</t>
  </si>
  <si>
    <t>_2025そうまIグリッド合同会社</t>
  </si>
  <si>
    <t>_2025エネトレード</t>
  </si>
  <si>
    <t>_2025ニシムラ</t>
  </si>
  <si>
    <t>_2025さくら新電力メニューA</t>
  </si>
  <si>
    <t>_2025さくら新電力メニューB(残差)</t>
  </si>
  <si>
    <t>_2025グローアップ</t>
  </si>
  <si>
    <t>_2025いこま市民パワー</t>
  </si>
  <si>
    <t>_2025おもてなし山形メニューA</t>
  </si>
  <si>
    <t>_2025おもてなし山形メニューB(残差)</t>
  </si>
  <si>
    <t>_2025長野都市ガス</t>
  </si>
  <si>
    <t>_2025上田ガス</t>
  </si>
  <si>
    <t>_2025日本瓦斯メニューA</t>
  </si>
  <si>
    <t>_2025日本瓦斯メニューB(残差)</t>
  </si>
  <si>
    <t>_2025シグナストラスト</t>
  </si>
  <si>
    <t>_2025ゲーテハウス</t>
  </si>
  <si>
    <t>_2025JPエネルギー</t>
  </si>
  <si>
    <t>_2025兵庫電力</t>
  </si>
  <si>
    <t>_2025Cocoテラスたがわ</t>
  </si>
  <si>
    <t>_2025東北電力エナジートレーディング</t>
  </si>
  <si>
    <t>_2025まち未来製作所メニューA</t>
  </si>
  <si>
    <t>_2025まち未来製作所メニューB(残差)</t>
  </si>
  <si>
    <t>_2025どさんこパワー</t>
  </si>
  <si>
    <t>_2025トリニティエナジー</t>
  </si>
  <si>
    <t>_2025LIXIL TEPCO スマートパートナーズ</t>
  </si>
  <si>
    <t>_2025NEXT ONE</t>
  </si>
  <si>
    <t>_2025テラス(旧：ネオ・コーポレーション)</t>
  </si>
  <si>
    <t>_2025つばさでんき(旧：アルファライズ)</t>
  </si>
  <si>
    <t>_2025おおすみ半島スマートエネルギー</t>
  </si>
  <si>
    <t>_2025おきなわコープエナジー</t>
  </si>
  <si>
    <t>_2025久慈地域エネルギーメニューA</t>
  </si>
  <si>
    <t>_2025久慈地域エネルギーメニューB(残差)</t>
  </si>
  <si>
    <t>_2025弘前ガス</t>
  </si>
  <si>
    <t>_2025フォーバルテレコムメニューA</t>
  </si>
  <si>
    <t>_2025フォーバルテレコムメニューB(残差)</t>
  </si>
  <si>
    <t>_2025ストエネ</t>
  </si>
  <si>
    <t>_2025くるめエネルギー</t>
  </si>
  <si>
    <t>_2025松阪新電力</t>
  </si>
  <si>
    <t>_2025ヒューリックプロパティソリューションメニューA</t>
  </si>
  <si>
    <t>_2025ヒューリックプロパティソリューションメニューB(残差)</t>
  </si>
  <si>
    <t>_2025宮崎電力</t>
  </si>
  <si>
    <t>_2025CDエナジーダイレクトメニューA</t>
  </si>
  <si>
    <t>_2025CDエナジーダイレクトメニューB(残差)</t>
  </si>
  <si>
    <t>_2025Q.ENESTでんきメニューA</t>
  </si>
  <si>
    <t>_2025Q.ENESTでんきメニューB</t>
  </si>
  <si>
    <t>_2025Q.ENESTでんきメニューC</t>
  </si>
  <si>
    <t>_2025ぶんごおおのエナジーメニューA</t>
  </si>
  <si>
    <t>_2025ぶんごおおのエナジーメニューB</t>
  </si>
  <si>
    <t>_2025ヴィジョナリーパワー</t>
  </si>
  <si>
    <t>_2025有明エナジー</t>
  </si>
  <si>
    <t>_2025厚木瓦斯メニューA</t>
  </si>
  <si>
    <t>_2025厚木瓦斯メニューB(残差)</t>
  </si>
  <si>
    <t>_2025エネ・ビジョン</t>
  </si>
  <si>
    <t>_2025イワタニ三重</t>
  </si>
  <si>
    <t>_2025マルヰ</t>
  </si>
  <si>
    <t>_2025大多喜ガスメニューA</t>
  </si>
  <si>
    <t>_2025大多喜ガスメニューB(残差)</t>
  </si>
  <si>
    <t>_2025鈴与電力メニューA</t>
  </si>
  <si>
    <t>_2025鈴与電力メニューB</t>
  </si>
  <si>
    <t>_2025鈴与電力メニューC</t>
  </si>
  <si>
    <t>_2025鈴与電力メニューD</t>
  </si>
  <si>
    <t>_2025鈴与電力メニューE</t>
  </si>
  <si>
    <t>_2025鈴与電力メニューF</t>
  </si>
  <si>
    <t>_2025鈴与電力メニューG</t>
  </si>
  <si>
    <t>_2025鈴与電力メニューH</t>
  </si>
  <si>
    <t>_2025鈴与電力メニューI</t>
  </si>
  <si>
    <t>_2025鈴与電力メニューJ</t>
  </si>
  <si>
    <t>_2025鈴与電力メニューK</t>
  </si>
  <si>
    <t>_2025鈴与電力メニューL(残差)</t>
  </si>
  <si>
    <t>_2025コープ電力メニューA</t>
  </si>
  <si>
    <t>_2025コープ電力メニューB(残差)</t>
  </si>
  <si>
    <t>_2025亀岡ふるさとエナジー</t>
  </si>
  <si>
    <t>_2025織戸組メニューA</t>
  </si>
  <si>
    <t>_2025ふかやeパワーメニューA</t>
  </si>
  <si>
    <t>_2025ふかやeパワーメニューB(残差)</t>
  </si>
  <si>
    <t>_2025Link Life</t>
  </si>
  <si>
    <t>_2025グローバルキャスト</t>
  </si>
  <si>
    <t>_2025日本エネルギー総合システムメニューA</t>
  </si>
  <si>
    <t>_2025日本エネルギー総合システムメニューB</t>
  </si>
  <si>
    <t>_2025日本エネルギー総合システムメニューC</t>
  </si>
  <si>
    <t>_2025日本エネルギー総合システムメニューD</t>
  </si>
  <si>
    <t>_2025日本エネルギー総合システムメニューE</t>
  </si>
  <si>
    <t>_2025日本エネルギー総合システムメニューF</t>
  </si>
  <si>
    <t>_2025日本エネルギー総合システムメニューG(残差)</t>
  </si>
  <si>
    <t>_2025イワタニ東海</t>
  </si>
  <si>
    <t>_2025ところざわ未来電力メニューA</t>
  </si>
  <si>
    <t>_2025ところざわ未来電力メニューB</t>
  </si>
  <si>
    <t>_2025ところざわ未来電力メニューC(残差)</t>
  </si>
  <si>
    <t>_2025朝日ガスエナジー</t>
  </si>
  <si>
    <t>_2025エネファントメニューA</t>
  </si>
  <si>
    <t>_2025エネファントメニューB</t>
  </si>
  <si>
    <t>_2025エネファントメニューC(残差)</t>
  </si>
  <si>
    <t>_2025エスエナジー</t>
  </si>
  <si>
    <t>_2025フリクト電力(旧：Mpower)</t>
  </si>
  <si>
    <t>_2025秩父新電力メニューA</t>
  </si>
  <si>
    <t>_2025秩父新電力メニューB</t>
  </si>
  <si>
    <t>_2025秩父新電力メニューC(残差)</t>
  </si>
  <si>
    <t>_2025みよしエナジーメニューA</t>
  </si>
  <si>
    <t>_2025みよしエナジーメニューB(残差)</t>
  </si>
  <si>
    <t>_2025綿半パートナーズ</t>
  </si>
  <si>
    <t>_2025karch</t>
  </si>
  <si>
    <t>_2025かみでん里山公社</t>
  </si>
  <si>
    <t>_2025三郷ひまわりエナジーメニューA</t>
  </si>
  <si>
    <t>_2025球磨村森電力</t>
  </si>
  <si>
    <t>_2025くこくエネルギー</t>
  </si>
  <si>
    <t>_2025エコログ</t>
  </si>
  <si>
    <t>_2025飯田まちづくり電力メニューA</t>
  </si>
  <si>
    <t>_2025飯田まちづくり電力メニューB</t>
  </si>
  <si>
    <t>_2025飯田まちづくり電力メニューC</t>
  </si>
  <si>
    <t>_2025飯田まちづくり電力メニューD</t>
  </si>
  <si>
    <t>_2025イワタニ長野</t>
  </si>
  <si>
    <t>_2025シェルジャパンメニューA</t>
  </si>
  <si>
    <t>_2025シェルジャパンメニューB</t>
  </si>
  <si>
    <t>_2025シェルジャパンメニューC(残差)</t>
  </si>
  <si>
    <t>_2025石油資源開発</t>
  </si>
  <si>
    <t>_2025越後天然ガスメニューA</t>
  </si>
  <si>
    <t>_2025越後天然ガスメニューB(残差)</t>
  </si>
  <si>
    <t>_2025坂戸ガス</t>
  </si>
  <si>
    <t>_2025デベロップ</t>
  </si>
  <si>
    <t>_2025テレ・マーカー</t>
  </si>
  <si>
    <t>_2025MGCエネルギー</t>
  </si>
  <si>
    <t>_2025福島フェニックス電力</t>
  </si>
  <si>
    <t>_2025美作国電力</t>
  </si>
  <si>
    <t>_2025八幡商事</t>
  </si>
  <si>
    <t>_2025おいでんエネルギーメニューA</t>
  </si>
  <si>
    <t>_2025おいでんエネルギーメニューB</t>
  </si>
  <si>
    <t>_2025おいでんエネルギーメニューC(残差)</t>
  </si>
  <si>
    <t>_2025イシオ</t>
  </si>
  <si>
    <t>_2025北陸電力ビズ・エナジーソリューションメニューA</t>
  </si>
  <si>
    <t>_2025北陸電力ビズ・エナジーソリューションメニューB(残差)</t>
  </si>
  <si>
    <t>_2025リニューアブルトレード</t>
  </si>
  <si>
    <t>_2025ICT伊那みらいでんき(旧:丸紅伊那みらいでんき)メニューA</t>
  </si>
  <si>
    <t>_2025ICT伊那みらいでんき(旧:丸紅伊那みらいでんき)メニューB(残差)</t>
  </si>
  <si>
    <t>_2025富士山エナジー</t>
  </si>
  <si>
    <t>_2025WSエナジー</t>
  </si>
  <si>
    <t>_2025TERA EnergyメニューA</t>
  </si>
  <si>
    <t>_2025TERA EnergyメニューB</t>
  </si>
  <si>
    <t>_2025MCPDメニューA</t>
  </si>
  <si>
    <t>_2025MCPDメニューB(残差)</t>
  </si>
  <si>
    <t>_2025グリーンシティこばやし</t>
  </si>
  <si>
    <t>_2025吉田石油店</t>
  </si>
  <si>
    <t>_2025スマートエナジー熊本</t>
  </si>
  <si>
    <t>_2025福山未来エナジーメニューA</t>
  </si>
  <si>
    <t>_2025福山未来エナジーメニューB(残差)</t>
  </si>
  <si>
    <t>_2025五島市民電力メニューA</t>
  </si>
  <si>
    <t>_2025五島市民電力メニューB</t>
  </si>
  <si>
    <t>_2025五島市民電力メニューC(残差)</t>
  </si>
  <si>
    <t>_2025リストプロパティーズ</t>
  </si>
  <si>
    <t>_2025情熱電力</t>
  </si>
  <si>
    <t>_2025バンプーパワートレーディング合同会社メニューA</t>
  </si>
  <si>
    <t>_2025バンプーパワートレーディング合同会社メニューB(残差)</t>
  </si>
  <si>
    <t>_2025センカク</t>
  </si>
  <si>
    <t>_2025ミナサポ</t>
  </si>
  <si>
    <t>_2025唐津電力</t>
  </si>
  <si>
    <t>_2025RE100電力メニューA</t>
  </si>
  <si>
    <t>_2025RE100電力メニューB</t>
  </si>
  <si>
    <t>_2025RE100電力メニューC</t>
  </si>
  <si>
    <t>_2025RE100電力メニューD</t>
  </si>
  <si>
    <t>_2025RE100電力メニューE(残差)</t>
  </si>
  <si>
    <t>_2025日本エネルギーファーム</t>
  </si>
  <si>
    <t>_2025イーネットワーク</t>
  </si>
  <si>
    <t>_2025スマートエコエナジーメニューA</t>
  </si>
  <si>
    <t>_2025スマートエコエナジーメニューB</t>
  </si>
  <si>
    <t>_2025スマートエコエナジーメニューC</t>
  </si>
  <si>
    <t>_2025スマートエコエナジーメニューD</t>
  </si>
  <si>
    <t>_2025スマートエコエナジーメニューE</t>
  </si>
  <si>
    <t>_2025スマートエコエナジーメニューF</t>
  </si>
  <si>
    <t>_2025LENETS</t>
  </si>
  <si>
    <t>_2025アイエスジー</t>
  </si>
  <si>
    <t>_2025エネクルメニューA</t>
  </si>
  <si>
    <t>_2025エネクルメニューB(残差)</t>
  </si>
  <si>
    <t>_2025フィンテックラボ協同組合</t>
  </si>
  <si>
    <t>_2025新電力新潟</t>
  </si>
  <si>
    <t>_2025タケエイでんきメニューA</t>
  </si>
  <si>
    <t>_2025タケエイでんきメニューB</t>
  </si>
  <si>
    <t>_2025タケエイでんきメニューC(残差)</t>
  </si>
  <si>
    <t>_2025気仙沼グリーンエナジーメニューA</t>
  </si>
  <si>
    <t>_2025気仙沼グリーンエナジーメニューB(残差)</t>
  </si>
  <si>
    <t>_2025ユーラスグリーンエナジーメニューA</t>
  </si>
  <si>
    <t>_2025ユーラスグリーンエナジーメニューB(残差)</t>
  </si>
  <si>
    <t>_2025酒田天然瓦斯</t>
  </si>
  <si>
    <t>_2025東亜ガス</t>
  </si>
  <si>
    <t>_2025三河の山里コミュニティパワーメニューA</t>
  </si>
  <si>
    <t>_2025三河の山里コミュニティパワーメニューB(残差)</t>
  </si>
  <si>
    <t>_2025新潟スワンエナジーメニューA</t>
  </si>
  <si>
    <t>_2025新潟スワンエナジーメニューB</t>
  </si>
  <si>
    <t>_2025新潟スワンエナジーメニューC</t>
  </si>
  <si>
    <t>_2025新潟スワンエナジーメニューD(残差)</t>
  </si>
  <si>
    <t>_2025グリーンピープルズパワー</t>
  </si>
  <si>
    <t>_2025マルイファシリティーズ</t>
  </si>
  <si>
    <t>_2025デンケン</t>
  </si>
  <si>
    <t>_2025東名メニューA</t>
  </si>
  <si>
    <t>_2025東名メニューB(残差)</t>
  </si>
  <si>
    <t>_2025NTTアノードエナジーメニューA</t>
  </si>
  <si>
    <t>_2025NTTアノードエナジーメニューB(残差)</t>
  </si>
  <si>
    <t>_2025スマート電気</t>
  </si>
  <si>
    <t>_2025唐津パワーホールディングス</t>
  </si>
  <si>
    <t>_2025クリーンエネルギー総合研究所メニューA</t>
  </si>
  <si>
    <t>_2025クリーンエネルギー総合研究所メニューB</t>
  </si>
  <si>
    <t>_2025クリーンエネルギー総合研究所メニューC</t>
  </si>
  <si>
    <t>_2025クリーンエネルギー総合研究所メニューD(残差)</t>
  </si>
  <si>
    <t>_2025かづのパワー</t>
  </si>
  <si>
    <t>_2025UNIVERGYメニューA</t>
  </si>
  <si>
    <t>_2025UNIVERGYメニューB(残差)</t>
  </si>
  <si>
    <t>_2025デジタルグリッドメニューA</t>
  </si>
  <si>
    <t>_2025デジタルグリッドメニューB</t>
  </si>
  <si>
    <t>_2025デジタルグリッドメニューC</t>
  </si>
  <si>
    <t>_2025デジタルグリッドメニューD</t>
  </si>
  <si>
    <t>_2025デジタルグリッドメニューE</t>
  </si>
  <si>
    <t>_2025デジタルグリッドメニューF</t>
  </si>
  <si>
    <t>_2025デジタルグリッドメニューG(残差)</t>
  </si>
  <si>
    <t>_2025西九州させぼパワーズメニューA</t>
  </si>
  <si>
    <t>_2025西九州させぼパワーズメニューB</t>
  </si>
  <si>
    <t>_2025西九州させぼパワーズメニューC(残差)</t>
  </si>
  <si>
    <t>_2025たんたんエナジーメニューA</t>
  </si>
  <si>
    <t>_2025たんたんエナジーメニューB(残差)</t>
  </si>
  <si>
    <t>_2025能勢・豊能まちづくりメニューA</t>
  </si>
  <si>
    <t>_2025能勢・豊能まちづくりメニューB(残差)</t>
  </si>
  <si>
    <t>_2025再エネ思考電力</t>
  </si>
  <si>
    <t>_2025スマート</t>
  </si>
  <si>
    <t>_2025ジャパネットサービスイノベーション</t>
  </si>
  <si>
    <t>_2025KBN</t>
  </si>
  <si>
    <t>_2025しおさい電力メニューA</t>
  </si>
  <si>
    <t>_2025しおさい電力メニューB</t>
  </si>
  <si>
    <t>_2025しおさい電力メニューC(残差)</t>
  </si>
  <si>
    <t>_2025会津エナジーメニューA</t>
  </si>
  <si>
    <t>_2025会津エナジーメニューB</t>
  </si>
  <si>
    <t>_2025会津エナジーメニューC</t>
  </si>
  <si>
    <t>_2025会津エナジーメニューD</t>
  </si>
  <si>
    <t>_2025会津エナジーメニューE</t>
  </si>
  <si>
    <t>_2025会津エナジーメニューF</t>
  </si>
  <si>
    <t>_2025会津エナジーメニューG</t>
  </si>
  <si>
    <t>_2025会津エナジーメニューH</t>
  </si>
  <si>
    <t>_2025会津エナジーメニューI</t>
  </si>
  <si>
    <t>_2025会津エナジーメニューJ</t>
  </si>
  <si>
    <t>_2025会津エナジーメニューK</t>
  </si>
  <si>
    <t>_2025会津エナジーメニューL(残差)</t>
  </si>
  <si>
    <t>_2025うべ未来エネルギーメニューA</t>
  </si>
  <si>
    <t>_2025うべ未来エネルギーメニューB(残差)</t>
  </si>
  <si>
    <t>_2025永井自動車工業</t>
  </si>
  <si>
    <t>_2025陸前高田しみんエネルギー</t>
  </si>
  <si>
    <t>_2025チャームドライフ</t>
  </si>
  <si>
    <t>_2025スターティアメニューA</t>
  </si>
  <si>
    <t>_2025スターティアメニューB(残差)</t>
  </si>
  <si>
    <t>_2025東広島スマートエネルギー</t>
  </si>
  <si>
    <t>_2025旭化成メニューA</t>
  </si>
  <si>
    <t>_2025旭化成メニューB</t>
  </si>
  <si>
    <t>_2025旭化成メニューC</t>
  </si>
  <si>
    <t>_2025旭化成メニューD</t>
  </si>
  <si>
    <t>_2025旭化成メニューE</t>
  </si>
  <si>
    <t>_2025旭化成メニューF</t>
  </si>
  <si>
    <t>_2025旭化成メニューG</t>
  </si>
  <si>
    <t>_2025京和ガス</t>
  </si>
  <si>
    <t>_2025KMパワー</t>
  </si>
  <si>
    <t>_2025Okazaki</t>
  </si>
  <si>
    <t>_2025エフオンメニューA</t>
  </si>
  <si>
    <t>_2025エフオンメニューB</t>
  </si>
  <si>
    <t>_2025エフオンメニューC</t>
  </si>
  <si>
    <t>_2025エフオンメニューD</t>
  </si>
  <si>
    <t>_2025岡崎さくら電力</t>
  </si>
  <si>
    <t>_2025旭マルヰ(旧：旭マルヰガス)</t>
  </si>
  <si>
    <t>_2025ENEOSリニューアブル・エナジー・ソリューションズ(旧：JREトレーディング)</t>
  </si>
  <si>
    <t>_2025Castleton Commodities Japan合同会社</t>
  </si>
  <si>
    <t>_2025神戸電力</t>
  </si>
  <si>
    <t>_2025Valhall合同会社</t>
  </si>
  <si>
    <t>_2025エア・ウォーター・ライフソリューション</t>
  </si>
  <si>
    <t>_2025生活協同組合ひろしまメニューA</t>
  </si>
  <si>
    <t>_2025生活協同組合ひろしまメニューB(残差)</t>
  </si>
  <si>
    <t>_2025RenoLabo</t>
  </si>
  <si>
    <t>_2025アークエルテクノロジーズ</t>
  </si>
  <si>
    <t>_2025エルメック</t>
  </si>
  <si>
    <t>_2025オズエナジー</t>
  </si>
  <si>
    <t>_2025レモンガス</t>
  </si>
  <si>
    <t>_2025日本海水</t>
  </si>
  <si>
    <t>_2025しろくま電力メニューA</t>
  </si>
  <si>
    <t>_2025しろくま電力メニューB</t>
  </si>
  <si>
    <t>_2025しろくま電力メニューC(残差)</t>
  </si>
  <si>
    <t>_2025中小企業支援</t>
  </si>
  <si>
    <t>_2025サントラベラーズサービス有限会社</t>
  </si>
  <si>
    <t>_2025八千代エンジニヤリング</t>
  </si>
  <si>
    <t>_2025神楽電力メニューA</t>
  </si>
  <si>
    <t>_2025神楽電力メニューB</t>
  </si>
  <si>
    <t>_2025神楽電力メニューC(残差)</t>
  </si>
  <si>
    <t>_2025ゆきぐに新電力</t>
  </si>
  <si>
    <t>_2025ながさきサステナエナジー</t>
  </si>
  <si>
    <t>_2025葛尾創生電力</t>
  </si>
  <si>
    <t>_2025EFでんき(旧：ライフエナジー)メニューA</t>
  </si>
  <si>
    <t>_2025EFでんき(旧：ライフエナジー)メニューB</t>
  </si>
  <si>
    <t>_2025EFでんき(旧：ライフエナジー)メニューC(残差)</t>
  </si>
  <si>
    <t>_2025グルーヴエナジー</t>
  </si>
  <si>
    <t>_2025高知ニューエナジー</t>
  </si>
  <si>
    <t>_2025もみじ電力</t>
  </si>
  <si>
    <t>_2025縁人</t>
  </si>
  <si>
    <t>_2025T＆Tエナジー</t>
  </si>
  <si>
    <t>_2025ルークメニューA</t>
  </si>
  <si>
    <t>_2025ルークメニューB(残差)</t>
  </si>
  <si>
    <t>_2025かけがわ報徳パワー</t>
  </si>
  <si>
    <t>_2025SustainableEnergy</t>
  </si>
  <si>
    <t>_2025穂の国とよはし電力</t>
  </si>
  <si>
    <t>_2025イワタニセントラル北海道</t>
  </si>
  <si>
    <t>_2025ホームタウンエナジーメニューA</t>
  </si>
  <si>
    <t>_2025ホームタウンエナジーメニューB(残差)</t>
  </si>
  <si>
    <t>_2025彩の国でんき</t>
  </si>
  <si>
    <t>_2025みやきエネルギー</t>
  </si>
  <si>
    <t>_2025クリーンベンチャー21</t>
  </si>
  <si>
    <t>_2025三河商事</t>
  </si>
  <si>
    <t>_2025沖縄新エネ開発</t>
  </si>
  <si>
    <t>_2025ほくだん</t>
  </si>
  <si>
    <t>_2025エスコ</t>
  </si>
  <si>
    <t>_2025Qvou</t>
  </si>
  <si>
    <t>_2025住友商事メニューA</t>
  </si>
  <si>
    <t>_2025住友商事メニューB(残差)</t>
  </si>
  <si>
    <t>_2025丸の内電力</t>
  </si>
  <si>
    <t>_2025中京電力</t>
  </si>
  <si>
    <t>_2025クオリティプラス</t>
  </si>
  <si>
    <t>_2025Y.W.C.メニューA</t>
  </si>
  <si>
    <t>_2025Y.W.C.メニューB(残差)</t>
  </si>
  <si>
    <t>_2025MTエナジー</t>
  </si>
  <si>
    <t>_2025TGオクトパスエナジーメニューA</t>
  </si>
  <si>
    <t>_2025TGオクトパスエナジーメニューB</t>
  </si>
  <si>
    <t>_2025東北電力フロンティアメニューA</t>
  </si>
  <si>
    <t>_2025東北電力フロンティアメニューB(残差)</t>
  </si>
  <si>
    <t>_2025ファラデー</t>
  </si>
  <si>
    <t>_2025三菱HCキャピタルエナジー</t>
  </si>
  <si>
    <t>_2025Meisin</t>
  </si>
  <si>
    <t>_2025大塚ビジネスサポート</t>
  </si>
  <si>
    <t>_2025出雲ケーブルビジョン</t>
  </si>
  <si>
    <t>_2025いずも縁結び電力</t>
  </si>
  <si>
    <t>_2025恵那電力メニューA</t>
  </si>
  <si>
    <t>_2025恵那電力メニューB(残差)</t>
  </si>
  <si>
    <t>_2025宇都宮ライトパワーメニューA</t>
  </si>
  <si>
    <t>_2025宇都宮ライトパワーメニューB(残差)</t>
  </si>
  <si>
    <t>_2025帯広電力</t>
  </si>
  <si>
    <t>_2025フジ物産</t>
  </si>
  <si>
    <t>_2025金沢エナジーメニューA</t>
  </si>
  <si>
    <t>_2025金沢エナジーメニューB(残差)</t>
  </si>
  <si>
    <t>_2025なんとエナジー</t>
  </si>
  <si>
    <t>_2025ボーダレス・ジャパン</t>
  </si>
  <si>
    <t>_2025ワットメニューA</t>
  </si>
  <si>
    <t>_2025ワットメニューB</t>
  </si>
  <si>
    <t>_2025ジケイ・スペース</t>
  </si>
  <si>
    <t>_2025広島ガスメニューA</t>
  </si>
  <si>
    <t>_2025広島ガスメニューB(残差)</t>
  </si>
  <si>
    <t>_2025IQg</t>
  </si>
  <si>
    <t>_2025最適でんき（旧：エナジーサプライ）</t>
  </si>
  <si>
    <t>_2025FPSメニューA</t>
  </si>
  <si>
    <t>_2025FPSメニューB</t>
  </si>
  <si>
    <t>_2025FPSメニューC</t>
  </si>
  <si>
    <t>_2025FPSメニューD</t>
  </si>
  <si>
    <t>_2025FPSメニューE</t>
  </si>
  <si>
    <t>_2025FPSメニューF</t>
  </si>
  <si>
    <t>_2025FPSメニューG(残差)</t>
  </si>
  <si>
    <t>_2025大熊るるるん電力</t>
  </si>
  <si>
    <t>_2025レックスメニューA</t>
  </si>
  <si>
    <t>_2025おきたま新電力メニューA</t>
  </si>
  <si>
    <t>_2025おきたま新電力メニューB(残差)</t>
  </si>
  <si>
    <t>_2025河原実業</t>
  </si>
  <si>
    <t>_2025stc</t>
  </si>
  <si>
    <t>_2025工営エナジーメニューA</t>
  </si>
  <si>
    <t>_2025アースシグナルソリューションズ</t>
  </si>
  <si>
    <t>_2025シントウエナジー</t>
  </si>
  <si>
    <t>_2025那須野ヶ原みらい電力</t>
  </si>
  <si>
    <t>_2025柏崎あい・あーるエナジー</t>
  </si>
  <si>
    <t>_2025京セラメニューA</t>
  </si>
  <si>
    <t>_2025鳥取みらい電力</t>
  </si>
  <si>
    <t>_2025鈴鹿グリーンエナジー</t>
  </si>
  <si>
    <t>_2025一般社団法人東北自動車産業グリーンエネルギー普及協会</t>
  </si>
  <si>
    <t>_2025刈谷知立みらい電力メニューA</t>
  </si>
  <si>
    <t>_2025パワーエックスメニューA</t>
  </si>
  <si>
    <t>_2025パワーエックスメニューB</t>
  </si>
  <si>
    <t>_2025パワーエックスメニューC(残差)</t>
  </si>
  <si>
    <t>_2025いちのみや未来エネルギーメニューA</t>
  </si>
  <si>
    <t>_2025岡谷酸素</t>
  </si>
  <si>
    <t>_2025絆</t>
  </si>
  <si>
    <t>_2025東北エネルギーサービスメニューA</t>
  </si>
  <si>
    <t>_2025東北エネルギーサービスメニューB</t>
  </si>
  <si>
    <t>_2025東北エネルギーサービスメニューC</t>
  </si>
  <si>
    <t>_2025いなしきエナジー</t>
  </si>
  <si>
    <t>_2025ながのスマートパワー</t>
  </si>
  <si>
    <t>_2025ホクレン油機サービス</t>
  </si>
  <si>
    <t>_2025JR東日本商事メニューA</t>
  </si>
  <si>
    <t>_2025JR東日本商事メニューB(残差)</t>
  </si>
  <si>
    <t>_2025岡山ガス</t>
  </si>
  <si>
    <t>_2025合同会社グリーンパワーリテイリング</t>
  </si>
  <si>
    <t>_2025川崎未来エナジーメニューA</t>
  </si>
  <si>
    <t>_2025いずみみらい</t>
  </si>
  <si>
    <t>_2025アット東京メニューA</t>
  </si>
  <si>
    <t>_2025アット東京メニューB(残差)</t>
  </si>
  <si>
    <t>_2025つるエネルギー</t>
  </si>
  <si>
    <t>_2025川重商事</t>
  </si>
  <si>
    <t>_2025JERA CrossメニューA</t>
  </si>
  <si>
    <t>_2025JERA CrossメニューB</t>
  </si>
  <si>
    <t>_2025JERA CrossメニューC</t>
  </si>
  <si>
    <t>_2025飛騨高山電力メニューA</t>
  </si>
  <si>
    <t>_2025リボンエナジー</t>
  </si>
  <si>
    <t>_2025大崎クリエーション</t>
  </si>
  <si>
    <t>_2025UPXメニューA</t>
  </si>
  <si>
    <t>_2025UPXメニューB</t>
  </si>
  <si>
    <t>_2025UPXメニューC(残差)</t>
  </si>
  <si>
    <t>_2025MiraiつのエナジーメニューA</t>
  </si>
  <si>
    <t>_2025山口グリーンエネルギー</t>
  </si>
  <si>
    <t>_2025はちまんたいジオパワーメニューA</t>
  </si>
  <si>
    <t>_2025はちまんたいジオパワーメニューB(残差)</t>
  </si>
  <si>
    <t>_2025アイモバイル</t>
  </si>
  <si>
    <t>_2025代替値</t>
    <rPh sb="5" eb="7">
      <t>ダイタイ</t>
    </rPh>
    <rPh sb="7" eb="8">
      <t>チ</t>
    </rPh>
    <phoneticPr fontId="2"/>
  </si>
  <si>
    <t>　不明な場合は、県環境政策課にお問い合わせください。</t>
    <rPh sb="8" eb="9">
      <t>ケン</t>
    </rPh>
    <rPh sb="9" eb="13">
      <t>カンキョウセイサク</t>
    </rPh>
    <rPh sb="13" eb="14">
      <t>カ</t>
    </rPh>
    <phoneticPr fontId="2"/>
  </si>
  <si>
    <r>
      <t>←</t>
    </r>
    <r>
      <rPr>
        <b/>
        <i/>
        <u/>
        <sz val="11"/>
        <color indexed="10"/>
        <rFont val="ＭＳ 明朝"/>
        <family val="1"/>
        <charset val="128"/>
      </rPr>
      <t>事業所番号は、変更計画の場合は県ホームページを参照願います（必ず記入願います）</t>
    </r>
    <r>
      <rPr>
        <b/>
        <i/>
        <sz val="11"/>
        <color indexed="10"/>
        <rFont val="ＭＳ 明朝"/>
        <family val="1"/>
        <charset val="128"/>
      </rPr>
      <t>。</t>
    </r>
    <rPh sb="8" eb="10">
      <t>ヘンコウ</t>
    </rPh>
    <rPh sb="10" eb="12">
      <t>ケイカク</t>
    </rPh>
    <rPh sb="13" eb="15">
      <t>バアイ</t>
    </rPh>
    <rPh sb="16" eb="17">
      <t>ケン</t>
    </rPh>
    <rPh sb="24" eb="26">
      <t>サンショウ</t>
    </rPh>
    <rPh sb="26" eb="27">
      <t>ネガ</t>
    </rPh>
    <phoneticPr fontId="2"/>
  </si>
  <si>
    <t>_2025北海道電力ネットワーク</t>
    <phoneticPr fontId="2"/>
  </si>
  <si>
    <t>_2025東北電力ネットワーク</t>
    <phoneticPr fontId="2"/>
  </si>
  <si>
    <t>_2025東京電力パワーグリッド</t>
    <phoneticPr fontId="2"/>
  </si>
  <si>
    <t>_2025中部電力パワーグリッド</t>
    <phoneticPr fontId="2"/>
  </si>
  <si>
    <t>_2025北陸電力送配電</t>
    <phoneticPr fontId="2"/>
  </si>
  <si>
    <t>_2025関西電力送配電</t>
    <phoneticPr fontId="2"/>
  </si>
  <si>
    <t>_2025中国電力ネットワーク</t>
    <phoneticPr fontId="2"/>
  </si>
  <si>
    <t>_2025四国電力送配電</t>
    <phoneticPr fontId="2"/>
  </si>
  <si>
    <t>_2025九州電力送配電</t>
    <phoneticPr fontId="2"/>
  </si>
  <si>
    <t>_2025沖縄電力</t>
    <phoneticPr fontId="2"/>
  </si>
  <si>
    <t>_2025北海道電力ネットワーク</t>
  </si>
  <si>
    <t>_2025東北電力ネットワーク</t>
  </si>
  <si>
    <t>_2025東京電力パワーグリッド</t>
  </si>
  <si>
    <t>_2025中部電力パワーグリッド</t>
  </si>
  <si>
    <t>_2025北陸電力送配電</t>
  </si>
  <si>
    <t>_2025関西電力送配電</t>
  </si>
  <si>
    <t>_2025中国電力ネットワーク</t>
  </si>
  <si>
    <t>_2025四国電力送配電</t>
  </si>
  <si>
    <t>_2025九州電力送配電</t>
  </si>
  <si>
    <t>_2025沖縄電力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</si>
</sst>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0_ "/>
    <numFmt numFmtId="177" formatCode="General;General;&quot;&quot;"/>
    <numFmt numFmtId="178" formatCode="#,##0_ "/>
    <numFmt numFmtId="179" formatCode="#,##0.0_ "/>
    <numFmt numFmtId="180" formatCode="#,##0.0####"/>
    <numFmt numFmtId="181" formatCode="0_ "/>
    <numFmt numFmtId="182" formatCode="0.0_);[Red]\(0.0\)"/>
    <numFmt numFmtId="183" formatCode="#,##0.0;&quot;▲ &quot;#,##0.0"/>
    <numFmt numFmtId="184" formatCode="#,##0_);[Red]\(#,##0\)"/>
    <numFmt numFmtId="185" formatCode="0.00000_ "/>
    <numFmt numFmtId="186" formatCode="0.0000_);[Red]\(0.0000\)"/>
    <numFmt numFmtId="187" formatCode="0.000_ "/>
    <numFmt numFmtId="188" formatCode="#,##0.0000_);[Red]\(#,##0.0000\)"/>
    <numFmt numFmtId="189" formatCode="#,##0.00000_);[Red]\(#,##0.00000\)"/>
    <numFmt numFmtId="190" formatCode="#,##0.000_ "/>
    <numFmt numFmtId="191" formatCode="#,##0.00_ "/>
    <numFmt numFmtId="192" formatCode="#,##0.000000_ "/>
    <numFmt numFmtId="193" formatCode="#,##0.000000_);[Red]\(#,##0.000000\)"/>
    <numFmt numFmtId="194" formatCode="#,##0.000_);[Red]\(#,##0.000\)"/>
    <numFmt numFmtId="195" formatCode="0.0%"/>
    <numFmt numFmtId="196" formatCode="0.0000_ "/>
    <numFmt numFmtId="197" formatCode="#,##0.0_);[Red]\(#,##0.0\)"/>
    <numFmt numFmtId="198" formatCode="0.000"/>
    <numFmt numFmtId="199" formatCode="0.0"/>
    <numFmt numFmtId="200" formatCode="#,##0.00_);[Red]\(#,##0.00\)"/>
  </numFmts>
  <fonts count="112">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color indexed="8"/>
      <name val="ＭＳ 明朝"/>
      <family val="1"/>
      <charset val="128"/>
    </font>
    <font>
      <sz val="9"/>
      <name val="ＭＳ 明朝"/>
      <family val="1"/>
      <charset val="128"/>
    </font>
    <font>
      <sz val="12"/>
      <name val="ＭＳ 明朝"/>
      <family val="1"/>
      <charset val="128"/>
    </font>
    <font>
      <u/>
      <sz val="8.25"/>
      <color indexed="12"/>
      <name val="ＭＳ Ｐゴシック"/>
      <family val="3"/>
      <charset val="128"/>
    </font>
    <font>
      <sz val="9"/>
      <color indexed="9"/>
      <name val="ＭＳ 明朝"/>
      <family val="1"/>
      <charset val="128"/>
    </font>
    <font>
      <sz val="10.5"/>
      <name val="ＭＳ Ｐゴシック"/>
      <family val="3"/>
      <charset val="128"/>
    </font>
    <font>
      <sz val="11"/>
      <name val="ＭＳ 明朝"/>
      <family val="1"/>
      <charset val="128"/>
    </font>
    <font>
      <u/>
      <sz val="11"/>
      <color indexed="10"/>
      <name val="ＭＳ 明朝"/>
      <family val="1"/>
      <charset val="128"/>
    </font>
    <font>
      <sz val="11"/>
      <color indexed="10"/>
      <name val="ＭＳ 明朝"/>
      <family val="1"/>
      <charset val="128"/>
    </font>
    <font>
      <sz val="10"/>
      <name val="ＭＳ 明朝"/>
      <family val="1"/>
      <charset val="128"/>
    </font>
    <font>
      <i/>
      <sz val="10.5"/>
      <color indexed="10"/>
      <name val="ＭＳ Ｐ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5"/>
      <name val="ＭＳ 明朝"/>
      <family val="1"/>
      <charset val="128"/>
    </font>
    <font>
      <sz val="12"/>
      <name val="ＭＳ Ｐゴシック"/>
      <family val="3"/>
      <charset val="128"/>
    </font>
    <font>
      <b/>
      <sz val="10.5"/>
      <name val="ＭＳ ゴシック"/>
      <family val="3"/>
      <charset val="128"/>
    </font>
    <font>
      <sz val="10.5"/>
      <name val="Century"/>
      <family val="1"/>
    </font>
    <font>
      <sz val="11"/>
      <color indexed="9"/>
      <name val="ＭＳ 明朝"/>
      <family val="1"/>
      <charset val="128"/>
    </font>
    <font>
      <sz val="9"/>
      <color indexed="10"/>
      <name val="ＭＳ 明朝"/>
      <family val="1"/>
      <charset val="128"/>
    </font>
    <font>
      <u/>
      <sz val="11"/>
      <name val="ＭＳ Ｐゴシック"/>
      <family val="3"/>
      <charset val="128"/>
    </font>
    <font>
      <b/>
      <u/>
      <sz val="11"/>
      <name val="ＭＳ Ｐゴシック"/>
      <family val="3"/>
      <charset val="128"/>
    </font>
    <font>
      <vertAlign val="superscript"/>
      <sz val="11"/>
      <name val="ＭＳ Ｐゴシック"/>
      <family val="3"/>
      <charset val="128"/>
    </font>
    <font>
      <u/>
      <sz val="11"/>
      <name val="ＭＳ 明朝"/>
      <family val="1"/>
      <charset val="128"/>
    </font>
    <font>
      <u/>
      <sz val="9"/>
      <name val="ＭＳ 明朝"/>
      <family val="1"/>
      <charset val="128"/>
    </font>
    <font>
      <vertAlign val="superscript"/>
      <sz val="10.5"/>
      <name val="ＭＳ Ｐゴシック"/>
      <family val="3"/>
      <charset val="128"/>
    </font>
    <font>
      <sz val="11"/>
      <color indexed="8"/>
      <name val="ＭＳ 明朝"/>
      <family val="1"/>
      <charset val="128"/>
    </font>
    <font>
      <vertAlign val="subscript"/>
      <sz val="9"/>
      <name val="ＭＳ 明朝"/>
      <family val="1"/>
      <charset val="128"/>
    </font>
    <font>
      <b/>
      <sz val="12"/>
      <color indexed="10"/>
      <name val="ＭＳ ゴシック"/>
      <family val="3"/>
      <charset val="128"/>
    </font>
    <font>
      <u/>
      <sz val="9"/>
      <color indexed="10"/>
      <name val="ＭＳ 明朝"/>
      <family val="1"/>
      <charset val="128"/>
    </font>
    <font>
      <vertAlign val="subscript"/>
      <sz val="12"/>
      <name val="ＭＳ 明朝"/>
      <family val="1"/>
      <charset val="128"/>
    </font>
    <font>
      <vertAlign val="subscript"/>
      <sz val="11"/>
      <name val="ＭＳ 明朝"/>
      <family val="1"/>
      <charset val="128"/>
    </font>
    <font>
      <vertAlign val="subscript"/>
      <sz val="10.5"/>
      <name val="ＭＳ 明朝"/>
      <family val="1"/>
      <charset val="128"/>
    </font>
    <font>
      <vertAlign val="subscript"/>
      <sz val="10.5"/>
      <name val="ＭＳ Ｐゴシック"/>
      <family val="3"/>
      <charset val="128"/>
    </font>
    <font>
      <b/>
      <i/>
      <sz val="11"/>
      <color indexed="10"/>
      <name val="ＭＳ 明朝"/>
      <family val="1"/>
      <charset val="128"/>
    </font>
    <font>
      <sz val="8.5"/>
      <name val="ＭＳ 明朝"/>
      <family val="1"/>
      <charset val="128"/>
    </font>
    <font>
      <b/>
      <sz val="9"/>
      <name val="ＭＳ ゴシック"/>
      <family val="3"/>
      <charset val="128"/>
    </font>
    <font>
      <b/>
      <sz val="10"/>
      <name val="ＭＳ ゴシック"/>
      <family val="3"/>
      <charset val="128"/>
    </font>
    <font>
      <sz val="8"/>
      <name val="ＭＳ ゴシック"/>
      <family val="3"/>
      <charset val="128"/>
    </font>
    <font>
      <b/>
      <sz val="11"/>
      <name val="ＭＳ ゴシック"/>
      <family val="3"/>
      <charset val="128"/>
    </font>
    <font>
      <b/>
      <sz val="10.5"/>
      <color indexed="12"/>
      <name val="ＭＳ 明朝"/>
      <family val="1"/>
      <charset val="128"/>
    </font>
    <font>
      <sz val="11"/>
      <color indexed="10"/>
      <name val="ＭＳ Ｐゴシック"/>
      <family val="3"/>
      <charset val="128"/>
    </font>
    <font>
      <b/>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b/>
      <i/>
      <u/>
      <sz val="11"/>
      <color indexed="10"/>
      <name val="ＭＳ 明朝"/>
      <family val="1"/>
      <charset val="128"/>
    </font>
    <font>
      <b/>
      <sz val="11"/>
      <name val="ＭＳ 明朝"/>
      <family val="1"/>
      <charset val="128"/>
    </font>
    <font>
      <b/>
      <sz val="12"/>
      <color indexed="81"/>
      <name val="ＭＳ Ｐゴシック"/>
      <family val="3"/>
      <charset val="128"/>
    </font>
    <font>
      <b/>
      <sz val="9"/>
      <color indexed="81"/>
      <name val="ＭＳ Ｐゴシック"/>
      <family val="3"/>
      <charset val="128"/>
    </font>
    <font>
      <sz val="14"/>
      <name val="ＭＳ 明朝"/>
      <family val="1"/>
      <charset val="128"/>
    </font>
    <font>
      <sz val="9"/>
      <name val="ＭＳ Ｐゴシック"/>
      <family val="3"/>
      <charset val="128"/>
    </font>
    <font>
      <vertAlign val="subscript"/>
      <sz val="14"/>
      <name val="ＭＳ 明朝"/>
      <family val="1"/>
      <charset val="128"/>
    </font>
    <font>
      <sz val="16"/>
      <name val="ＭＳ 明朝"/>
      <family val="1"/>
      <charset val="128"/>
    </font>
    <font>
      <sz val="14"/>
      <color indexed="9"/>
      <name val="ＭＳ 明朝"/>
      <family val="1"/>
      <charset val="128"/>
    </font>
    <font>
      <sz val="10"/>
      <name val="ＭＳ Ｐゴシック"/>
      <family val="3"/>
      <charset val="128"/>
    </font>
    <font>
      <sz val="14"/>
      <name val="ＭＳ Ｐゴシック"/>
      <family val="3"/>
      <charset val="128"/>
    </font>
    <font>
      <vertAlign val="superscript"/>
      <sz val="12"/>
      <name val="ＭＳ Ｐゴシック"/>
      <family val="3"/>
      <charset val="128"/>
    </font>
    <font>
      <vertAlign val="subscript"/>
      <sz val="12"/>
      <name val="ＭＳ Ｐゴシック"/>
      <family val="3"/>
      <charset val="128"/>
    </font>
    <font>
      <sz val="9.5"/>
      <name val="ＭＳ 明朝"/>
      <family val="1"/>
      <charset val="128"/>
    </font>
    <font>
      <sz val="9"/>
      <color indexed="81"/>
      <name val="MS P ゴシック"/>
      <family val="3"/>
      <charset val="128"/>
    </font>
    <font>
      <sz val="6"/>
      <name val="ＭＳ Ｐゴシック"/>
      <family val="3"/>
      <charset val="128"/>
    </font>
    <font>
      <sz val="11"/>
      <name val="ＭＳ Ｐ明朝"/>
      <family val="1"/>
      <charset val="128"/>
    </font>
    <font>
      <b/>
      <sz val="9"/>
      <color indexed="81"/>
      <name val="MS P ゴシック"/>
      <family val="3"/>
      <charset val="128"/>
    </font>
    <font>
      <sz val="6"/>
      <name val="ＭＳ Ｐゴシック"/>
      <family val="3"/>
      <charset val="128"/>
    </font>
    <font>
      <b/>
      <sz val="14"/>
      <color indexed="81"/>
      <name val="MS P ゴシック"/>
      <family val="3"/>
      <charset val="128"/>
    </font>
    <font>
      <sz val="6"/>
      <name val="ＭＳ 明朝"/>
      <family val="1"/>
      <charset val="128"/>
    </font>
    <font>
      <sz val="9"/>
      <name val="ＭＳ Ｐ明朝"/>
      <family val="1"/>
      <charset val="128"/>
    </font>
    <font>
      <strike/>
      <sz val="11"/>
      <color indexed="9"/>
      <name val="ＭＳ Ｐゴシック"/>
      <family val="3"/>
      <charset val="128"/>
    </font>
    <font>
      <strike/>
      <sz val="9"/>
      <color indexed="8"/>
      <name val="ＭＳ Ｐゴシック"/>
      <family val="3"/>
      <charset val="128"/>
    </font>
    <font>
      <sz val="9"/>
      <color indexed="8"/>
      <name val="ＭＳ Ｐゴシック"/>
      <family val="3"/>
      <charset val="128"/>
    </font>
    <font>
      <strike/>
      <sz val="11"/>
      <name val="ＭＳ 明朝"/>
      <family val="1"/>
      <charset val="128"/>
    </font>
    <font>
      <strike/>
      <sz val="9"/>
      <color indexed="8"/>
      <name val="ＭＳ 明朝"/>
      <family val="1"/>
      <charset val="128"/>
    </font>
    <font>
      <strike/>
      <sz val="9"/>
      <name val="ＭＳ 明朝"/>
      <family val="1"/>
      <charset val="128"/>
    </font>
    <font>
      <sz val="10"/>
      <color indexed="9"/>
      <name val="ＭＳ 明朝"/>
      <family val="1"/>
      <charset val="128"/>
    </font>
    <font>
      <sz val="10"/>
      <color indexed="8"/>
      <name val="ＭＳ 明朝"/>
      <family val="1"/>
      <charset val="128"/>
    </font>
    <font>
      <vertAlign val="subscript"/>
      <sz val="10"/>
      <name val="ＭＳ 明朝"/>
      <family val="1"/>
      <charset val="128"/>
    </font>
    <font>
      <sz val="11"/>
      <color theme="1"/>
      <name val="ＭＳ Ｐゴシック"/>
      <family val="3"/>
      <charset val="128"/>
      <scheme val="minor"/>
    </font>
    <font>
      <b/>
      <u/>
      <sz val="14"/>
      <color rgb="FFFF0000"/>
      <name val="ＭＳ Ｐゴシック"/>
      <family val="3"/>
      <charset val="128"/>
    </font>
    <font>
      <i/>
      <sz val="11"/>
      <color rgb="FFFF0000"/>
      <name val="ＭＳ 明朝"/>
      <family val="1"/>
      <charset val="128"/>
    </font>
    <font>
      <b/>
      <i/>
      <sz val="11"/>
      <color rgb="FFFF0000"/>
      <name val="ＭＳ 明朝"/>
      <family val="1"/>
      <charset val="128"/>
    </font>
    <font>
      <b/>
      <i/>
      <sz val="11"/>
      <color rgb="FF0000FF"/>
      <name val="ＭＳ 明朝"/>
      <family val="1"/>
      <charset val="128"/>
    </font>
    <font>
      <u/>
      <sz val="9.5"/>
      <color rgb="FFFF0000"/>
      <name val="ＭＳ 明朝"/>
      <family val="1"/>
      <charset val="128"/>
    </font>
    <font>
      <sz val="9.5"/>
      <color rgb="FFFF0000"/>
      <name val="ＭＳ 明朝"/>
      <family val="1"/>
      <charset val="128"/>
    </font>
    <font>
      <b/>
      <sz val="16"/>
      <color rgb="FFFF0000"/>
      <name val="ＭＳ 明朝"/>
      <family val="1"/>
      <charset val="128"/>
    </font>
    <font>
      <sz val="14"/>
      <color theme="0"/>
      <name val="ＭＳ 明朝"/>
      <family val="1"/>
      <charset val="128"/>
    </font>
    <font>
      <b/>
      <i/>
      <sz val="10.5"/>
      <color rgb="FFFF0000"/>
      <name val="ＭＳ Ｐゴシック"/>
      <family val="3"/>
      <charset val="128"/>
    </font>
    <font>
      <sz val="11"/>
      <color rgb="FFFF0000"/>
      <name val="ＭＳ Ｐゴシック"/>
      <family val="3"/>
      <charset val="128"/>
    </font>
    <font>
      <sz val="12"/>
      <color rgb="FFFF0000"/>
      <name val="ＭＳ Ｐゴシック"/>
      <family val="3"/>
      <charset val="128"/>
    </font>
    <font>
      <u/>
      <sz val="16"/>
      <color rgb="FFFF0000"/>
      <name val="ＭＳ Ｐゴシック"/>
      <family val="3"/>
      <charset val="128"/>
    </font>
    <font>
      <sz val="11"/>
      <color theme="1"/>
      <name val="ＭＳ 明朝"/>
      <family val="1"/>
      <charset val="128"/>
    </font>
    <font>
      <sz val="9"/>
      <color theme="1"/>
      <name val="ＭＳ 明朝"/>
      <family val="1"/>
      <charset val="128"/>
    </font>
    <font>
      <sz val="10"/>
      <color theme="1"/>
      <name val="ＭＳ 明朝"/>
      <family val="1"/>
      <charset val="128"/>
    </font>
    <font>
      <b/>
      <u/>
      <sz val="11"/>
      <color rgb="FF0033CC"/>
      <name val="ＭＳ Ｐゴシック"/>
      <family val="3"/>
      <charset val="128"/>
    </font>
    <font>
      <sz val="12"/>
      <color indexed="8"/>
      <name val="ＭＳ 明朝"/>
      <family val="1"/>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26"/>
        <bgColor indexed="64"/>
      </patternFill>
    </fill>
    <fill>
      <patternFill patternType="solid">
        <fgColor indexed="15"/>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66"/>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tted">
        <color indexed="64"/>
      </bottom>
      <diagonal/>
    </border>
    <border>
      <left style="medium">
        <color indexed="64"/>
      </left>
      <right style="thin">
        <color indexed="64"/>
      </right>
      <top style="thin">
        <color indexed="64"/>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dotted">
        <color indexed="64"/>
      </left>
      <right/>
      <top/>
      <bottom/>
      <diagonal/>
    </border>
    <border>
      <left/>
      <right style="medium">
        <color indexed="64"/>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style="double">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medium">
        <color theme="3"/>
      </top>
      <bottom style="thin">
        <color indexed="64"/>
      </bottom>
      <diagonal/>
    </border>
    <border>
      <left style="thin">
        <color indexed="64"/>
      </left>
      <right style="thin">
        <color indexed="64"/>
      </right>
      <top style="thin">
        <color indexed="64"/>
      </top>
      <bottom style="medium">
        <color theme="3"/>
      </bottom>
      <diagonal/>
    </border>
    <border>
      <left style="thin">
        <color indexed="64"/>
      </left>
      <right style="thin">
        <color indexed="64"/>
      </right>
      <top/>
      <bottom style="medium">
        <color theme="3"/>
      </bottom>
      <diagonal/>
    </border>
    <border>
      <left style="thin">
        <color theme="3"/>
      </left>
      <right/>
      <top/>
      <bottom/>
      <diagonal/>
    </border>
    <border>
      <left style="medium">
        <color theme="3"/>
      </left>
      <right style="thin">
        <color indexed="64"/>
      </right>
      <top style="medium">
        <color theme="3"/>
      </top>
      <bottom style="thin">
        <color indexed="64"/>
      </bottom>
      <diagonal/>
    </border>
    <border>
      <left style="medium">
        <color theme="3"/>
      </left>
      <right/>
      <top style="thin">
        <color indexed="64"/>
      </top>
      <bottom style="thin">
        <color indexed="64"/>
      </bottom>
      <diagonal/>
    </border>
    <border>
      <left style="medium">
        <color theme="3"/>
      </left>
      <right/>
      <top style="thin">
        <color indexed="64"/>
      </top>
      <bottom style="medium">
        <color theme="3"/>
      </bottom>
      <diagonal/>
    </border>
    <border>
      <left style="medium">
        <color theme="3"/>
      </left>
      <right style="thin">
        <color indexed="64"/>
      </right>
      <top style="thin">
        <color indexed="64"/>
      </top>
      <bottom style="thin">
        <color indexed="64"/>
      </bottom>
      <diagonal/>
    </border>
    <border>
      <left style="medium">
        <color theme="3"/>
      </left>
      <right style="thin">
        <color indexed="64"/>
      </right>
      <top style="thin">
        <color indexed="64"/>
      </top>
      <bottom style="medium">
        <color theme="3"/>
      </bottom>
      <diagonal/>
    </border>
    <border>
      <left style="thin">
        <color indexed="64"/>
      </left>
      <right style="thin">
        <color indexed="64"/>
      </right>
      <top style="medium">
        <color theme="3"/>
      </top>
      <bottom style="thin">
        <color theme="1"/>
      </bottom>
      <diagonal/>
    </border>
    <border>
      <left style="medium">
        <color theme="3"/>
      </left>
      <right style="medium">
        <color indexed="64"/>
      </right>
      <top style="medium">
        <color theme="3"/>
      </top>
      <bottom style="thin">
        <color indexed="64"/>
      </bottom>
      <diagonal/>
    </border>
    <border>
      <left style="medium">
        <color theme="3"/>
      </left>
      <right style="medium">
        <color indexed="64"/>
      </right>
      <top style="thin">
        <color indexed="64"/>
      </top>
      <bottom style="medium">
        <color theme="3"/>
      </bottom>
      <diagonal/>
    </border>
    <border>
      <left style="medium">
        <color theme="3"/>
      </left>
      <right style="medium">
        <color theme="3"/>
      </right>
      <top style="medium">
        <color theme="3"/>
      </top>
      <bottom style="thin">
        <color indexed="64"/>
      </bottom>
      <diagonal/>
    </border>
    <border>
      <left style="medium">
        <color theme="3"/>
      </left>
      <right style="medium">
        <color theme="3"/>
      </right>
      <top style="thin">
        <color indexed="64"/>
      </top>
      <bottom style="medium">
        <color theme="3"/>
      </bottom>
      <diagonal/>
    </border>
    <border>
      <left style="thin">
        <color indexed="64"/>
      </left>
      <right style="medium">
        <color theme="3"/>
      </right>
      <top style="medium">
        <color theme="3"/>
      </top>
      <bottom style="thin">
        <color indexed="64"/>
      </bottom>
      <diagonal/>
    </border>
    <border>
      <left style="thin">
        <color indexed="64"/>
      </left>
      <right style="medium">
        <color theme="3"/>
      </right>
      <top style="thin">
        <color indexed="64"/>
      </top>
      <bottom style="thin">
        <color indexed="64"/>
      </bottom>
      <diagonal/>
    </border>
    <border>
      <left style="thin">
        <color indexed="64"/>
      </left>
      <right style="medium">
        <color theme="3"/>
      </right>
      <top style="thin">
        <color indexed="64"/>
      </top>
      <bottom style="medium">
        <color theme="3"/>
      </bottom>
      <diagonal/>
    </border>
    <border>
      <left/>
      <right style="medium">
        <color theme="3"/>
      </right>
      <top/>
      <bottom/>
      <diagonal/>
    </border>
    <border>
      <left style="medium">
        <color theme="3"/>
      </left>
      <right/>
      <top/>
      <bottom/>
      <diagonal/>
    </border>
    <border>
      <left/>
      <right style="thin">
        <color indexed="64"/>
      </right>
      <top/>
      <bottom style="medium">
        <color theme="3"/>
      </bottom>
      <diagonal/>
    </border>
    <border>
      <left/>
      <right style="medium">
        <color theme="3"/>
      </right>
      <top/>
      <bottom style="medium">
        <color theme="3"/>
      </bottom>
      <diagonal/>
    </border>
    <border>
      <left style="thin">
        <color indexed="64"/>
      </left>
      <right/>
      <top style="medium">
        <color theme="3"/>
      </top>
      <bottom style="thin">
        <color indexed="64"/>
      </bottom>
      <diagonal/>
    </border>
    <border>
      <left style="thin">
        <color indexed="64"/>
      </left>
      <right/>
      <top style="thin">
        <color indexed="64"/>
      </top>
      <bottom style="medium">
        <color theme="3"/>
      </bottom>
      <diagonal/>
    </border>
    <border>
      <left/>
      <right/>
      <top style="medium">
        <color theme="3"/>
      </top>
      <bottom/>
      <diagonal/>
    </border>
    <border>
      <left style="thin">
        <color theme="1"/>
      </left>
      <right/>
      <top style="thin">
        <color indexed="64"/>
      </top>
      <bottom/>
      <diagonal/>
    </border>
    <border>
      <left style="thin">
        <color theme="1"/>
      </left>
      <right/>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medium">
        <color theme="3"/>
      </right>
      <top style="thin">
        <color theme="1"/>
      </top>
      <bottom style="thin">
        <color indexed="64"/>
      </bottom>
      <diagonal/>
    </border>
    <border>
      <left style="thin">
        <color indexed="64"/>
      </left>
      <right/>
      <top style="medium">
        <color theme="3"/>
      </top>
      <bottom/>
      <diagonal/>
    </border>
    <border>
      <left/>
      <right style="thin">
        <color indexed="64"/>
      </right>
      <top style="medium">
        <color theme="3"/>
      </top>
      <bottom/>
      <diagonal/>
    </border>
    <border>
      <left style="thin">
        <color indexed="64"/>
      </left>
      <right/>
      <top/>
      <bottom style="medium">
        <color theme="3"/>
      </bottom>
      <diagonal/>
    </border>
    <border>
      <left/>
      <right/>
      <top/>
      <bottom style="medium">
        <color theme="3"/>
      </bottom>
      <diagonal/>
    </border>
    <border>
      <left/>
      <right style="medium">
        <color theme="3"/>
      </right>
      <top style="medium">
        <color theme="3"/>
      </top>
      <bottom/>
      <diagonal/>
    </border>
    <border>
      <left style="medium">
        <color theme="3"/>
      </left>
      <right style="thin">
        <color indexed="64"/>
      </right>
      <top/>
      <bottom style="medium">
        <color theme="3"/>
      </bottom>
      <diagonal/>
    </border>
    <border>
      <left/>
      <right style="medium">
        <color theme="3"/>
      </right>
      <top style="thin">
        <color indexed="64"/>
      </top>
      <bottom style="thin">
        <color indexed="64"/>
      </bottom>
      <diagonal/>
    </border>
  </borders>
  <cellStyleXfs count="92">
    <xf numFmtId="0" fontId="0" fillId="0" borderId="0"/>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47" fillId="12" borderId="0" applyNumberFormat="0" applyBorder="0" applyAlignment="0" applyProtection="0">
      <alignment vertical="center"/>
    </xf>
    <xf numFmtId="0" fontId="47" fillId="12" borderId="0" applyNumberFormat="0" applyBorder="0" applyAlignment="0" applyProtection="0">
      <alignment vertical="center"/>
    </xf>
    <xf numFmtId="0" fontId="47" fillId="9" borderId="0" applyNumberFormat="0" applyBorder="0" applyAlignment="0" applyProtection="0">
      <alignment vertical="center"/>
    </xf>
    <xf numFmtId="0" fontId="47" fillId="9" borderId="0" applyNumberFormat="0" applyBorder="0" applyAlignment="0" applyProtection="0">
      <alignment vertical="center"/>
    </xf>
    <xf numFmtId="0" fontId="47" fillId="10" borderId="0" applyNumberFormat="0" applyBorder="0" applyAlignment="0" applyProtection="0">
      <alignment vertical="center"/>
    </xf>
    <xf numFmtId="0" fontId="47" fillId="10" borderId="0" applyNumberFormat="0" applyBorder="0" applyAlignment="0" applyProtection="0">
      <alignment vertical="center"/>
    </xf>
    <xf numFmtId="0" fontId="47" fillId="13"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3"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7" fillId="14" borderId="0" applyNumberFormat="0" applyBorder="0" applyAlignment="0" applyProtection="0">
      <alignment vertical="center"/>
    </xf>
    <xf numFmtId="0" fontId="47" fillId="19" borderId="0" applyNumberFormat="0" applyBorder="0" applyAlignment="0" applyProtection="0">
      <alignment vertical="center"/>
    </xf>
    <xf numFmtId="0" fontId="47" fillId="19" borderId="0" applyNumberFormat="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20" borderId="1" applyNumberFormat="0" applyAlignment="0" applyProtection="0">
      <alignment vertical="center"/>
    </xf>
    <xf numFmtId="0" fontId="49" fillId="20" borderId="1" applyNumberFormat="0" applyAlignment="0" applyProtection="0">
      <alignment vertical="center"/>
    </xf>
    <xf numFmtId="0" fontId="50" fillId="21" borderId="0" applyNumberFormat="0" applyBorder="0" applyAlignment="0" applyProtection="0">
      <alignment vertical="center"/>
    </xf>
    <xf numFmtId="0" fontId="50"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2" fillId="3" borderId="0" applyNumberFormat="0" applyBorder="0" applyAlignment="0" applyProtection="0">
      <alignment vertical="center"/>
    </xf>
    <xf numFmtId="0" fontId="52" fillId="3" borderId="0" applyNumberFormat="0" applyBorder="0" applyAlignment="0" applyProtection="0">
      <alignment vertical="center"/>
    </xf>
    <xf numFmtId="0" fontId="53" fillId="23" borderId="4" applyNumberFormat="0" applyAlignment="0" applyProtection="0">
      <alignment vertical="center"/>
    </xf>
    <xf numFmtId="0" fontId="53" fillId="23" borderId="4" applyNumberFormat="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38" fontId="1" fillId="0" borderId="0" applyFont="0" applyFill="0" applyBorder="0" applyAlignment="0" applyProtection="0"/>
    <xf numFmtId="0" fontId="54" fillId="0" borderId="5" applyNumberFormat="0" applyFill="0" applyAlignment="0" applyProtection="0">
      <alignment vertical="center"/>
    </xf>
    <xf numFmtId="0" fontId="54" fillId="0" borderId="5" applyNumberFormat="0" applyFill="0" applyAlignment="0" applyProtection="0">
      <alignment vertical="center"/>
    </xf>
    <xf numFmtId="0" fontId="55" fillId="0" borderId="6" applyNumberFormat="0" applyFill="0" applyAlignment="0" applyProtection="0">
      <alignment vertical="center"/>
    </xf>
    <xf numFmtId="0" fontId="55" fillId="0" borderId="6" applyNumberFormat="0" applyFill="0" applyAlignment="0" applyProtection="0">
      <alignment vertical="center"/>
    </xf>
    <xf numFmtId="0" fontId="56" fillId="0" borderId="7" applyNumberFormat="0" applyFill="0" applyAlignment="0" applyProtection="0">
      <alignment vertical="center"/>
    </xf>
    <xf numFmtId="0" fontId="56" fillId="0" borderId="7" applyNumberFormat="0" applyFill="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8" applyNumberFormat="0" applyFill="0" applyAlignment="0" applyProtection="0">
      <alignment vertical="center"/>
    </xf>
    <xf numFmtId="0" fontId="57" fillId="0" borderId="8" applyNumberFormat="0" applyFill="0" applyAlignment="0" applyProtection="0">
      <alignment vertical="center"/>
    </xf>
    <xf numFmtId="0" fontId="58" fillId="23" borderId="9" applyNumberFormat="0" applyAlignment="0" applyProtection="0">
      <alignment vertical="center"/>
    </xf>
    <xf numFmtId="0" fontId="58" fillId="23" borderId="9" applyNumberFormat="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7" borderId="4" applyNumberFormat="0" applyAlignment="0" applyProtection="0">
      <alignment vertical="center"/>
    </xf>
    <xf numFmtId="0" fontId="60" fillId="7" borderId="4" applyNumberFormat="0" applyAlignment="0" applyProtection="0">
      <alignment vertical="center"/>
    </xf>
    <xf numFmtId="0" fontId="94" fillId="0" borderId="0"/>
    <xf numFmtId="0" fontId="94" fillId="0" borderId="0">
      <alignment vertical="center"/>
    </xf>
    <xf numFmtId="0" fontId="1" fillId="0" borderId="0"/>
    <xf numFmtId="0" fontId="1" fillId="0" borderId="0">
      <alignment vertical="center"/>
    </xf>
    <xf numFmtId="0" fontId="1" fillId="0" borderId="0">
      <alignment vertical="center"/>
    </xf>
    <xf numFmtId="0" fontId="3" fillId="0" borderId="0"/>
    <xf numFmtId="0" fontId="9" fillId="0" borderId="0"/>
    <xf numFmtId="0" fontId="61" fillId="4" borderId="0" applyNumberFormat="0" applyBorder="0" applyAlignment="0" applyProtection="0">
      <alignment vertical="center"/>
    </xf>
    <xf numFmtId="0" fontId="61" fillId="4" borderId="0" applyNumberFormat="0" applyBorder="0" applyAlignment="0" applyProtection="0">
      <alignment vertical="center"/>
    </xf>
  </cellStyleXfs>
  <cellXfs count="1408">
    <xf numFmtId="0" fontId="0" fillId="0" borderId="0" xfId="0"/>
    <xf numFmtId="49" fontId="5" fillId="24" borderId="10" xfId="0" applyNumberFormat="1" applyFont="1" applyFill="1" applyBorder="1" applyAlignment="1">
      <alignment horizontal="center" vertical="center"/>
    </xf>
    <xf numFmtId="49" fontId="6" fillId="0" borderId="0" xfId="0" applyNumberFormat="1" applyFont="1" applyAlignment="1">
      <alignment vertical="center"/>
    </xf>
    <xf numFmtId="49" fontId="5" fillId="0" borderId="0" xfId="0" applyNumberFormat="1" applyFont="1" applyAlignment="1">
      <alignment vertical="center"/>
    </xf>
    <xf numFmtId="0" fontId="5" fillId="0" borderId="0" xfId="0" applyFont="1" applyAlignment="1">
      <alignment vertical="center"/>
    </xf>
    <xf numFmtId="49" fontId="5" fillId="24" borderId="11" xfId="0" applyNumberFormat="1" applyFont="1" applyFill="1" applyBorder="1" applyAlignment="1">
      <alignment horizontal="center" vertical="center"/>
    </xf>
    <xf numFmtId="49" fontId="5" fillId="24" borderId="12" xfId="0" applyNumberFormat="1" applyFont="1" applyFill="1" applyBorder="1" applyAlignment="1">
      <alignment horizontal="center" vertical="center"/>
    </xf>
    <xf numFmtId="49" fontId="5" fillId="24" borderId="13" xfId="0" applyNumberFormat="1" applyFont="1" applyFill="1" applyBorder="1" applyAlignment="1">
      <alignment horizontal="center" vertical="center"/>
    </xf>
    <xf numFmtId="0" fontId="4" fillId="0" borderId="11" xfId="88" applyFont="1" applyBorder="1" applyAlignment="1">
      <alignment horizontal="left" vertical="center" wrapText="1"/>
    </xf>
    <xf numFmtId="0" fontId="4" fillId="24" borderId="11" xfId="88" applyFont="1" applyFill="1" applyBorder="1" applyAlignment="1">
      <alignment horizontal="left" vertical="center" wrapText="1"/>
    </xf>
    <xf numFmtId="0" fontId="5" fillId="0" borderId="0" xfId="0" applyFont="1" applyAlignment="1">
      <alignment horizontal="right" vertical="center"/>
    </xf>
    <xf numFmtId="49" fontId="5" fillId="0" borderId="13" xfId="0" applyNumberFormat="1" applyFont="1" applyBorder="1" applyAlignment="1">
      <alignment vertical="center"/>
    </xf>
    <xf numFmtId="49" fontId="5" fillId="0" borderId="10" xfId="0" applyNumberFormat="1" applyFont="1" applyBorder="1" applyAlignment="1">
      <alignment vertical="center"/>
    </xf>
    <xf numFmtId="0" fontId="4" fillId="0" borderId="13" xfId="88" applyFont="1" applyBorder="1" applyAlignment="1">
      <alignment horizontal="left" vertical="center" wrapText="1"/>
    </xf>
    <xf numFmtId="0" fontId="4" fillId="0" borderId="10" xfId="88" applyFont="1" applyBorder="1" applyAlignment="1">
      <alignment horizontal="left" vertical="center" wrapText="1"/>
    </xf>
    <xf numFmtId="49" fontId="5" fillId="0" borderId="0" xfId="0" applyNumberFormat="1" applyFont="1" applyAlignment="1" applyProtection="1">
      <alignment vertical="center"/>
      <protection hidden="1"/>
    </xf>
    <xf numFmtId="49" fontId="8" fillId="0" borderId="0" xfId="0" applyNumberFormat="1" applyFont="1" applyAlignment="1" applyProtection="1">
      <alignment vertical="center"/>
      <protection hidden="1"/>
    </xf>
    <xf numFmtId="180" fontId="5" fillId="25" borderId="11" xfId="0" applyNumberFormat="1" applyFont="1" applyFill="1" applyBorder="1" applyAlignment="1" applyProtection="1">
      <alignment vertical="center" shrinkToFit="1"/>
      <protection locked="0"/>
    </xf>
    <xf numFmtId="0" fontId="5" fillId="24" borderId="11" xfId="0" applyFont="1" applyFill="1" applyBorder="1" applyAlignment="1">
      <alignment vertical="center" shrinkToFit="1"/>
    </xf>
    <xf numFmtId="178" fontId="5" fillId="24" borderId="11" xfId="0" applyNumberFormat="1" applyFont="1" applyFill="1" applyBorder="1" applyAlignment="1">
      <alignment vertical="center" shrinkToFit="1"/>
    </xf>
    <xf numFmtId="49" fontId="8" fillId="0" borderId="14" xfId="88" applyNumberFormat="1" applyFont="1" applyBorder="1" applyAlignment="1">
      <alignment horizontal="left" vertical="center" wrapText="1"/>
    </xf>
    <xf numFmtId="49" fontId="5" fillId="0" borderId="10" xfId="88" applyNumberFormat="1" applyFont="1" applyBorder="1" applyAlignment="1">
      <alignment horizontal="left" vertical="center" wrapText="1"/>
    </xf>
    <xf numFmtId="49" fontId="5" fillId="0" borderId="15" xfId="88" applyNumberFormat="1" applyFont="1" applyBorder="1" applyAlignment="1">
      <alignment horizontal="left" vertical="center" wrapText="1"/>
    </xf>
    <xf numFmtId="49" fontId="5" fillId="0" borderId="15" xfId="0" applyNumberFormat="1" applyFont="1" applyBorder="1" applyAlignment="1">
      <alignment vertical="center"/>
    </xf>
    <xf numFmtId="49" fontId="5" fillId="0" borderId="16" xfId="0" applyNumberFormat="1" applyFont="1" applyBorder="1" applyAlignment="1">
      <alignment vertical="center"/>
    </xf>
    <xf numFmtId="49" fontId="8" fillId="0" borderId="14" xfId="0" applyNumberFormat="1" applyFont="1" applyBorder="1" applyAlignment="1">
      <alignment vertical="center"/>
    </xf>
    <xf numFmtId="49" fontId="8" fillId="0" borderId="17" xfId="88" applyNumberFormat="1" applyFont="1" applyBorder="1" applyAlignment="1">
      <alignment horizontal="left" vertical="center" wrapText="1"/>
    </xf>
    <xf numFmtId="49" fontId="8" fillId="0" borderId="17" xfId="0" applyNumberFormat="1" applyFont="1" applyBorder="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10" fillId="0" borderId="18" xfId="0" applyFont="1" applyBorder="1" applyAlignment="1">
      <alignment horizontal="center" vertical="center"/>
    </xf>
    <xf numFmtId="0" fontId="10" fillId="0" borderId="19" xfId="0" applyFont="1" applyBorder="1" applyAlignment="1">
      <alignment horizontal="left" vertical="center"/>
    </xf>
    <xf numFmtId="0" fontId="10" fillId="0" borderId="13" xfId="0" applyFont="1" applyBorder="1" applyAlignment="1">
      <alignment horizontal="left" vertical="center"/>
    </xf>
    <xf numFmtId="0" fontId="10" fillId="0" borderId="0" xfId="0" applyFont="1" applyAlignment="1">
      <alignment vertical="top"/>
    </xf>
    <xf numFmtId="0" fontId="10" fillId="0" borderId="0" xfId="0" applyFont="1" applyAlignment="1">
      <alignment horizontal="right" vertical="top"/>
    </xf>
    <xf numFmtId="0" fontId="10" fillId="0" borderId="20" xfId="0" applyFont="1" applyBorder="1" applyAlignment="1">
      <alignment horizontal="center"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xf>
    <xf numFmtId="0" fontId="12" fillId="0" borderId="0" xfId="0" applyFont="1" applyAlignment="1">
      <alignment vertical="top"/>
    </xf>
    <xf numFmtId="0" fontId="10" fillId="0" borderId="0" xfId="0" applyFont="1" applyAlignment="1">
      <alignment horizontal="left" vertical="top"/>
    </xf>
    <xf numFmtId="49" fontId="23" fillId="0" borderId="0" xfId="0" applyNumberFormat="1" applyFont="1" applyAlignment="1">
      <alignment vertical="center"/>
    </xf>
    <xf numFmtId="0" fontId="17" fillId="0" borderId="0" xfId="0" applyFont="1" applyAlignment="1">
      <alignment vertical="top"/>
    </xf>
    <xf numFmtId="0" fontId="17" fillId="0" borderId="0" xfId="0" applyFont="1" applyAlignment="1">
      <alignment vertical="center"/>
    </xf>
    <xf numFmtId="0" fontId="1" fillId="0" borderId="0" xfId="87">
      <alignment vertical="center"/>
    </xf>
    <xf numFmtId="0" fontId="1" fillId="0" borderId="0" xfId="87" applyAlignment="1">
      <alignment horizontal="center" vertical="center"/>
    </xf>
    <xf numFmtId="0" fontId="1" fillId="0" borderId="23" xfId="87" applyBorder="1">
      <alignment vertical="center"/>
    </xf>
    <xf numFmtId="0" fontId="1" fillId="0" borderId="24" xfId="87" applyBorder="1">
      <alignment vertical="center"/>
    </xf>
    <xf numFmtId="0" fontId="1" fillId="0" borderId="0" xfId="87" applyAlignment="1">
      <alignment horizontal="left" vertical="center" wrapText="1"/>
    </xf>
    <xf numFmtId="0" fontId="1" fillId="0" borderId="0" xfId="86">
      <alignment vertical="center"/>
    </xf>
    <xf numFmtId="0" fontId="1" fillId="0" borderId="0" xfId="86" applyAlignment="1">
      <alignment horizontal="center" vertical="center"/>
    </xf>
    <xf numFmtId="0" fontId="1" fillId="0" borderId="23" xfId="86" applyBorder="1">
      <alignment vertical="center"/>
    </xf>
    <xf numFmtId="0" fontId="1" fillId="0" borderId="25" xfId="86" applyBorder="1" applyAlignment="1">
      <alignment horizontal="center" vertical="center"/>
    </xf>
    <xf numFmtId="0" fontId="1" fillId="0" borderId="24" xfId="86" applyBorder="1">
      <alignment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2" fillId="0" borderId="0" xfId="0" applyFont="1" applyAlignment="1">
      <alignment horizontal="right" vertical="top"/>
    </xf>
    <xf numFmtId="0" fontId="10" fillId="0" borderId="26" xfId="0" applyFont="1" applyBorder="1" applyAlignment="1">
      <alignment horizontal="center" vertical="center"/>
    </xf>
    <xf numFmtId="0" fontId="10" fillId="0" borderId="0" xfId="0" applyFont="1" applyAlignment="1">
      <alignment horizontal="center" vertical="center"/>
    </xf>
    <xf numFmtId="0" fontId="10" fillId="0" borderId="21" xfId="0" applyFont="1" applyBorder="1" applyAlignment="1">
      <alignment horizontal="center" vertical="center"/>
    </xf>
    <xf numFmtId="0" fontId="25" fillId="0" borderId="0" xfId="87" applyFont="1" applyAlignment="1">
      <alignment horizontal="center" vertical="center"/>
    </xf>
    <xf numFmtId="0" fontId="5" fillId="25" borderId="11" xfId="0" applyFont="1" applyFill="1" applyBorder="1" applyAlignment="1" applyProtection="1">
      <alignment vertical="center" shrinkToFit="1"/>
      <protection locked="0"/>
    </xf>
    <xf numFmtId="49" fontId="5" fillId="0" borderId="14" xfId="88" applyNumberFormat="1" applyFont="1" applyBorder="1" applyAlignment="1">
      <alignment horizontal="left" vertical="center" wrapText="1"/>
    </xf>
    <xf numFmtId="179" fontId="5" fillId="0" borderId="0" xfId="0" applyNumberFormat="1" applyFont="1" applyAlignment="1" applyProtection="1">
      <alignment vertical="center" shrinkToFit="1"/>
      <protection hidden="1"/>
    </xf>
    <xf numFmtId="179" fontId="5" fillId="24" borderId="11" xfId="0" applyNumberFormat="1" applyFont="1" applyFill="1" applyBorder="1" applyAlignment="1" applyProtection="1">
      <alignment horizontal="center" vertical="center" shrinkToFit="1"/>
      <protection hidden="1"/>
    </xf>
    <xf numFmtId="49" fontId="28" fillId="24" borderId="11" xfId="0" applyNumberFormat="1" applyFont="1" applyFill="1" applyBorder="1" applyAlignment="1">
      <alignment horizontal="center" vertical="center"/>
    </xf>
    <xf numFmtId="183" fontId="10" fillId="25" borderId="11" xfId="0" applyNumberFormat="1" applyFont="1" applyFill="1" applyBorder="1" applyAlignment="1" applyProtection="1">
      <alignment horizontal="right" vertical="center" shrinkToFit="1"/>
      <protection locked="0"/>
    </xf>
    <xf numFmtId="183" fontId="10" fillId="0" borderId="22" xfId="0" applyNumberFormat="1" applyFont="1" applyBorder="1" applyAlignment="1">
      <alignment horizontal="right" vertical="center" shrinkToFit="1"/>
    </xf>
    <xf numFmtId="0" fontId="1" fillId="0" borderId="0" xfId="87" applyAlignment="1">
      <alignment vertical="center" wrapText="1"/>
    </xf>
    <xf numFmtId="49" fontId="8" fillId="0" borderId="27" xfId="88" applyNumberFormat="1" applyFont="1" applyBorder="1" applyAlignment="1">
      <alignment horizontal="left" vertical="center" wrapText="1"/>
    </xf>
    <xf numFmtId="49" fontId="22" fillId="0" borderId="17" xfId="0" applyNumberFormat="1" applyFont="1" applyBorder="1" applyAlignment="1">
      <alignment vertical="center" shrinkToFit="1"/>
    </xf>
    <xf numFmtId="49" fontId="10" fillId="0" borderId="24" xfId="0" applyNumberFormat="1" applyFont="1" applyBorder="1" applyAlignment="1">
      <alignment vertical="center" shrinkToFit="1"/>
    </xf>
    <xf numFmtId="187" fontId="5" fillId="24" borderId="11" xfId="0" applyNumberFormat="1" applyFont="1" applyFill="1" applyBorder="1" applyAlignment="1">
      <alignment vertical="center" shrinkToFit="1"/>
    </xf>
    <xf numFmtId="182" fontId="5" fillId="0" borderId="0" xfId="0" applyNumberFormat="1" applyFont="1" applyAlignment="1">
      <alignment vertical="center"/>
    </xf>
    <xf numFmtId="185" fontId="5" fillId="0" borderId="0" xfId="0" applyNumberFormat="1" applyFont="1" applyAlignment="1">
      <alignment vertical="center"/>
    </xf>
    <xf numFmtId="49" fontId="22" fillId="0" borderId="24" xfId="0" applyNumberFormat="1" applyFont="1" applyBorder="1" applyAlignment="1">
      <alignment vertical="center" shrinkToFit="1"/>
    </xf>
    <xf numFmtId="49" fontId="5" fillId="0" borderId="28" xfId="88" applyNumberFormat="1" applyFont="1" applyBorder="1" applyAlignment="1">
      <alignment horizontal="left" vertical="center" wrapText="1"/>
    </xf>
    <xf numFmtId="49" fontId="10" fillId="0" borderId="17" xfId="0" applyNumberFormat="1" applyFont="1" applyBorder="1" applyAlignment="1">
      <alignment vertical="center" shrinkToFit="1"/>
    </xf>
    <xf numFmtId="49" fontId="5" fillId="0" borderId="0" xfId="0" applyNumberFormat="1" applyFont="1" applyAlignment="1">
      <alignment horizontal="right" vertical="center"/>
    </xf>
    <xf numFmtId="49" fontId="10" fillId="0" borderId="15" xfId="0" applyNumberFormat="1" applyFont="1" applyBorder="1" applyAlignment="1">
      <alignment vertical="center" shrinkToFit="1"/>
    </xf>
    <xf numFmtId="49" fontId="10" fillId="0" borderId="16" xfId="0" applyNumberFormat="1" applyFont="1" applyBorder="1" applyAlignment="1">
      <alignment vertical="center" shrinkToFit="1"/>
    </xf>
    <xf numFmtId="49" fontId="5" fillId="0" borderId="29" xfId="88" applyNumberFormat="1" applyFont="1" applyBorder="1" applyAlignment="1">
      <alignment horizontal="left" vertical="center" wrapText="1"/>
    </xf>
    <xf numFmtId="49" fontId="5" fillId="0" borderId="17" xfId="88" applyNumberFormat="1" applyFont="1" applyBorder="1" applyAlignment="1">
      <alignment horizontal="left" vertical="center" wrapText="1"/>
    </xf>
    <xf numFmtId="49" fontId="5" fillId="0" borderId="27" xfId="88" applyNumberFormat="1" applyFont="1" applyBorder="1" applyAlignment="1">
      <alignment horizontal="left" vertical="center" wrapText="1"/>
    </xf>
    <xf numFmtId="49" fontId="8" fillId="0" borderId="29" xfId="88" applyNumberFormat="1" applyFont="1" applyBorder="1" applyAlignment="1">
      <alignment horizontal="left" vertical="center" wrapText="1"/>
    </xf>
    <xf numFmtId="49" fontId="10" fillId="0" borderId="10" xfId="0" applyNumberFormat="1" applyFont="1" applyBorder="1" applyAlignment="1">
      <alignment vertical="center" shrinkToFit="1"/>
    </xf>
    <xf numFmtId="49" fontId="10" fillId="0" borderId="13" xfId="0" applyNumberFormat="1" applyFont="1" applyBorder="1" applyAlignment="1">
      <alignment vertical="center" shrinkToFit="1"/>
    </xf>
    <xf numFmtId="0" fontId="4" fillId="24" borderId="11" xfId="88" applyFont="1" applyFill="1" applyBorder="1" applyAlignment="1">
      <alignment horizontal="center" vertical="center" wrapText="1"/>
    </xf>
    <xf numFmtId="0" fontId="5" fillId="24" borderId="11" xfId="0" applyFont="1" applyFill="1" applyBorder="1" applyAlignment="1">
      <alignment horizontal="center" vertical="center" shrinkToFit="1"/>
    </xf>
    <xf numFmtId="49" fontId="10" fillId="0" borderId="14" xfId="0" applyNumberFormat="1" applyFont="1" applyBorder="1" applyAlignment="1">
      <alignment vertical="center" shrinkToFit="1"/>
    </xf>
    <xf numFmtId="49" fontId="10" fillId="0" borderId="30" xfId="0" applyNumberFormat="1" applyFont="1" applyBorder="1" applyAlignment="1">
      <alignment vertical="center" shrinkToFit="1"/>
    </xf>
    <xf numFmtId="49" fontId="10" fillId="0" borderId="31" xfId="0" applyNumberFormat="1" applyFont="1" applyBorder="1" applyAlignment="1">
      <alignment vertical="center" shrinkToFit="1"/>
    </xf>
    <xf numFmtId="49" fontId="10" fillId="0" borderId="32" xfId="0" applyNumberFormat="1" applyFont="1" applyBorder="1" applyAlignment="1">
      <alignment vertical="center" shrinkToFit="1"/>
    </xf>
    <xf numFmtId="49" fontId="5" fillId="0" borderId="33" xfId="88" applyNumberFormat="1" applyFont="1" applyBorder="1" applyAlignment="1">
      <alignment horizontal="left" vertical="center" wrapText="1"/>
    </xf>
    <xf numFmtId="49" fontId="10" fillId="0" borderId="34" xfId="0" applyNumberFormat="1" applyFont="1" applyBorder="1" applyAlignment="1">
      <alignment vertical="center" shrinkToFit="1"/>
    </xf>
    <xf numFmtId="0" fontId="5" fillId="0" borderId="13" xfId="88" applyFont="1" applyBorder="1" applyAlignment="1">
      <alignment horizontal="left" vertical="center" wrapText="1"/>
    </xf>
    <xf numFmtId="0" fontId="5" fillId="24" borderId="11" xfId="88" applyFont="1" applyFill="1" applyBorder="1" applyAlignment="1">
      <alignment horizontal="left" vertical="center" wrapText="1"/>
    </xf>
    <xf numFmtId="0" fontId="5" fillId="0" borderId="11" xfId="88" applyFont="1" applyBorder="1" applyAlignment="1">
      <alignment horizontal="left" vertical="center" wrapText="1"/>
    </xf>
    <xf numFmtId="0" fontId="5" fillId="24" borderId="11" xfId="88" applyFont="1" applyFill="1" applyBorder="1" applyAlignment="1">
      <alignment horizontal="center" vertical="center" wrapText="1"/>
    </xf>
    <xf numFmtId="49" fontId="5" fillId="25" borderId="0" xfId="88" applyNumberFormat="1" applyFont="1" applyFill="1" applyAlignment="1">
      <alignment horizontal="left" vertical="center" wrapText="1"/>
    </xf>
    <xf numFmtId="49" fontId="10" fillId="25" borderId="10" xfId="0" applyNumberFormat="1" applyFont="1" applyFill="1" applyBorder="1" applyAlignment="1" applyProtection="1">
      <alignment vertical="center" shrinkToFit="1"/>
      <protection locked="0"/>
    </xf>
    <xf numFmtId="49" fontId="10" fillId="25" borderId="13" xfId="0" applyNumberFormat="1" applyFont="1" applyFill="1" applyBorder="1" applyAlignment="1" applyProtection="1">
      <alignment vertical="center" shrinkToFit="1"/>
      <protection locked="0"/>
    </xf>
    <xf numFmtId="0" fontId="4" fillId="25" borderId="10" xfId="88" applyFont="1" applyFill="1" applyBorder="1" applyAlignment="1" applyProtection="1">
      <alignment horizontal="left" vertical="center" wrapText="1"/>
      <protection locked="0"/>
    </xf>
    <xf numFmtId="0" fontId="4" fillId="25" borderId="13" xfId="88" applyFont="1" applyFill="1" applyBorder="1" applyAlignment="1" applyProtection="1">
      <alignment horizontal="left" vertical="center" wrapText="1"/>
      <protection locked="0"/>
    </xf>
    <xf numFmtId="0" fontId="4" fillId="0" borderId="13" xfId="88" applyFont="1" applyBorder="1" applyAlignment="1" applyProtection="1">
      <alignment horizontal="left" vertical="center" wrapText="1"/>
      <protection locked="0"/>
    </xf>
    <xf numFmtId="0" fontId="4" fillId="25" borderId="11" xfId="88" applyFont="1" applyFill="1" applyBorder="1" applyAlignment="1" applyProtection="1">
      <alignment horizontal="left" vertical="center" wrapText="1"/>
      <protection locked="0"/>
    </xf>
    <xf numFmtId="0" fontId="4" fillId="24" borderId="11" xfId="88" applyFont="1" applyFill="1" applyBorder="1" applyAlignment="1" applyProtection="1">
      <alignment horizontal="left" vertical="center" wrapText="1"/>
      <protection locked="0"/>
    </xf>
    <xf numFmtId="179" fontId="5" fillId="24" borderId="11" xfId="0" applyNumberFormat="1" applyFont="1" applyFill="1" applyBorder="1" applyAlignment="1" applyProtection="1">
      <alignment horizontal="center" vertical="center" shrinkToFit="1"/>
      <protection locked="0" hidden="1"/>
    </xf>
    <xf numFmtId="0" fontId="4" fillId="24" borderId="11" xfId="88" applyFont="1" applyFill="1" applyBorder="1" applyAlignment="1" applyProtection="1">
      <alignment horizontal="center" vertical="center" wrapText="1"/>
      <protection locked="0"/>
    </xf>
    <xf numFmtId="0" fontId="5" fillId="25" borderId="11" xfId="0" applyFont="1" applyFill="1" applyBorder="1" applyAlignment="1" applyProtection="1">
      <alignment horizontal="center" vertical="center" shrinkToFit="1"/>
      <protection locked="0"/>
    </xf>
    <xf numFmtId="0" fontId="5" fillId="0" borderId="0" xfId="0" applyFont="1" applyAlignment="1">
      <alignment horizontal="right" vertical="center" shrinkToFit="1"/>
    </xf>
    <xf numFmtId="49" fontId="5" fillId="0" borderId="0" xfId="0" applyNumberFormat="1" applyFont="1" applyAlignment="1">
      <alignment vertical="center" shrinkToFit="1"/>
    </xf>
    <xf numFmtId="49" fontId="28" fillId="24" borderId="13" xfId="0" applyNumberFormat="1" applyFont="1" applyFill="1" applyBorder="1" applyAlignment="1">
      <alignment horizontal="center" vertical="center"/>
    </xf>
    <xf numFmtId="49" fontId="5" fillId="0" borderId="13" xfId="0" applyNumberFormat="1" applyFont="1" applyBorder="1" applyAlignment="1" applyProtection="1">
      <alignment vertical="center"/>
      <protection locked="0"/>
    </xf>
    <xf numFmtId="49" fontId="5" fillId="0" borderId="0" xfId="0" applyNumberFormat="1" applyFont="1" applyAlignment="1" applyProtection="1">
      <alignment vertical="center"/>
      <protection locked="0"/>
    </xf>
    <xf numFmtId="49" fontId="5" fillId="0" borderId="0" xfId="0" applyNumberFormat="1" applyFont="1" applyAlignment="1">
      <alignment horizontal="center" vertical="center"/>
    </xf>
    <xf numFmtId="0" fontId="5" fillId="0" borderId="11" xfId="0" applyFont="1" applyBorder="1" applyAlignment="1" applyProtection="1">
      <alignment horizontal="center" vertical="center"/>
      <protection locked="0"/>
    </xf>
    <xf numFmtId="49" fontId="5" fillId="0" borderId="11"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5" fillId="0" borderId="0" xfId="0" applyNumberFormat="1" applyFont="1" applyAlignment="1" applyProtection="1">
      <alignment vertical="center" shrinkToFit="1"/>
      <protection hidden="1"/>
    </xf>
    <xf numFmtId="49" fontId="8" fillId="0" borderId="15" xfId="88" applyNumberFormat="1" applyFont="1" applyBorder="1" applyAlignment="1">
      <alignment horizontal="left" vertical="center" wrapText="1"/>
    </xf>
    <xf numFmtId="49" fontId="8" fillId="0" borderId="28" xfId="88" applyNumberFormat="1" applyFont="1" applyBorder="1" applyAlignment="1">
      <alignment horizontal="left" vertical="center" wrapText="1"/>
    </xf>
    <xf numFmtId="0" fontId="5" fillId="0" borderId="0" xfId="0" applyFont="1" applyAlignment="1">
      <alignment vertical="center" shrinkToFit="1"/>
    </xf>
    <xf numFmtId="181" fontId="5" fillId="0" borderId="0" xfId="0" applyNumberFormat="1" applyFont="1" applyAlignment="1" applyProtection="1">
      <alignment vertical="center"/>
      <protection hidden="1"/>
    </xf>
    <xf numFmtId="0" fontId="5" fillId="24" borderId="11" xfId="0" applyFont="1" applyFill="1" applyBorder="1" applyAlignment="1">
      <alignment horizontal="right" vertical="center" shrinkToFit="1"/>
    </xf>
    <xf numFmtId="49" fontId="5" fillId="0" borderId="11" xfId="88" applyNumberFormat="1" applyFont="1" applyBorder="1" applyAlignment="1">
      <alignment horizontal="left" vertical="center" wrapText="1"/>
    </xf>
    <xf numFmtId="49" fontId="5" fillId="0" borderId="13" xfId="0" applyNumberFormat="1" applyFont="1" applyBorder="1" applyAlignment="1">
      <alignment vertical="center" wrapText="1" shrinkToFit="1"/>
    </xf>
    <xf numFmtId="49" fontId="5" fillId="0" borderId="18" xfId="0" applyNumberFormat="1" applyFont="1" applyBorder="1" applyAlignment="1">
      <alignment vertical="center"/>
    </xf>
    <xf numFmtId="49" fontId="5" fillId="0" borderId="11" xfId="0" applyNumberFormat="1" applyFont="1" applyBorder="1" applyAlignment="1">
      <alignment vertical="center"/>
    </xf>
    <xf numFmtId="49" fontId="8" fillId="0" borderId="11" xfId="88" applyNumberFormat="1" applyFont="1" applyBorder="1" applyAlignment="1">
      <alignment horizontal="left" vertical="center" wrapText="1"/>
    </xf>
    <xf numFmtId="49" fontId="8" fillId="0" borderId="18" xfId="88" applyNumberFormat="1" applyFont="1" applyBorder="1" applyAlignment="1">
      <alignment horizontal="left" vertical="center" wrapText="1"/>
    </xf>
    <xf numFmtId="185" fontId="5" fillId="0" borderId="0" xfId="0" applyNumberFormat="1" applyFont="1" applyAlignment="1" applyProtection="1">
      <alignment horizontal="right" vertical="center"/>
      <protection hidden="1"/>
    </xf>
    <xf numFmtId="185" fontId="23" fillId="0" borderId="0" xfId="0" applyNumberFormat="1" applyFont="1" applyAlignment="1" applyProtection="1">
      <alignment horizontal="right" vertical="center"/>
      <protection hidden="1"/>
    </xf>
    <xf numFmtId="49" fontId="5" fillId="0" borderId="17" xfId="0" applyNumberFormat="1" applyFont="1" applyBorder="1" applyAlignment="1">
      <alignment vertical="center"/>
    </xf>
    <xf numFmtId="181" fontId="5" fillId="0" borderId="0" xfId="0" applyNumberFormat="1" applyFont="1" applyAlignment="1" applyProtection="1">
      <alignment horizontal="center" vertical="center"/>
      <protection hidden="1"/>
    </xf>
    <xf numFmtId="49" fontId="5" fillId="0" borderId="13" xfId="0" applyNumberFormat="1" applyFont="1" applyBorder="1" applyAlignment="1">
      <alignment vertical="center" shrinkToFit="1"/>
    </xf>
    <xf numFmtId="49" fontId="5" fillId="0" borderId="11" xfId="0" applyNumberFormat="1" applyFont="1" applyBorder="1" applyAlignment="1">
      <alignment vertical="center" shrinkToFit="1"/>
    </xf>
    <xf numFmtId="0" fontId="5" fillId="0" borderId="35" xfId="88" applyFont="1" applyBorder="1" applyAlignment="1">
      <alignment horizontal="left" vertical="center" wrapText="1"/>
    </xf>
    <xf numFmtId="179" fontId="5" fillId="26" borderId="11" xfId="0" applyNumberFormat="1" applyFont="1" applyFill="1" applyBorder="1" applyAlignment="1" applyProtection="1">
      <alignment horizontal="center" vertical="center" shrinkToFit="1"/>
      <protection hidden="1"/>
    </xf>
    <xf numFmtId="178" fontId="5" fillId="25" borderId="11" xfId="0" applyNumberFormat="1" applyFont="1" applyFill="1" applyBorder="1" applyAlignment="1" applyProtection="1">
      <alignment horizontal="right" vertical="center" shrinkToFit="1"/>
      <protection locked="0"/>
    </xf>
    <xf numFmtId="49" fontId="5" fillId="0" borderId="11" xfId="0" applyNumberFormat="1" applyFont="1" applyBorder="1" applyAlignment="1">
      <alignment vertical="center" wrapText="1" shrinkToFit="1"/>
    </xf>
    <xf numFmtId="0" fontId="5" fillId="0" borderId="11" xfId="0" applyFont="1" applyBorder="1"/>
    <xf numFmtId="0" fontId="5" fillId="0" borderId="20" xfId="88" applyFont="1" applyBorder="1" applyAlignment="1">
      <alignment horizontal="left" vertical="center" wrapText="1"/>
    </xf>
    <xf numFmtId="49" fontId="5" fillId="0" borderId="0" xfId="88" applyNumberFormat="1" applyFont="1" applyAlignment="1">
      <alignment horizontal="left" vertical="center" wrapText="1"/>
    </xf>
    <xf numFmtId="0" fontId="5" fillId="0" borderId="36" xfId="88" applyFont="1" applyBorder="1" applyAlignment="1">
      <alignment horizontal="left" vertical="center" wrapText="1"/>
    </xf>
    <xf numFmtId="49" fontId="5" fillId="0" borderId="18" xfId="88" applyNumberFormat="1" applyFont="1" applyBorder="1" applyAlignment="1">
      <alignment horizontal="left" vertical="center" wrapText="1"/>
    </xf>
    <xf numFmtId="0" fontId="5" fillId="0" borderId="19" xfId="88" applyFont="1" applyBorder="1" applyAlignment="1">
      <alignment horizontal="left" vertical="center" wrapText="1"/>
    </xf>
    <xf numFmtId="0" fontId="5" fillId="0" borderId="22" xfId="88" applyFont="1" applyBorder="1" applyAlignment="1">
      <alignment horizontal="left" vertical="center" wrapText="1"/>
    </xf>
    <xf numFmtId="0" fontId="5" fillId="0" borderId="0" xfId="0" applyFont="1" applyAlignment="1">
      <alignment horizontal="left" vertical="center" shrinkToFit="1"/>
    </xf>
    <xf numFmtId="0" fontId="6" fillId="0" borderId="0" xfId="0" applyFont="1" applyAlignment="1">
      <alignment vertical="center"/>
    </xf>
    <xf numFmtId="3" fontId="0" fillId="0" borderId="11" xfId="0" applyNumberFormat="1" applyBorder="1"/>
    <xf numFmtId="0" fontId="0" fillId="0" borderId="11" xfId="0" applyBorder="1"/>
    <xf numFmtId="49" fontId="8" fillId="0" borderId="0" xfId="88" applyNumberFormat="1" applyFont="1" applyAlignment="1">
      <alignment horizontal="left" vertical="center" wrapText="1"/>
    </xf>
    <xf numFmtId="49" fontId="33" fillId="24" borderId="11" xfId="0" applyNumberFormat="1" applyFont="1" applyFill="1" applyBorder="1" applyAlignment="1">
      <alignment horizontal="center" vertical="center"/>
    </xf>
    <xf numFmtId="49" fontId="23" fillId="0" borderId="11" xfId="0" applyNumberFormat="1" applyFont="1" applyBorder="1" applyAlignment="1" applyProtection="1">
      <alignment horizontal="center" vertical="center"/>
      <protection locked="0"/>
    </xf>
    <xf numFmtId="49" fontId="5" fillId="24" borderId="19" xfId="0" applyNumberFormat="1" applyFont="1" applyFill="1" applyBorder="1" applyAlignment="1">
      <alignment vertical="center"/>
    </xf>
    <xf numFmtId="49" fontId="5" fillId="24" borderId="33" xfId="0" applyNumberFormat="1" applyFont="1" applyFill="1" applyBorder="1" applyAlignment="1">
      <alignment horizontal="center" vertical="center"/>
    </xf>
    <xf numFmtId="0" fontId="5" fillId="0" borderId="37" xfId="0" applyFont="1" applyBorder="1" applyAlignment="1">
      <alignment horizontal="left" vertical="top"/>
    </xf>
    <xf numFmtId="0" fontId="5" fillId="0" borderId="16" xfId="0" applyFont="1" applyBorder="1" applyAlignment="1">
      <alignment horizontal="left" vertical="center" wrapText="1"/>
    </xf>
    <xf numFmtId="0" fontId="5" fillId="0" borderId="38" xfId="0" applyFont="1" applyBorder="1" applyAlignment="1">
      <alignment horizontal="left" vertical="center" wrapText="1"/>
    </xf>
    <xf numFmtId="0" fontId="23" fillId="0" borderId="0" xfId="0" applyFont="1" applyAlignment="1">
      <alignment vertical="center"/>
    </xf>
    <xf numFmtId="0" fontId="23" fillId="0" borderId="0" xfId="0" applyFont="1" applyAlignment="1">
      <alignment horizontal="center" vertical="center"/>
    </xf>
    <xf numFmtId="49" fontId="28" fillId="0" borderId="0" xfId="0" applyNumberFormat="1" applyFont="1" applyAlignment="1">
      <alignment horizontal="center" vertical="center"/>
    </xf>
    <xf numFmtId="177" fontId="5" fillId="0" borderId="0" xfId="0" applyNumberFormat="1" applyFont="1" applyAlignment="1" applyProtection="1">
      <alignment vertical="center"/>
      <protection locked="0"/>
    </xf>
    <xf numFmtId="49" fontId="23" fillId="0" borderId="0" xfId="0" applyNumberFormat="1" applyFont="1" applyAlignment="1">
      <alignment horizontal="center" vertical="center"/>
    </xf>
    <xf numFmtId="176" fontId="18" fillId="27" borderId="0" xfId="89" applyNumberFormat="1" applyFont="1" applyFill="1" applyAlignment="1" applyProtection="1">
      <alignment horizontal="center"/>
      <protection locked="0"/>
    </xf>
    <xf numFmtId="0" fontId="5" fillId="0" borderId="16" xfId="0" applyFont="1" applyBorder="1" applyAlignment="1">
      <alignment horizontal="left" vertical="center" shrinkToFit="1"/>
    </xf>
    <xf numFmtId="0" fontId="38" fillId="0" borderId="0" xfId="0" applyFont="1" applyAlignment="1">
      <alignment vertical="top"/>
    </xf>
    <xf numFmtId="183" fontId="10" fillId="0" borderId="11" xfId="0" applyNumberFormat="1" applyFont="1" applyBorder="1" applyAlignment="1">
      <alignment horizontal="right" vertical="center" shrinkToFit="1"/>
    </xf>
    <xf numFmtId="184" fontId="10" fillId="0" borderId="39" xfId="0" applyNumberFormat="1" applyFont="1" applyBorder="1" applyAlignment="1">
      <alignment vertical="center" shrinkToFit="1"/>
    </xf>
    <xf numFmtId="184" fontId="10" fillId="0" borderId="40" xfId="0" applyNumberFormat="1" applyFont="1" applyBorder="1" applyAlignment="1">
      <alignment vertical="center" shrinkToFit="1"/>
    </xf>
    <xf numFmtId="184" fontId="10" fillId="0" borderId="41" xfId="0" applyNumberFormat="1" applyFont="1" applyBorder="1" applyAlignment="1">
      <alignment vertical="center" shrinkToFit="1"/>
    </xf>
    <xf numFmtId="184" fontId="10" fillId="0" borderId="20" xfId="0" applyNumberFormat="1" applyFont="1" applyBorder="1" applyAlignment="1">
      <alignment vertical="center" shrinkToFit="1"/>
    </xf>
    <xf numFmtId="184" fontId="5" fillId="25" borderId="11" xfId="0" applyNumberFormat="1" applyFont="1" applyFill="1" applyBorder="1" applyAlignment="1" applyProtection="1">
      <alignment vertical="center" shrinkToFit="1"/>
      <protection locked="0"/>
    </xf>
    <xf numFmtId="183" fontId="10" fillId="25" borderId="11" xfId="0" applyNumberFormat="1" applyFont="1" applyFill="1" applyBorder="1" applyAlignment="1" applyProtection="1">
      <alignment vertical="center" shrinkToFit="1"/>
      <protection locked="0"/>
    </xf>
    <xf numFmtId="0" fontId="10" fillId="0" borderId="11" xfId="0" applyFont="1" applyBorder="1" applyAlignment="1">
      <alignment horizontal="center" vertical="center" shrinkToFit="1"/>
    </xf>
    <xf numFmtId="0" fontId="10" fillId="0" borderId="22" xfId="0" applyFont="1" applyBorder="1" applyAlignment="1">
      <alignment horizontal="center" vertical="center" shrinkToFit="1"/>
    </xf>
    <xf numFmtId="184" fontId="5" fillId="24" borderId="11" xfId="0" applyNumberFormat="1" applyFont="1" applyFill="1" applyBorder="1" applyAlignment="1">
      <alignment vertical="center" shrinkToFit="1"/>
    </xf>
    <xf numFmtId="184" fontId="5" fillId="0" borderId="0" xfId="0" applyNumberFormat="1" applyFont="1" applyAlignment="1">
      <alignment vertical="center"/>
    </xf>
    <xf numFmtId="0" fontId="10" fillId="0" borderId="0" xfId="0" applyFont="1" applyAlignment="1">
      <alignment vertical="top" wrapText="1"/>
    </xf>
    <xf numFmtId="0" fontId="10" fillId="0" borderId="11" xfId="0" applyFont="1" applyBorder="1" applyAlignment="1">
      <alignment vertical="top" wrapText="1"/>
    </xf>
    <xf numFmtId="0" fontId="10" fillId="0" borderId="37" xfId="0" applyFont="1" applyBorder="1" applyAlignment="1">
      <alignment horizontal="center" vertical="center"/>
    </xf>
    <xf numFmtId="0" fontId="10" fillId="0" borderId="20" xfId="0" applyFont="1" applyBorder="1" applyAlignment="1">
      <alignment horizontal="center" vertical="center" wrapText="1"/>
    </xf>
    <xf numFmtId="183" fontId="10" fillId="0" borderId="20" xfId="0" applyNumberFormat="1" applyFont="1" applyBorder="1" applyAlignment="1">
      <alignment horizontal="right" vertical="center" shrinkToFit="1"/>
    </xf>
    <xf numFmtId="183" fontId="10" fillId="0" borderId="40" xfId="0" applyNumberFormat="1" applyFont="1" applyBorder="1" applyAlignment="1">
      <alignment horizontal="right" vertical="center" shrinkToFit="1"/>
    </xf>
    <xf numFmtId="0" fontId="25" fillId="0" borderId="42" xfId="87" applyFont="1" applyBorder="1" applyAlignment="1">
      <alignment horizontal="center" vertical="center"/>
    </xf>
    <xf numFmtId="0" fontId="1" fillId="0" borderId="0" xfId="87" applyAlignment="1">
      <alignment horizontal="center" vertical="top"/>
    </xf>
    <xf numFmtId="0" fontId="0" fillId="0" borderId="43" xfId="87" applyFont="1" applyBorder="1" applyAlignment="1">
      <alignment horizontal="center" vertical="center"/>
    </xf>
    <xf numFmtId="0" fontId="25" fillId="0" borderId="44" xfId="87" applyFont="1" applyBorder="1" applyAlignment="1">
      <alignment horizontal="center" vertical="center"/>
    </xf>
    <xf numFmtId="178" fontId="5" fillId="28" borderId="11" xfId="0" applyNumberFormat="1" applyFont="1" applyFill="1" applyBorder="1" applyAlignment="1">
      <alignment vertical="center" shrinkToFit="1"/>
    </xf>
    <xf numFmtId="191" fontId="5" fillId="24" borderId="11" xfId="0" applyNumberFormat="1" applyFont="1" applyFill="1" applyBorder="1" applyAlignment="1">
      <alignment vertical="center" shrinkToFit="1"/>
    </xf>
    <xf numFmtId="191" fontId="5" fillId="25" borderId="11" xfId="0" applyNumberFormat="1" applyFont="1" applyFill="1" applyBorder="1" applyAlignment="1" applyProtection="1">
      <alignment vertical="center" shrinkToFit="1"/>
      <protection locked="0"/>
    </xf>
    <xf numFmtId="191" fontId="5" fillId="28" borderId="11" xfId="0" applyNumberFormat="1" applyFont="1" applyFill="1" applyBorder="1" applyAlignment="1">
      <alignment vertical="center" shrinkToFit="1"/>
    </xf>
    <xf numFmtId="189" fontId="5" fillId="28" borderId="22" xfId="0" applyNumberFormat="1" applyFont="1" applyFill="1" applyBorder="1" applyAlignment="1">
      <alignment vertical="center" shrinkToFit="1"/>
    </xf>
    <xf numFmtId="184" fontId="5" fillId="28" borderId="22" xfId="0" applyNumberFormat="1" applyFont="1" applyFill="1" applyBorder="1" applyAlignment="1">
      <alignment vertical="center" shrinkToFit="1"/>
    </xf>
    <xf numFmtId="179" fontId="5" fillId="24" borderId="11" xfId="0" applyNumberFormat="1" applyFont="1" applyFill="1" applyBorder="1" applyAlignment="1">
      <alignment horizontal="center" vertical="center" shrinkToFit="1"/>
    </xf>
    <xf numFmtId="178" fontId="5" fillId="24" borderId="11" xfId="0" applyNumberFormat="1" applyFont="1" applyFill="1" applyBorder="1" applyAlignment="1">
      <alignment horizontal="center" vertical="center" shrinkToFit="1"/>
    </xf>
    <xf numFmtId="179" fontId="5" fillId="24" borderId="11" xfId="0" applyNumberFormat="1" applyFont="1" applyFill="1" applyBorder="1" applyAlignment="1" applyProtection="1">
      <alignment horizontal="center" vertical="center" shrinkToFit="1"/>
      <protection locked="0"/>
    </xf>
    <xf numFmtId="178" fontId="5" fillId="24" borderId="11" xfId="0" applyNumberFormat="1" applyFont="1" applyFill="1" applyBorder="1" applyAlignment="1" applyProtection="1">
      <alignment horizontal="center" vertical="center" shrinkToFit="1"/>
      <protection locked="0"/>
    </xf>
    <xf numFmtId="184" fontId="5" fillId="28" borderId="11"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5" borderId="11" xfId="0" applyNumberFormat="1" applyFont="1" applyFill="1" applyBorder="1" applyAlignment="1" applyProtection="1">
      <alignment vertical="center" shrinkToFit="1"/>
      <protection locked="0"/>
    </xf>
    <xf numFmtId="179" fontId="5" fillId="28" borderId="22" xfId="0" applyNumberFormat="1" applyFont="1" applyFill="1" applyBorder="1" applyAlignment="1">
      <alignment vertical="center" shrinkToFit="1"/>
    </xf>
    <xf numFmtId="178" fontId="5" fillId="28" borderId="22" xfId="0" applyNumberFormat="1" applyFont="1" applyFill="1" applyBorder="1" applyAlignment="1">
      <alignment vertical="center" shrinkToFit="1"/>
    </xf>
    <xf numFmtId="184" fontId="5" fillId="24" borderId="11" xfId="0" applyNumberFormat="1" applyFont="1" applyFill="1" applyBorder="1" applyAlignment="1">
      <alignment horizontal="right" vertical="center" shrinkToFit="1"/>
    </xf>
    <xf numFmtId="188" fontId="5" fillId="28" borderId="11" xfId="0" applyNumberFormat="1" applyFont="1" applyFill="1" applyBorder="1" applyAlignment="1">
      <alignment vertical="center" shrinkToFit="1"/>
    </xf>
    <xf numFmtId="178" fontId="5" fillId="25" borderId="11" xfId="0" applyNumberFormat="1" applyFont="1" applyFill="1" applyBorder="1" applyAlignment="1" applyProtection="1">
      <alignment vertical="center" shrinkToFit="1"/>
      <protection locked="0"/>
    </xf>
    <xf numFmtId="0" fontId="95" fillId="0" borderId="24" xfId="87" applyFont="1" applyBorder="1">
      <alignment vertical="center"/>
    </xf>
    <xf numFmtId="0" fontId="1" fillId="0" borderId="45" xfId="86" applyBorder="1" applyAlignment="1">
      <alignment horizontal="center" vertical="center" wrapText="1" shrinkToFit="1"/>
    </xf>
    <xf numFmtId="183" fontId="10" fillId="25" borderId="46" xfId="0" applyNumberFormat="1" applyFont="1" applyFill="1" applyBorder="1" applyAlignment="1" applyProtection="1">
      <alignment vertical="center" shrinkToFit="1"/>
      <protection locked="0"/>
    </xf>
    <xf numFmtId="0" fontId="96" fillId="0" borderId="0" xfId="0" applyFont="1" applyAlignment="1">
      <alignment vertical="top"/>
    </xf>
    <xf numFmtId="0" fontId="97" fillId="0" borderId="0" xfId="0" applyFont="1" applyAlignment="1">
      <alignment vertical="top"/>
    </xf>
    <xf numFmtId="184" fontId="10" fillId="0" borderId="20" xfId="0" applyNumberFormat="1" applyFont="1" applyBorder="1" applyAlignment="1" applyProtection="1">
      <alignment vertical="center" shrinkToFit="1"/>
      <protection locked="0"/>
    </xf>
    <xf numFmtId="0" fontId="97" fillId="0" borderId="0" xfId="0" applyFont="1" applyAlignment="1">
      <alignment vertical="center"/>
    </xf>
    <xf numFmtId="0" fontId="64" fillId="0" borderId="0" xfId="0" applyFont="1" applyAlignment="1">
      <alignment vertical="center"/>
    </xf>
    <xf numFmtId="0" fontId="38" fillId="0" borderId="0" xfId="0" applyFont="1" applyAlignment="1">
      <alignment vertical="center"/>
    </xf>
    <xf numFmtId="0" fontId="98" fillId="0" borderId="0" xfId="0" applyFont="1" applyAlignment="1">
      <alignment vertical="center"/>
    </xf>
    <xf numFmtId="0" fontId="13" fillId="25" borderId="11" xfId="0" applyFont="1" applyFill="1" applyBorder="1" applyAlignment="1" applyProtection="1">
      <alignment horizontal="left" vertical="center" wrapText="1"/>
      <protection locked="0"/>
    </xf>
    <xf numFmtId="49" fontId="13" fillId="25" borderId="11" xfId="0" applyNumberFormat="1" applyFont="1" applyFill="1" applyBorder="1" applyAlignment="1" applyProtection="1">
      <alignment horizontal="left" vertical="center"/>
      <protection locked="0"/>
    </xf>
    <xf numFmtId="0" fontId="0" fillId="0" borderId="0" xfId="87" applyFont="1" applyAlignment="1">
      <alignment horizontal="left" vertical="center"/>
    </xf>
    <xf numFmtId="0" fontId="27" fillId="0" borderId="0" xfId="0" applyFont="1" applyAlignment="1">
      <alignment horizontal="right" vertical="top"/>
    </xf>
    <xf numFmtId="0" fontId="10" fillId="0" borderId="20" xfId="0" applyFont="1" applyBorder="1" applyAlignment="1">
      <alignment horizontal="center" vertical="center" shrinkToFit="1"/>
    </xf>
    <xf numFmtId="0" fontId="10" fillId="0" borderId="47" xfId="0" applyFont="1" applyBorder="1" applyAlignment="1">
      <alignment horizontal="center" vertical="center" shrinkToFit="1"/>
    </xf>
    <xf numFmtId="183" fontId="10" fillId="25" borderId="47" xfId="0" applyNumberFormat="1" applyFont="1" applyFill="1" applyBorder="1" applyAlignment="1" applyProtection="1">
      <alignment horizontal="right" vertical="center" shrinkToFit="1"/>
      <protection locked="0"/>
    </xf>
    <xf numFmtId="183" fontId="10" fillId="25" borderId="20" xfId="0" applyNumberFormat="1" applyFont="1" applyFill="1" applyBorder="1" applyAlignment="1" applyProtection="1">
      <alignment vertical="center" shrinkToFit="1"/>
      <protection locked="0"/>
    </xf>
    <xf numFmtId="183" fontId="10" fillId="25" borderId="20" xfId="0" applyNumberFormat="1" applyFont="1" applyFill="1" applyBorder="1" applyAlignment="1" applyProtection="1">
      <alignment horizontal="right" vertical="center" shrinkToFit="1"/>
      <protection locked="0"/>
    </xf>
    <xf numFmtId="183" fontId="10" fillId="0" borderId="47" xfId="0" applyNumberFormat="1" applyFont="1" applyBorder="1" applyAlignment="1">
      <alignment horizontal="right" vertical="center" shrinkToFit="1"/>
    </xf>
    <xf numFmtId="0" fontId="10" fillId="25" borderId="48" xfId="0" applyFont="1" applyFill="1" applyBorder="1" applyAlignment="1" applyProtection="1">
      <alignment horizontal="center" vertical="top" shrinkToFit="1"/>
      <protection locked="0"/>
    </xf>
    <xf numFmtId="0" fontId="68" fillId="0" borderId="49" xfId="87" applyFont="1" applyBorder="1" applyAlignment="1">
      <alignment horizontal="center" vertical="center" wrapText="1"/>
    </xf>
    <xf numFmtId="0" fontId="67" fillId="25" borderId="0" xfId="0" applyFont="1" applyFill="1" applyAlignment="1" applyProtection="1">
      <alignment horizontal="right" vertical="center"/>
      <protection locked="0"/>
    </xf>
    <xf numFmtId="0" fontId="70" fillId="0" borderId="0" xfId="0" applyFont="1" applyAlignment="1">
      <alignment horizontal="left" vertical="top"/>
    </xf>
    <xf numFmtId="0" fontId="70" fillId="24" borderId="11" xfId="0" applyFont="1" applyFill="1" applyBorder="1" applyAlignment="1">
      <alignment horizontal="center" vertical="center" wrapText="1"/>
    </xf>
    <xf numFmtId="0" fontId="70" fillId="0" borderId="11" xfId="0" applyFont="1" applyBorder="1" applyAlignment="1">
      <alignment horizontal="center" vertical="center"/>
    </xf>
    <xf numFmtId="49" fontId="6" fillId="0" borderId="11" xfId="0" applyNumberFormat="1" applyFont="1" applyBorder="1" applyAlignment="1">
      <alignment vertical="top" wrapText="1"/>
    </xf>
    <xf numFmtId="0" fontId="6" fillId="0" borderId="11" xfId="0" applyFont="1" applyBorder="1" applyAlignment="1">
      <alignment vertical="top" wrapText="1"/>
    </xf>
    <xf numFmtId="0" fontId="72" fillId="0" borderId="24" xfId="87" applyFont="1" applyBorder="1">
      <alignment vertical="center"/>
    </xf>
    <xf numFmtId="0" fontId="73" fillId="0" borderId="0" xfId="0" applyFont="1"/>
    <xf numFmtId="49" fontId="10" fillId="29" borderId="32" xfId="0" applyNumberFormat="1" applyFont="1" applyFill="1" applyBorder="1" applyAlignment="1" applyProtection="1">
      <alignment vertical="center" shrinkToFit="1"/>
      <protection locked="0"/>
    </xf>
    <xf numFmtId="49" fontId="10" fillId="29" borderId="13" xfId="0" applyNumberFormat="1" applyFont="1" applyFill="1" applyBorder="1" applyAlignment="1" applyProtection="1">
      <alignment vertical="center" shrinkToFit="1"/>
      <protection locked="0"/>
    </xf>
    <xf numFmtId="0" fontId="4" fillId="29" borderId="13" xfId="88" applyFont="1" applyFill="1" applyBorder="1" applyAlignment="1" applyProtection="1">
      <alignment horizontal="left" vertical="center" wrapText="1"/>
      <protection locked="0"/>
    </xf>
    <xf numFmtId="0" fontId="19" fillId="0" borderId="11" xfId="0" applyFont="1" applyBorder="1" applyAlignment="1">
      <alignment horizontal="center" vertical="center" wrapText="1"/>
    </xf>
    <xf numFmtId="0" fontId="19" fillId="0" borderId="11" xfId="0" applyFont="1" applyBorder="1" applyAlignment="1">
      <alignment vertical="center" wrapText="1"/>
    </xf>
    <xf numFmtId="31" fontId="19" fillId="0" borderId="11" xfId="0" applyNumberFormat="1" applyFont="1" applyBorder="1" applyAlignment="1">
      <alignment vertical="center" wrapText="1"/>
    </xf>
    <xf numFmtId="3" fontId="19" fillId="0" borderId="11" xfId="0" applyNumberFormat="1" applyFont="1" applyBorder="1" applyAlignment="1">
      <alignment horizontal="right" vertical="center" wrapText="1"/>
    </xf>
    <xf numFmtId="178" fontId="19" fillId="0" borderId="11" xfId="0" applyNumberFormat="1" applyFont="1" applyBorder="1" applyAlignment="1">
      <alignment horizontal="right" vertical="center" shrinkToFit="1"/>
    </xf>
    <xf numFmtId="184" fontId="19" fillId="0" borderId="11" xfId="0" applyNumberFormat="1" applyFont="1" applyBorder="1" applyAlignment="1">
      <alignment horizontal="right" vertical="center" shrinkToFit="1"/>
    </xf>
    <xf numFmtId="178" fontId="19" fillId="25" borderId="11" xfId="0" applyNumberFormat="1" applyFont="1" applyFill="1" applyBorder="1" applyAlignment="1" applyProtection="1">
      <alignment horizontal="right" vertical="center" wrapText="1"/>
      <protection locked="0"/>
    </xf>
    <xf numFmtId="178" fontId="73" fillId="29" borderId="11" xfId="0" applyNumberFormat="1" applyFont="1" applyFill="1" applyBorder="1" applyAlignment="1" applyProtection="1">
      <alignment horizontal="right"/>
      <protection locked="0"/>
    </xf>
    <xf numFmtId="0" fontId="19" fillId="0" borderId="11" xfId="0" applyFont="1" applyBorder="1" applyAlignment="1">
      <alignment horizontal="center" vertical="center" wrapText="1" shrinkToFit="1"/>
    </xf>
    <xf numFmtId="178" fontId="73" fillId="29" borderId="131" xfId="0" applyNumberFormat="1" applyFont="1" applyFill="1" applyBorder="1" applyAlignment="1" applyProtection="1">
      <alignment horizontal="right"/>
      <protection locked="0"/>
    </xf>
    <xf numFmtId="178" fontId="73" fillId="29" borderId="132" xfId="0" applyNumberFormat="1" applyFont="1" applyFill="1" applyBorder="1" applyAlignment="1" applyProtection="1">
      <alignment horizontal="right"/>
      <protection locked="0"/>
    </xf>
    <xf numFmtId="0" fontId="19" fillId="0" borderId="20" xfId="0" applyFont="1" applyBorder="1" applyAlignment="1">
      <alignment vertical="center" wrapText="1"/>
    </xf>
    <xf numFmtId="31" fontId="19" fillId="0" borderId="20" xfId="0" applyNumberFormat="1" applyFont="1" applyBorder="1" applyAlignment="1">
      <alignment vertical="center" wrapText="1"/>
    </xf>
    <xf numFmtId="178" fontId="19" fillId="0" borderId="20" xfId="0" applyNumberFormat="1" applyFont="1" applyBorder="1" applyAlignment="1">
      <alignment horizontal="right" vertical="center" wrapText="1"/>
    </xf>
    <xf numFmtId="178" fontId="19" fillId="0" borderId="20" xfId="0" applyNumberFormat="1" applyFont="1" applyBorder="1" applyAlignment="1">
      <alignment horizontal="right" vertical="center" shrinkToFit="1"/>
    </xf>
    <xf numFmtId="184" fontId="19" fillId="0" borderId="20" xfId="0" applyNumberFormat="1" applyFont="1" applyBorder="1" applyAlignment="1">
      <alignment horizontal="right" vertical="center" shrinkToFit="1"/>
    </xf>
    <xf numFmtId="178" fontId="19" fillId="25" borderId="131" xfId="0" applyNumberFormat="1" applyFont="1" applyFill="1" applyBorder="1" applyAlignment="1" applyProtection="1">
      <alignment horizontal="right" vertical="center" wrapText="1"/>
      <protection locked="0"/>
    </xf>
    <xf numFmtId="178" fontId="19" fillId="25" borderId="132" xfId="0" applyNumberFormat="1" applyFont="1" applyFill="1" applyBorder="1" applyAlignment="1" applyProtection="1">
      <alignment horizontal="right" vertical="center" wrapText="1"/>
      <protection locked="0"/>
    </xf>
    <xf numFmtId="0" fontId="19" fillId="0" borderId="18" xfId="0" applyFont="1" applyBorder="1" applyAlignment="1">
      <alignment horizontal="center" vertical="center" wrapText="1"/>
    </xf>
    <xf numFmtId="0" fontId="19" fillId="0" borderId="21" xfId="0" applyFont="1" applyBorder="1" applyAlignment="1">
      <alignment vertical="center" wrapText="1"/>
    </xf>
    <xf numFmtId="0" fontId="19" fillId="0" borderId="133" xfId="0" applyFont="1" applyBorder="1" applyAlignment="1">
      <alignment horizontal="center" vertical="center" shrinkToFit="1"/>
    </xf>
    <xf numFmtId="192" fontId="19" fillId="0" borderId="50" xfId="0" applyNumberFormat="1" applyFont="1" applyBorder="1" applyAlignment="1">
      <alignment vertical="center" shrinkToFit="1"/>
    </xf>
    <xf numFmtId="192" fontId="0" fillId="0" borderId="134" xfId="0" applyNumberFormat="1" applyBorder="1" applyAlignment="1">
      <alignment vertical="center" shrinkToFit="1"/>
    </xf>
    <xf numFmtId="0" fontId="19" fillId="0" borderId="133" xfId="0" applyFont="1" applyBorder="1" applyAlignment="1">
      <alignment vertical="center" wrapText="1"/>
    </xf>
    <xf numFmtId="0" fontId="10" fillId="0" borderId="11" xfId="0" applyFont="1" applyBorder="1" applyAlignment="1">
      <alignment vertical="top"/>
    </xf>
    <xf numFmtId="0" fontId="5" fillId="0" borderId="0" xfId="0" applyFont="1" applyAlignment="1" applyProtection="1">
      <alignment horizontal="center" vertical="center"/>
      <protection locked="0"/>
    </xf>
    <xf numFmtId="49" fontId="10" fillId="0" borderId="50" xfId="0" applyNumberFormat="1" applyFont="1" applyBorder="1" applyAlignment="1">
      <alignment vertical="center" shrinkToFit="1"/>
    </xf>
    <xf numFmtId="187" fontId="5" fillId="24" borderId="51" xfId="0" applyNumberFormat="1" applyFont="1" applyFill="1" applyBorder="1" applyAlignment="1">
      <alignment vertical="center" shrinkToFit="1"/>
    </xf>
    <xf numFmtId="178" fontId="5" fillId="24" borderId="51" xfId="0" applyNumberFormat="1" applyFont="1" applyFill="1" applyBorder="1" applyAlignment="1">
      <alignment vertical="center" shrinkToFit="1"/>
    </xf>
    <xf numFmtId="0" fontId="5" fillId="24" borderId="51" xfId="0" applyFont="1" applyFill="1" applyBorder="1" applyAlignment="1">
      <alignment vertical="center" shrinkToFit="1"/>
    </xf>
    <xf numFmtId="0" fontId="19" fillId="29" borderId="135" xfId="0" applyFont="1" applyFill="1" applyBorder="1" applyProtection="1">
      <protection locked="0"/>
    </xf>
    <xf numFmtId="0" fontId="19" fillId="29" borderId="136" xfId="0" applyFont="1" applyFill="1" applyBorder="1" applyProtection="1">
      <protection locked="0"/>
    </xf>
    <xf numFmtId="0" fontId="19" fillId="29" borderId="137" xfId="0" applyFont="1" applyFill="1" applyBorder="1" applyProtection="1">
      <protection locked="0"/>
    </xf>
    <xf numFmtId="0" fontId="19" fillId="0" borderId="22" xfId="0" applyFont="1" applyBorder="1" applyAlignment="1">
      <alignment horizontal="center" vertical="center" wrapText="1"/>
    </xf>
    <xf numFmtId="0" fontId="19" fillId="0" borderId="26"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37" xfId="0" applyFont="1" applyBorder="1" applyAlignment="1">
      <alignment horizontal="center" vertical="center" shrinkToFit="1"/>
    </xf>
    <xf numFmtId="0" fontId="10" fillId="0" borderId="0" xfId="85" applyFont="1" applyAlignment="1">
      <alignment horizontal="left" vertical="top"/>
    </xf>
    <xf numFmtId="0" fontId="10" fillId="0" borderId="0" xfId="85" applyFont="1" applyAlignment="1">
      <alignment vertical="top"/>
    </xf>
    <xf numFmtId="0" fontId="67" fillId="24" borderId="11" xfId="85" applyFont="1" applyFill="1" applyBorder="1" applyAlignment="1">
      <alignment horizontal="center" vertical="top" wrapText="1"/>
    </xf>
    <xf numFmtId="0" fontId="67" fillId="24" borderId="11" xfId="85" applyFont="1" applyFill="1" applyBorder="1" applyAlignment="1">
      <alignment horizontal="center" vertical="center" wrapText="1"/>
    </xf>
    <xf numFmtId="0" fontId="67" fillId="0" borderId="18" xfId="85" applyFont="1" applyBorder="1" applyAlignment="1">
      <alignment horizontal="center" vertical="center"/>
    </xf>
    <xf numFmtId="0" fontId="67" fillId="0" borderId="20" xfId="85" applyFont="1" applyBorder="1" applyAlignment="1">
      <alignment vertical="top" wrapText="1" shrinkToFit="1"/>
    </xf>
    <xf numFmtId="49" fontId="67" fillId="0" borderId="13" xfId="85" applyNumberFormat="1" applyFont="1" applyBorder="1" applyAlignment="1">
      <alignment vertical="top" wrapText="1"/>
    </xf>
    <xf numFmtId="0" fontId="76" fillId="0" borderId="0" xfId="85" applyFont="1" applyAlignment="1">
      <alignment horizontal="left" vertical="center"/>
    </xf>
    <xf numFmtId="0" fontId="71" fillId="0" borderId="21" xfId="85" applyFont="1" applyBorder="1" applyAlignment="1">
      <alignment vertical="top"/>
    </xf>
    <xf numFmtId="0" fontId="99" fillId="0" borderId="0" xfId="85" applyFont="1" applyAlignment="1">
      <alignment horizontal="left" vertical="center"/>
    </xf>
    <xf numFmtId="0" fontId="100" fillId="0" borderId="0" xfId="85" applyFont="1" applyAlignment="1">
      <alignment horizontal="left" vertical="center"/>
    </xf>
    <xf numFmtId="0" fontId="76" fillId="0" borderId="0" xfId="85" applyFont="1"/>
    <xf numFmtId="0" fontId="71" fillId="0" borderId="22" xfId="85" applyFont="1" applyBorder="1" applyAlignment="1">
      <alignment vertical="top"/>
    </xf>
    <xf numFmtId="0" fontId="76" fillId="0" borderId="0" xfId="85" applyFont="1" applyAlignment="1">
      <alignment horizontal="left" vertical="center" wrapText="1"/>
    </xf>
    <xf numFmtId="49" fontId="71" fillId="0" borderId="21" xfId="85" applyNumberFormat="1" applyFont="1" applyBorder="1" applyAlignment="1">
      <alignment horizontal="left" vertical="top" wrapText="1"/>
    </xf>
    <xf numFmtId="0" fontId="67" fillId="0" borderId="13" xfId="85" applyFont="1" applyBorder="1" applyAlignment="1">
      <alignment vertical="top" wrapText="1"/>
    </xf>
    <xf numFmtId="0" fontId="99" fillId="0" borderId="0" xfId="85" applyFont="1" applyAlignment="1">
      <alignment horizontal="left" vertical="center" wrapText="1"/>
    </xf>
    <xf numFmtId="0" fontId="99" fillId="0" borderId="0" xfId="85" applyFont="1" applyAlignment="1">
      <alignment horizontal="left" vertical="center" wrapText="1" indent="1"/>
    </xf>
    <xf numFmtId="0" fontId="100" fillId="0" borderId="0" xfId="85" applyFont="1" applyAlignment="1">
      <alignment horizontal="justify" vertical="center" wrapText="1"/>
    </xf>
    <xf numFmtId="0" fontId="76" fillId="0" borderId="0" xfId="85" applyFont="1" applyAlignment="1">
      <alignment horizontal="justify" vertical="center" wrapText="1"/>
    </xf>
    <xf numFmtId="0" fontId="99" fillId="0" borderId="0" xfId="85" applyFont="1" applyAlignment="1">
      <alignment horizontal="justify" vertical="center" wrapText="1"/>
    </xf>
    <xf numFmtId="0" fontId="100" fillId="0" borderId="0" xfId="85" applyFont="1" applyAlignment="1">
      <alignment horizontal="left" vertical="center" wrapText="1"/>
    </xf>
    <xf numFmtId="49" fontId="71" fillId="0" borderId="22" xfId="85" applyNumberFormat="1" applyFont="1" applyBorder="1" applyAlignment="1">
      <alignment horizontal="left" vertical="top" wrapText="1"/>
    </xf>
    <xf numFmtId="0" fontId="71" fillId="0" borderId="22" xfId="85" applyFont="1" applyBorder="1" applyAlignment="1">
      <alignment vertical="top" wrapText="1"/>
    </xf>
    <xf numFmtId="0" fontId="76" fillId="0" borderId="0" xfId="85" applyFont="1" applyAlignment="1">
      <alignment horizontal="justify" vertical="center"/>
    </xf>
    <xf numFmtId="0" fontId="67" fillId="0" borderId="13" xfId="85" applyFont="1" applyBorder="1" applyAlignment="1">
      <alignment horizontal="justify" vertical="center"/>
    </xf>
    <xf numFmtId="0" fontId="67" fillId="0" borderId="13" xfId="85" applyFont="1" applyBorder="1" applyAlignment="1">
      <alignment horizontal="left" vertical="center" wrapText="1"/>
    </xf>
    <xf numFmtId="0" fontId="71" fillId="0" borderId="21" xfId="85" applyFont="1" applyBorder="1" applyAlignment="1">
      <alignment vertical="top" wrapText="1"/>
    </xf>
    <xf numFmtId="0" fontId="101" fillId="0" borderId="0" xfId="85" applyFont="1" applyAlignment="1">
      <alignment horizontal="left" vertical="top"/>
    </xf>
    <xf numFmtId="0" fontId="0" fillId="0" borderId="0" xfId="86" applyFont="1">
      <alignment vertical="center"/>
    </xf>
    <xf numFmtId="0" fontId="0" fillId="0" borderId="0" xfId="87" applyFont="1">
      <alignment vertical="center"/>
    </xf>
    <xf numFmtId="0" fontId="5" fillId="29" borderId="11" xfId="0" applyFont="1" applyFill="1" applyBorder="1" applyAlignment="1" applyProtection="1">
      <alignment horizontal="center" vertical="center" shrinkToFit="1"/>
      <protection locked="0"/>
    </xf>
    <xf numFmtId="196" fontId="5" fillId="29" borderId="11" xfId="0" applyNumberFormat="1" applyFont="1" applyFill="1" applyBorder="1" applyAlignment="1" applyProtection="1">
      <alignment vertical="center" shrinkToFit="1"/>
      <protection locked="0"/>
    </xf>
    <xf numFmtId="187" fontId="5" fillId="29" borderId="11" xfId="0" applyNumberFormat="1" applyFont="1" applyFill="1" applyBorder="1" applyAlignment="1" applyProtection="1">
      <alignment vertical="center" shrinkToFit="1"/>
      <protection locked="0"/>
    </xf>
    <xf numFmtId="0" fontId="19" fillId="25" borderId="11" xfId="0" applyFont="1" applyFill="1" applyBorder="1" applyAlignment="1" applyProtection="1">
      <alignment horizontal="center" vertical="top" wrapText="1"/>
      <protection locked="0"/>
    </xf>
    <xf numFmtId="0" fontId="0" fillId="29" borderId="0" xfId="0" applyFill="1" applyAlignment="1" applyProtection="1">
      <alignment horizontal="left" vertical="top"/>
      <protection locked="0"/>
    </xf>
    <xf numFmtId="0" fontId="73" fillId="29" borderId="135" xfId="0" applyFont="1" applyFill="1" applyBorder="1" applyAlignment="1" applyProtection="1">
      <alignment horizontal="left" shrinkToFit="1"/>
      <protection locked="0"/>
    </xf>
    <xf numFmtId="0" fontId="73" fillId="29" borderId="138" xfId="0" applyFont="1" applyFill="1" applyBorder="1" applyAlignment="1" applyProtection="1">
      <alignment horizontal="left" shrinkToFit="1"/>
      <protection locked="0"/>
    </xf>
    <xf numFmtId="0" fontId="73" fillId="29" borderId="139" xfId="0" applyFont="1" applyFill="1" applyBorder="1" applyAlignment="1" applyProtection="1">
      <alignment horizontal="left" shrinkToFit="1"/>
      <protection locked="0"/>
    </xf>
    <xf numFmtId="31" fontId="73" fillId="29" borderId="131" xfId="0" applyNumberFormat="1" applyFont="1" applyFill="1" applyBorder="1" applyAlignment="1" applyProtection="1">
      <alignment horizontal="left" shrinkToFit="1"/>
      <protection locked="0"/>
    </xf>
    <xf numFmtId="0" fontId="73" fillId="29" borderId="11" xfId="0" applyFont="1" applyFill="1" applyBorder="1" applyAlignment="1" applyProtection="1">
      <alignment horizontal="left" shrinkToFit="1"/>
      <protection locked="0"/>
    </xf>
    <xf numFmtId="0" fontId="73" fillId="29" borderId="132" xfId="0" applyFont="1" applyFill="1" applyBorder="1" applyAlignment="1" applyProtection="1">
      <alignment horizontal="left" shrinkToFit="1"/>
      <protection locked="0"/>
    </xf>
    <xf numFmtId="178" fontId="73" fillId="29" borderId="131" xfId="0" applyNumberFormat="1" applyFont="1" applyFill="1" applyBorder="1" applyProtection="1">
      <protection locked="0"/>
    </xf>
    <xf numFmtId="178" fontId="73" fillId="29" borderId="11" xfId="0" applyNumberFormat="1" applyFont="1" applyFill="1" applyBorder="1" applyProtection="1">
      <protection locked="0"/>
    </xf>
    <xf numFmtId="178" fontId="73" fillId="29" borderId="132" xfId="0" applyNumberFormat="1" applyFont="1" applyFill="1" applyBorder="1" applyProtection="1">
      <protection locked="0"/>
    </xf>
    <xf numFmtId="9" fontId="73" fillId="29" borderId="11" xfId="0" applyNumberFormat="1" applyFont="1" applyFill="1" applyBorder="1" applyAlignment="1" applyProtection="1">
      <alignment horizontal="right"/>
      <protection locked="0"/>
    </xf>
    <xf numFmtId="0" fontId="0" fillId="29" borderId="11" xfId="0" applyFill="1" applyBorder="1" applyAlignment="1" applyProtection="1">
      <alignment horizontal="left" shrinkToFit="1"/>
      <protection locked="0"/>
    </xf>
    <xf numFmtId="0" fontId="19" fillId="25" borderId="135" xfId="0" applyFont="1" applyFill="1" applyBorder="1" applyAlignment="1" applyProtection="1">
      <alignment horizontal="left" vertical="center" wrapText="1"/>
      <protection locked="0"/>
    </xf>
    <xf numFmtId="0" fontId="19" fillId="25" borderId="138" xfId="0" applyFont="1" applyFill="1" applyBorder="1" applyAlignment="1" applyProtection="1">
      <alignment horizontal="left" vertical="center" wrapText="1"/>
      <protection locked="0"/>
    </xf>
    <xf numFmtId="0" fontId="19" fillId="25" borderId="11" xfId="0" applyFont="1" applyFill="1" applyBorder="1" applyAlignment="1" applyProtection="1">
      <alignment horizontal="left" vertical="center" wrapText="1"/>
      <protection locked="0"/>
    </xf>
    <xf numFmtId="0" fontId="19" fillId="25" borderId="139" xfId="0" applyFont="1" applyFill="1" applyBorder="1" applyAlignment="1" applyProtection="1">
      <alignment horizontal="left" vertical="center" wrapText="1"/>
      <protection locked="0"/>
    </xf>
    <xf numFmtId="0" fontId="19" fillId="25" borderId="132" xfId="0" applyFont="1" applyFill="1" applyBorder="1" applyAlignment="1" applyProtection="1">
      <alignment horizontal="left" vertical="center" wrapText="1"/>
      <protection locked="0"/>
    </xf>
    <xf numFmtId="0" fontId="19" fillId="25" borderId="131" xfId="0" applyFont="1" applyFill="1" applyBorder="1" applyAlignment="1" applyProtection="1">
      <alignment horizontal="left" vertical="center" wrapText="1"/>
      <protection locked="0"/>
    </xf>
    <xf numFmtId="0" fontId="0" fillId="29" borderId="37" xfId="0" applyFill="1" applyBorder="1" applyAlignment="1" applyProtection="1">
      <alignment horizontal="left"/>
      <protection locked="0"/>
    </xf>
    <xf numFmtId="0" fontId="0" fillId="29" borderId="52" xfId="0" applyFill="1" applyBorder="1" applyAlignment="1" applyProtection="1">
      <alignment horizontal="left"/>
      <protection locked="0"/>
    </xf>
    <xf numFmtId="0" fontId="0" fillId="29" borderId="16" xfId="0" applyFill="1" applyBorder="1" applyAlignment="1" applyProtection="1">
      <alignment horizontal="left"/>
      <protection locked="0"/>
    </xf>
    <xf numFmtId="0" fontId="0" fillId="29" borderId="50" xfId="0" applyFill="1" applyBorder="1" applyAlignment="1" applyProtection="1">
      <alignment horizontal="left"/>
      <protection locked="0"/>
    </xf>
    <xf numFmtId="0" fontId="0" fillId="29" borderId="0" xfId="0" applyFill="1" applyAlignment="1" applyProtection="1">
      <alignment horizontal="left"/>
      <protection locked="0"/>
    </xf>
    <xf numFmtId="0" fontId="0" fillId="29" borderId="24" xfId="0" applyFill="1" applyBorder="1" applyAlignment="1" applyProtection="1">
      <alignment horizontal="left"/>
      <protection locked="0"/>
    </xf>
    <xf numFmtId="0" fontId="0" fillId="29" borderId="26" xfId="0" applyFill="1" applyBorder="1" applyAlignment="1" applyProtection="1">
      <alignment horizontal="left"/>
      <protection locked="0"/>
    </xf>
    <xf numFmtId="0" fontId="0" fillId="29" borderId="36" xfId="0" applyFill="1" applyBorder="1" applyAlignment="1" applyProtection="1">
      <alignment horizontal="left"/>
      <protection locked="0"/>
    </xf>
    <xf numFmtId="0" fontId="0" fillId="29" borderId="30" xfId="0" applyFill="1" applyBorder="1" applyAlignment="1" applyProtection="1">
      <alignment horizontal="left"/>
      <protection locked="0"/>
    </xf>
    <xf numFmtId="0" fontId="67" fillId="0" borderId="20" xfId="85" applyFont="1" applyBorder="1" applyAlignment="1">
      <alignment horizontal="left" vertical="center" wrapText="1"/>
    </xf>
    <xf numFmtId="0" fontId="67" fillId="0" borderId="21" xfId="85" applyFont="1" applyBorder="1" applyAlignment="1">
      <alignment horizontal="left" vertical="center" wrapText="1"/>
    </xf>
    <xf numFmtId="0" fontId="0" fillId="0" borderId="21" xfId="0" applyBorder="1"/>
    <xf numFmtId="0" fontId="0" fillId="0" borderId="22" xfId="0" applyBorder="1"/>
    <xf numFmtId="49" fontId="102" fillId="0" borderId="50" xfId="0" applyNumberFormat="1" applyFont="1" applyBorder="1" applyAlignment="1">
      <alignment horizontal="left" vertical="top" shrinkToFit="1"/>
    </xf>
    <xf numFmtId="49" fontId="102" fillId="30" borderId="50" xfId="0" applyNumberFormat="1" applyFont="1" applyFill="1" applyBorder="1" applyAlignment="1">
      <alignment horizontal="left" vertical="top" shrinkToFit="1"/>
    </xf>
    <xf numFmtId="0" fontId="102" fillId="0" borderId="50" xfId="0" applyFont="1" applyBorder="1" applyAlignment="1">
      <alignment vertical="top" shrinkToFit="1"/>
    </xf>
    <xf numFmtId="0" fontId="102" fillId="0" borderId="26" xfId="0" applyFont="1" applyBorder="1" applyAlignment="1">
      <alignment vertical="top" shrinkToFit="1"/>
    </xf>
    <xf numFmtId="0" fontId="102" fillId="0" borderId="37" xfId="0" applyFont="1" applyBorder="1" applyAlignment="1">
      <alignment vertical="top" shrinkToFit="1"/>
    </xf>
    <xf numFmtId="0" fontId="0" fillId="0" borderId="11" xfId="0" applyBorder="1" applyAlignment="1">
      <alignment shrinkToFit="1"/>
    </xf>
    <xf numFmtId="0" fontId="67" fillId="0" borderId="13" xfId="85" applyFont="1" applyBorder="1" applyAlignment="1">
      <alignment horizontal="left" vertical="center"/>
    </xf>
    <xf numFmtId="0" fontId="67" fillId="0" borderId="11" xfId="0" applyFont="1" applyBorder="1" applyAlignment="1">
      <alignment vertical="center"/>
    </xf>
    <xf numFmtId="0" fontId="67" fillId="0" borderId="13" xfId="85" applyFont="1" applyBorder="1" applyAlignment="1">
      <alignment vertical="center" wrapText="1"/>
    </xf>
    <xf numFmtId="0" fontId="67" fillId="0" borderId="21" xfId="85" applyFont="1" applyBorder="1" applyAlignment="1">
      <alignment vertical="top" wrapText="1"/>
    </xf>
    <xf numFmtId="0" fontId="67" fillId="0" borderId="20" xfId="85" applyFont="1" applyBorder="1" applyAlignment="1">
      <alignment vertical="top" wrapText="1"/>
    </xf>
    <xf numFmtId="10" fontId="73" fillId="29" borderId="53" xfId="0" applyNumberFormat="1" applyFont="1" applyFill="1" applyBorder="1" applyAlignment="1" applyProtection="1">
      <alignment horizontal="right"/>
      <protection locked="0"/>
    </xf>
    <xf numFmtId="9" fontId="73" fillId="29" borderId="54" xfId="0" applyNumberFormat="1" applyFont="1" applyFill="1" applyBorder="1" applyAlignment="1" applyProtection="1">
      <alignment horizontal="right"/>
      <protection locked="0"/>
    </xf>
    <xf numFmtId="0" fontId="0" fillId="29" borderId="55" xfId="0" applyFill="1" applyBorder="1" applyAlignment="1" applyProtection="1">
      <alignment horizontal="left" shrinkToFit="1"/>
      <protection locked="0"/>
    </xf>
    <xf numFmtId="0" fontId="0" fillId="29" borderId="53" xfId="0" applyFill="1" applyBorder="1" applyAlignment="1" applyProtection="1">
      <alignment horizontal="left" shrinkToFit="1"/>
      <protection locked="0"/>
    </xf>
    <xf numFmtId="178" fontId="0" fillId="29" borderId="56" xfId="0" applyNumberFormat="1" applyFill="1" applyBorder="1" applyAlignment="1" applyProtection="1">
      <alignment horizontal="right"/>
      <protection locked="0"/>
    </xf>
    <xf numFmtId="0" fontId="0" fillId="29" borderId="57" xfId="0" applyFill="1" applyBorder="1" applyAlignment="1" applyProtection="1">
      <alignment horizontal="left" shrinkToFit="1"/>
      <protection locked="0"/>
    </xf>
    <xf numFmtId="178" fontId="0" fillId="29" borderId="58" xfId="0" applyNumberFormat="1" applyFill="1" applyBorder="1" applyAlignment="1" applyProtection="1">
      <alignment horizontal="right"/>
      <protection locked="0"/>
    </xf>
    <xf numFmtId="0" fontId="0" fillId="29" borderId="45" xfId="0" applyFill="1" applyBorder="1" applyAlignment="1" applyProtection="1">
      <alignment horizontal="left" shrinkToFit="1"/>
      <protection locked="0"/>
    </xf>
    <xf numFmtId="0" fontId="0" fillId="29" borderId="54" xfId="0" applyFill="1" applyBorder="1" applyAlignment="1" applyProtection="1">
      <alignment horizontal="left" shrinkToFit="1"/>
      <protection locked="0"/>
    </xf>
    <xf numFmtId="178" fontId="0" fillId="29" borderId="59" xfId="0" applyNumberFormat="1" applyFill="1" applyBorder="1" applyAlignment="1" applyProtection="1">
      <alignment horizontal="right"/>
      <protection locked="0"/>
    </xf>
    <xf numFmtId="0" fontId="73" fillId="29" borderId="11" xfId="0" applyFont="1" applyFill="1" applyBorder="1" applyAlignment="1" applyProtection="1">
      <alignment horizontal="right" shrinkToFit="1"/>
      <protection locked="0"/>
    </xf>
    <xf numFmtId="0" fontId="73" fillId="29" borderId="54" xfId="0" applyFont="1" applyFill="1" applyBorder="1" applyAlignment="1" applyProtection="1">
      <alignment horizontal="right" shrinkToFit="1"/>
      <protection locked="0"/>
    </xf>
    <xf numFmtId="38" fontId="73" fillId="29" borderId="53" xfId="66" applyFont="1" applyFill="1" applyBorder="1" applyAlignment="1" applyProtection="1">
      <alignment horizontal="right" shrinkToFit="1"/>
      <protection locked="0"/>
    </xf>
    <xf numFmtId="0" fontId="10" fillId="25" borderId="21" xfId="0" applyFont="1" applyFill="1" applyBorder="1" applyAlignment="1" applyProtection="1">
      <alignment horizontal="center" vertical="center" shrinkToFit="1"/>
      <protection locked="0"/>
    </xf>
    <xf numFmtId="0" fontId="19" fillId="25" borderId="0" xfId="0" applyFont="1" applyFill="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right" vertical="top" wrapText="1"/>
    </xf>
    <xf numFmtId="0" fontId="19" fillId="0" borderId="24" xfId="0" applyFont="1" applyBorder="1" applyAlignment="1">
      <alignment horizontal="center" vertical="top" wrapText="1"/>
    </xf>
    <xf numFmtId="0" fontId="19" fillId="0" borderId="26" xfId="0" applyFont="1" applyBorder="1" applyAlignment="1">
      <alignment horizontal="right" vertical="top" wrapText="1"/>
    </xf>
    <xf numFmtId="0" fontId="19" fillId="0" borderId="36" xfId="0" applyFont="1" applyBorder="1" applyAlignment="1">
      <alignment horizontal="right" vertical="top" wrapText="1"/>
    </xf>
    <xf numFmtId="0" fontId="14" fillId="0" borderId="0" xfId="89" applyFont="1" applyAlignment="1">
      <alignment horizontal="left" vertical="center"/>
    </xf>
    <xf numFmtId="0" fontId="19" fillId="29" borderId="20" xfId="0" applyFont="1" applyFill="1" applyBorder="1" applyAlignment="1" applyProtection="1">
      <alignment horizontal="center" vertical="top" wrapText="1"/>
      <protection locked="0"/>
    </xf>
    <xf numFmtId="0" fontId="19" fillId="29" borderId="11" xfId="0" applyFont="1" applyFill="1" applyBorder="1" applyAlignment="1" applyProtection="1">
      <alignment horizontal="center" vertical="top" wrapText="1"/>
      <protection locked="0"/>
    </xf>
    <xf numFmtId="0" fontId="19" fillId="29" borderId="21" xfId="0" applyFont="1" applyFill="1" applyBorder="1" applyAlignment="1" applyProtection="1">
      <alignment horizontal="center" vertical="top" wrapText="1"/>
      <protection locked="0"/>
    </xf>
    <xf numFmtId="0" fontId="10" fillId="0" borderId="0" xfId="0" applyFont="1"/>
    <xf numFmtId="0" fontId="10" fillId="25" borderId="0" xfId="0" applyFont="1" applyFill="1" applyAlignment="1" applyProtection="1">
      <alignment vertical="center"/>
      <protection locked="0"/>
    </xf>
    <xf numFmtId="0" fontId="102" fillId="0" borderId="20" xfId="0" applyFont="1" applyBorder="1" applyAlignment="1">
      <alignment vertical="top" shrinkToFit="1"/>
    </xf>
    <xf numFmtId="0" fontId="102" fillId="0" borderId="21" xfId="0" applyFont="1" applyBorder="1" applyAlignment="1">
      <alignment vertical="top" shrinkToFit="1"/>
    </xf>
    <xf numFmtId="0" fontId="102" fillId="0" borderId="60" xfId="0" applyFont="1" applyBorder="1" applyAlignment="1">
      <alignment shrinkToFit="1"/>
    </xf>
    <xf numFmtId="0" fontId="102" fillId="31" borderId="60" xfId="0" applyFont="1" applyFill="1" applyBorder="1" applyAlignment="1">
      <alignment shrinkToFit="1"/>
    </xf>
    <xf numFmtId="0" fontId="9" fillId="0" borderId="0" xfId="89"/>
    <xf numFmtId="0" fontId="14" fillId="0" borderId="0" xfId="89" applyFont="1" applyAlignment="1">
      <alignment horizontal="right" vertical="center"/>
    </xf>
    <xf numFmtId="0" fontId="15" fillId="0" borderId="0" xfId="89" applyFont="1" applyAlignment="1">
      <alignment horizontal="left" vertical="center"/>
    </xf>
    <xf numFmtId="0" fontId="103" fillId="0" borderId="0" xfId="89" applyFont="1"/>
    <xf numFmtId="0" fontId="9" fillId="0" borderId="0" xfId="89" applyAlignment="1">
      <alignment vertical="center"/>
    </xf>
    <xf numFmtId="49" fontId="17" fillId="0" borderId="0" xfId="89" applyNumberFormat="1" applyFont="1" applyAlignment="1">
      <alignment horizontal="left" vertical="center"/>
    </xf>
    <xf numFmtId="0" fontId="18" fillId="0" borderId="0" xfId="89" applyFont="1" applyAlignment="1">
      <alignment horizontal="left" vertical="center"/>
    </xf>
    <xf numFmtId="0" fontId="9" fillId="0" borderId="0" xfId="89" applyAlignment="1">
      <alignment horizontal="left" vertical="center"/>
    </xf>
    <xf numFmtId="0" fontId="18" fillId="0" borderId="0" xfId="89" applyFont="1" applyAlignment="1">
      <alignment vertical="center"/>
    </xf>
    <xf numFmtId="0" fontId="9" fillId="0" borderId="0" xfId="89" applyAlignment="1">
      <alignment horizontal="center"/>
    </xf>
    <xf numFmtId="0" fontId="16" fillId="0" borderId="0" xfId="89" applyFont="1" applyAlignment="1">
      <alignment horizontal="left" vertical="center"/>
    </xf>
    <xf numFmtId="49" fontId="16" fillId="0" borderId="0" xfId="89" applyNumberFormat="1" applyFont="1" applyAlignment="1">
      <alignment horizontal="left" vertical="center"/>
    </xf>
    <xf numFmtId="0" fontId="9" fillId="0" borderId="36" xfId="89" applyBorder="1" applyAlignment="1">
      <alignment horizontal="left" vertical="center"/>
    </xf>
    <xf numFmtId="0" fontId="18" fillId="0" borderId="0" xfId="89" applyFont="1" applyAlignment="1">
      <alignment horizontal="left" vertical="center" wrapText="1"/>
    </xf>
    <xf numFmtId="0" fontId="18" fillId="0" borderId="37" xfId="89" applyFont="1" applyBorder="1" applyAlignment="1">
      <alignment horizontal="left" vertical="center" wrapText="1"/>
    </xf>
    <xf numFmtId="0" fontId="18" fillId="0" borderId="16" xfId="89" applyFont="1" applyBorder="1" applyAlignment="1">
      <alignment horizontal="center" vertical="center"/>
    </xf>
    <xf numFmtId="0" fontId="18" fillId="0" borderId="26" xfId="89" applyFont="1" applyBorder="1" applyAlignment="1">
      <alignment horizontal="left" vertical="center" wrapText="1"/>
    </xf>
    <xf numFmtId="0" fontId="18" fillId="0" borderId="30" xfId="89" applyFont="1" applyBorder="1" applyAlignment="1">
      <alignment horizontal="center" vertical="center"/>
    </xf>
    <xf numFmtId="0" fontId="9" fillId="0" borderId="37" xfId="89" applyBorder="1" applyAlignment="1">
      <alignment vertical="center"/>
    </xf>
    <xf numFmtId="0" fontId="9" fillId="0" borderId="16" xfId="89" applyBorder="1" applyAlignment="1">
      <alignment vertical="center"/>
    </xf>
    <xf numFmtId="0" fontId="9" fillId="0" borderId="16" xfId="89" applyBorder="1" applyAlignment="1">
      <alignment horizontal="center" vertical="center"/>
    </xf>
    <xf numFmtId="0" fontId="18" fillId="0" borderId="37" xfId="89" applyFont="1" applyBorder="1" applyAlignment="1">
      <alignment horizontal="left" vertical="center"/>
    </xf>
    <xf numFmtId="0" fontId="18" fillId="0" borderId="16" xfId="89" applyFont="1" applyBorder="1" applyAlignment="1">
      <alignment horizontal="center" vertical="center" wrapText="1"/>
    </xf>
    <xf numFmtId="0" fontId="9" fillId="0" borderId="16" xfId="89" applyBorder="1" applyAlignment="1">
      <alignment vertical="center" shrinkToFit="1"/>
    </xf>
    <xf numFmtId="0" fontId="9" fillId="0" borderId="13" xfId="89" applyBorder="1" applyAlignment="1">
      <alignment vertical="center" shrinkToFit="1"/>
    </xf>
    <xf numFmtId="0" fontId="18" fillId="0" borderId="26" xfId="89" applyFont="1" applyBorder="1" applyAlignment="1">
      <alignment horizontal="right" vertical="center"/>
    </xf>
    <xf numFmtId="0" fontId="9" fillId="0" borderId="30" xfId="89" applyBorder="1" applyAlignment="1">
      <alignment vertical="center"/>
    </xf>
    <xf numFmtId="184" fontId="9" fillId="0" borderId="36" xfId="89" applyNumberFormat="1" applyBorder="1" applyAlignment="1">
      <alignment vertical="center"/>
    </xf>
    <xf numFmtId="0" fontId="18" fillId="0" borderId="26" xfId="89" applyFont="1" applyBorder="1" applyAlignment="1">
      <alignment horizontal="left" vertical="center"/>
    </xf>
    <xf numFmtId="0" fontId="18" fillId="0" borderId="36" xfId="89" applyFont="1" applyBorder="1" applyAlignment="1">
      <alignment horizontal="left" vertical="center"/>
    </xf>
    <xf numFmtId="0" fontId="9" fillId="0" borderId="36" xfId="89" applyBorder="1" applyAlignment="1">
      <alignment vertical="center"/>
    </xf>
    <xf numFmtId="49" fontId="20" fillId="0" borderId="0" xfId="89" applyNumberFormat="1" applyFont="1" applyAlignment="1">
      <alignment horizontal="center" vertical="center"/>
    </xf>
    <xf numFmtId="0" fontId="18" fillId="0" borderId="0" xfId="89" applyFont="1" applyAlignment="1">
      <alignment horizontal="left" vertical="top" wrapText="1"/>
    </xf>
    <xf numFmtId="0" fontId="9" fillId="0" borderId="18" xfId="89" applyBorder="1" applyAlignment="1">
      <alignment horizontal="center" vertical="center"/>
    </xf>
    <xf numFmtId="0" fontId="21" fillId="0" borderId="0" xfId="89" applyFont="1" applyAlignment="1">
      <alignment horizontal="left" vertical="top" wrapText="1"/>
    </xf>
    <xf numFmtId="0" fontId="9" fillId="0" borderId="26" xfId="89" applyBorder="1" applyAlignment="1">
      <alignment horizontal="center" vertical="center"/>
    </xf>
    <xf numFmtId="0" fontId="18" fillId="0" borderId="0" xfId="89" applyFont="1" applyAlignment="1">
      <alignment vertical="top" wrapText="1"/>
    </xf>
    <xf numFmtId="0" fontId="9" fillId="0" borderId="37" xfId="89" applyBorder="1" applyAlignment="1">
      <alignment horizontal="center" vertical="center"/>
    </xf>
    <xf numFmtId="0" fontId="21" fillId="0" borderId="0" xfId="89" applyFont="1" applyAlignment="1">
      <alignment vertical="top" wrapText="1"/>
    </xf>
    <xf numFmtId="0" fontId="14" fillId="0" borderId="0" xfId="89" applyFont="1" applyAlignment="1">
      <alignment horizontal="right"/>
    </xf>
    <xf numFmtId="0" fontId="15" fillId="0" borderId="0" xfId="89" applyFont="1" applyAlignment="1">
      <alignment horizontal="left"/>
    </xf>
    <xf numFmtId="0" fontId="9" fillId="0" borderId="0" xfId="89" applyAlignment="1">
      <alignment horizontal="left"/>
    </xf>
    <xf numFmtId="0" fontId="16" fillId="0" borderId="0" xfId="89" applyFont="1"/>
    <xf numFmtId="0" fontId="16" fillId="0" borderId="0" xfId="89" applyFont="1" applyAlignment="1">
      <alignment horizontal="left"/>
    </xf>
    <xf numFmtId="0" fontId="18" fillId="0" borderId="61" xfId="89" applyFont="1" applyBorder="1" applyAlignment="1">
      <alignment horizontal="left" vertical="top" wrapText="1"/>
    </xf>
    <xf numFmtId="0" fontId="18" fillId="0" borderId="50" xfId="89" applyFont="1" applyBorder="1" applyAlignment="1">
      <alignment horizontal="left" vertical="top" wrapText="1"/>
    </xf>
    <xf numFmtId="0" fontId="18" fillId="0" borderId="0" xfId="89" applyFont="1" applyAlignment="1">
      <alignment horizontal="left"/>
    </xf>
    <xf numFmtId="0" fontId="18" fillId="0" borderId="0" xfId="89" applyFont="1"/>
    <xf numFmtId="0" fontId="16" fillId="0" borderId="50" xfId="89" applyFont="1" applyBorder="1" applyAlignment="1">
      <alignment horizontal="center"/>
    </xf>
    <xf numFmtId="0" fontId="18" fillId="0" borderId="50" xfId="89" applyFont="1" applyBorder="1" applyAlignment="1">
      <alignment horizontal="left"/>
    </xf>
    <xf numFmtId="0" fontId="9" fillId="0" borderId="50" xfId="89" applyBorder="1" applyAlignment="1">
      <alignment horizontal="left" vertical="top" wrapText="1"/>
    </xf>
    <xf numFmtId="0" fontId="9" fillId="0" borderId="62" xfId="89" applyBorder="1" applyAlignment="1">
      <alignment horizontal="left" vertical="top" wrapText="1"/>
    </xf>
    <xf numFmtId="0" fontId="9" fillId="0" borderId="63" xfId="89" applyBorder="1" applyAlignment="1">
      <alignment horizontal="left"/>
    </xf>
    <xf numFmtId="0" fontId="18" fillId="0" borderId="64" xfId="89" applyFont="1" applyBorder="1"/>
    <xf numFmtId="0" fontId="9" fillId="0" borderId="65" xfId="89" applyBorder="1"/>
    <xf numFmtId="0" fontId="9" fillId="0" borderId="66" xfId="89" applyBorder="1" applyAlignment="1">
      <alignment horizontal="left"/>
    </xf>
    <xf numFmtId="0" fontId="16" fillId="0" borderId="0" xfId="89" applyFont="1" applyAlignment="1">
      <alignment horizontal="right"/>
    </xf>
    <xf numFmtId="0" fontId="9" fillId="0" borderId="67" xfId="89" applyBorder="1"/>
    <xf numFmtId="178" fontId="16" fillId="0" borderId="0" xfId="89" applyNumberFormat="1" applyFont="1"/>
    <xf numFmtId="0" fontId="9" fillId="0" borderId="68" xfId="89" applyBorder="1" applyAlignment="1">
      <alignment horizontal="left" vertical="center" wrapText="1"/>
    </xf>
    <xf numFmtId="0" fontId="9" fillId="0" borderId="69" xfId="89" applyBorder="1" applyAlignment="1">
      <alignment horizontal="left" vertical="center"/>
    </xf>
    <xf numFmtId="0" fontId="18" fillId="0" borderId="36" xfId="89" applyFont="1" applyBorder="1" applyAlignment="1">
      <alignment vertical="center"/>
    </xf>
    <xf numFmtId="0" fontId="9" fillId="0" borderId="70" xfId="89" applyBorder="1" applyAlignment="1">
      <alignment vertical="center"/>
    </xf>
    <xf numFmtId="0" fontId="9" fillId="0" borderId="37" xfId="89" applyBorder="1" applyAlignment="1">
      <alignment horizontal="left" vertical="center"/>
    </xf>
    <xf numFmtId="0" fontId="9" fillId="0" borderId="18" xfId="89" applyBorder="1" applyAlignment="1">
      <alignment horizontal="left" vertical="center"/>
    </xf>
    <xf numFmtId="0" fontId="9" fillId="0" borderId="37" xfId="89" applyBorder="1" applyAlignment="1">
      <alignment horizontal="left"/>
    </xf>
    <xf numFmtId="0" fontId="9" fillId="0" borderId="71" xfId="89" applyBorder="1" applyAlignment="1">
      <alignment horizontal="right" vertical="center"/>
    </xf>
    <xf numFmtId="0" fontId="9" fillId="0" borderId="61" xfId="89" applyBorder="1" applyAlignment="1">
      <alignment horizontal="left" vertical="top" wrapText="1"/>
    </xf>
    <xf numFmtId="0" fontId="9" fillId="0" borderId="72" xfId="89" applyBorder="1" applyAlignment="1">
      <alignment horizontal="center" vertical="center"/>
    </xf>
    <xf numFmtId="0" fontId="9" fillId="0" borderId="73" xfId="89" applyBorder="1" applyAlignment="1">
      <alignment horizontal="center" vertical="distributed" wrapText="1"/>
    </xf>
    <xf numFmtId="0" fontId="9" fillId="0" borderId="50" xfId="89" applyBorder="1" applyAlignment="1">
      <alignment horizontal="center" vertical="center"/>
    </xf>
    <xf numFmtId="0" fontId="9" fillId="0" borderId="37" xfId="89" applyBorder="1" applyAlignment="1">
      <alignment horizontal="center"/>
    </xf>
    <xf numFmtId="0" fontId="18" fillId="0" borderId="74" xfId="89" applyFont="1" applyBorder="1" applyAlignment="1">
      <alignment horizontal="left" vertical="top" wrapText="1"/>
    </xf>
    <xf numFmtId="0" fontId="9" fillId="0" borderId="71" xfId="89" applyBorder="1" applyAlignment="1">
      <alignment horizontal="right" vertical="top"/>
    </xf>
    <xf numFmtId="0" fontId="62" fillId="0" borderId="0" xfId="0" applyFont="1"/>
    <xf numFmtId="0" fontId="19" fillId="0" borderId="0" xfId="0" applyFont="1"/>
    <xf numFmtId="0" fontId="73" fillId="0" borderId="11" xfId="0" applyFont="1" applyBorder="1" applyAlignment="1">
      <alignment horizontal="center" vertical="center" wrapText="1"/>
    </xf>
    <xf numFmtId="0" fontId="73" fillId="0" borderId="20" xfId="0" applyFont="1" applyBorder="1" applyAlignment="1">
      <alignment horizontal="center" vertical="center"/>
    </xf>
    <xf numFmtId="0" fontId="73" fillId="0" borderId="11" xfId="0" applyFont="1" applyBorder="1" applyAlignment="1">
      <alignment shrinkToFit="1"/>
    </xf>
    <xf numFmtId="31" fontId="73" fillId="0" borderId="11" xfId="0" applyNumberFormat="1" applyFont="1" applyBorder="1" applyAlignment="1">
      <alignment shrinkToFit="1"/>
    </xf>
    <xf numFmtId="178" fontId="73" fillId="0" borderId="11" xfId="0" applyNumberFormat="1" applyFont="1" applyBorder="1"/>
    <xf numFmtId="178" fontId="73" fillId="0" borderId="11" xfId="0" applyNumberFormat="1" applyFont="1" applyBorder="1" applyAlignment="1">
      <alignment horizontal="right"/>
    </xf>
    <xf numFmtId="0" fontId="73" fillId="0" borderId="11" xfId="0" applyFont="1" applyBorder="1" applyAlignment="1">
      <alignment horizontal="right"/>
    </xf>
    <xf numFmtId="0" fontId="73" fillId="0" borderId="11" xfId="0" applyFont="1" applyBorder="1" applyAlignment="1">
      <alignment horizontal="center" vertical="center"/>
    </xf>
    <xf numFmtId="0" fontId="73" fillId="0" borderId="20" xfId="0" applyFont="1" applyBorder="1" applyAlignment="1">
      <alignment shrinkToFit="1"/>
    </xf>
    <xf numFmtId="31" fontId="73" fillId="0" borderId="20" xfId="0" applyNumberFormat="1" applyFont="1" applyBorder="1" applyAlignment="1">
      <alignment shrinkToFit="1"/>
    </xf>
    <xf numFmtId="178" fontId="73" fillId="0" borderId="20" xfId="0" applyNumberFormat="1" applyFont="1" applyBorder="1"/>
    <xf numFmtId="178" fontId="73" fillId="0" borderId="20" xfId="0" applyNumberFormat="1" applyFont="1" applyBorder="1" applyAlignment="1">
      <alignment horizontal="right"/>
    </xf>
    <xf numFmtId="0" fontId="73" fillId="0" borderId="20" xfId="0" applyFont="1" applyBorder="1" applyAlignment="1">
      <alignment horizontal="right"/>
    </xf>
    <xf numFmtId="0" fontId="104" fillId="0" borderId="50" xfId="0" applyFont="1" applyBorder="1"/>
    <xf numFmtId="0" fontId="73" fillId="0" borderId="18" xfId="0" applyFont="1" applyBorder="1" applyAlignment="1">
      <alignment horizontal="center" vertical="center"/>
    </xf>
    <xf numFmtId="178" fontId="73" fillId="32" borderId="22" xfId="0" applyNumberFormat="1" applyFont="1" applyFill="1" applyBorder="1"/>
    <xf numFmtId="178" fontId="73" fillId="32" borderId="22" xfId="0" applyNumberFormat="1" applyFont="1" applyFill="1" applyBorder="1" applyAlignment="1">
      <alignment horizontal="right"/>
    </xf>
    <xf numFmtId="178" fontId="73" fillId="33" borderId="22" xfId="0" applyNumberFormat="1" applyFont="1" applyFill="1" applyBorder="1" applyAlignment="1">
      <alignment horizontal="right"/>
    </xf>
    <xf numFmtId="178" fontId="73" fillId="32" borderId="140" xfId="0" applyNumberFormat="1" applyFont="1" applyFill="1" applyBorder="1" applyAlignment="1">
      <alignment horizontal="right"/>
    </xf>
    <xf numFmtId="178" fontId="73" fillId="0" borderId="134" xfId="0" applyNumberFormat="1" applyFont="1" applyBorder="1" applyAlignment="1">
      <alignment horizontal="right"/>
    </xf>
    <xf numFmtId="0" fontId="73" fillId="0" borderId="26" xfId="0" applyFont="1" applyBorder="1" applyAlignment="1">
      <alignment horizontal="center" vertical="center"/>
    </xf>
    <xf numFmtId="0" fontId="0" fillId="0" borderId="50" xfId="0" applyBorder="1"/>
    <xf numFmtId="0" fontId="73" fillId="0" borderId="20" xfId="0" applyFont="1" applyBorder="1"/>
    <xf numFmtId="0" fontId="105" fillId="0" borderId="50" xfId="0" applyFont="1" applyBorder="1"/>
    <xf numFmtId="0" fontId="73" fillId="32" borderId="22" xfId="0" applyFont="1" applyFill="1" applyBorder="1"/>
    <xf numFmtId="178" fontId="0" fillId="0" borderId="50" xfId="0" applyNumberFormat="1" applyBorder="1"/>
    <xf numFmtId="0" fontId="73" fillId="0" borderId="21" xfId="0" applyFont="1" applyBorder="1" applyAlignment="1">
      <alignment shrinkToFit="1"/>
    </xf>
    <xf numFmtId="178" fontId="73" fillId="0" borderId="21" xfId="0" applyNumberFormat="1" applyFont="1" applyBorder="1" applyAlignment="1">
      <alignment vertical="center" wrapText="1"/>
    </xf>
    <xf numFmtId="9" fontId="73" fillId="0" borderId="20" xfId="0" applyNumberFormat="1" applyFont="1" applyBorder="1" applyAlignment="1">
      <alignment horizontal="right"/>
    </xf>
    <xf numFmtId="178" fontId="73" fillId="34" borderId="20" xfId="0" applyNumberFormat="1" applyFont="1" applyFill="1" applyBorder="1"/>
    <xf numFmtId="178" fontId="73" fillId="34" borderId="75" xfId="0" applyNumberFormat="1" applyFont="1" applyFill="1" applyBorder="1" applyAlignment="1">
      <alignment horizontal="right"/>
    </xf>
    <xf numFmtId="178" fontId="73" fillId="34" borderId="76" xfId="0" applyNumberFormat="1" applyFont="1" applyFill="1" applyBorder="1" applyAlignment="1">
      <alignment horizontal="right"/>
    </xf>
    <xf numFmtId="178" fontId="73" fillId="34" borderId="25" xfId="0" applyNumberFormat="1" applyFont="1" applyFill="1" applyBorder="1" applyAlignment="1">
      <alignment horizontal="right"/>
    </xf>
    <xf numFmtId="178" fontId="73" fillId="33" borderId="22" xfId="0" applyNumberFormat="1" applyFont="1" applyFill="1" applyBorder="1"/>
    <xf numFmtId="0" fontId="73" fillId="0" borderId="20" xfId="0" applyFont="1" applyBorder="1" applyAlignment="1">
      <alignment vertical="center"/>
    </xf>
    <xf numFmtId="0" fontId="72" fillId="0" borderId="11" xfId="0" applyFont="1" applyBorder="1" applyAlignment="1">
      <alignment vertical="center" wrapText="1"/>
    </xf>
    <xf numFmtId="0" fontId="73" fillId="0" borderId="0" xfId="0" applyFont="1" applyAlignment="1">
      <alignment horizontal="center" vertical="center" wrapText="1"/>
    </xf>
    <xf numFmtId="0" fontId="73" fillId="35" borderId="0" xfId="0" applyFont="1" applyFill="1"/>
    <xf numFmtId="0" fontId="105" fillId="0" borderId="0" xfId="0" applyFont="1"/>
    <xf numFmtId="0" fontId="0" fillId="35" borderId="0" xfId="0" applyFill="1"/>
    <xf numFmtId="38" fontId="73" fillId="33" borderId="22" xfId="66" applyFont="1" applyFill="1" applyBorder="1" applyProtection="1"/>
    <xf numFmtId="0" fontId="19" fillId="0" borderId="50" xfId="0" applyFont="1" applyBorder="1"/>
    <xf numFmtId="0" fontId="73" fillId="0" borderId="0" xfId="0" applyFont="1" applyAlignment="1">
      <alignment horizontal="center" vertical="center"/>
    </xf>
    <xf numFmtId="9" fontId="62" fillId="0" borderId="0" xfId="0" applyNumberFormat="1" applyFont="1"/>
    <xf numFmtId="0" fontId="73" fillId="0" borderId="0" xfId="0" applyFont="1" applyAlignment="1">
      <alignment horizontal="left" vertical="center"/>
    </xf>
    <xf numFmtId="0" fontId="73" fillId="0" borderId="77" xfId="0" applyFont="1" applyBorder="1" applyAlignment="1">
      <alignment horizontal="center" vertical="center" shrinkToFit="1"/>
    </xf>
    <xf numFmtId="184" fontId="62" fillId="32" borderId="78" xfId="0" applyNumberFormat="1" applyFont="1" applyFill="1" applyBorder="1"/>
    <xf numFmtId="184" fontId="62" fillId="29" borderId="141" xfId="0" applyNumberFormat="1" applyFont="1" applyFill="1" applyBorder="1" applyAlignment="1">
      <alignment horizontal="right"/>
    </xf>
    <xf numFmtId="184" fontId="62" fillId="29" borderId="142" xfId="0" applyNumberFormat="1" applyFont="1" applyFill="1" applyBorder="1" applyAlignment="1">
      <alignment horizontal="right"/>
    </xf>
    <xf numFmtId="184" fontId="62" fillId="32" borderId="79" xfId="0" applyNumberFormat="1" applyFont="1" applyFill="1" applyBorder="1"/>
    <xf numFmtId="184" fontId="73" fillId="32" borderId="80" xfId="0" applyNumberFormat="1" applyFont="1" applyFill="1" applyBorder="1" applyAlignment="1">
      <alignment vertical="center"/>
    </xf>
    <xf numFmtId="195" fontId="62" fillId="32" borderId="79" xfId="0" applyNumberFormat="1" applyFont="1" applyFill="1" applyBorder="1"/>
    <xf numFmtId="0" fontId="73" fillId="0" borderId="0" xfId="0" applyFont="1" applyAlignment="1">
      <alignment horizontal="right"/>
    </xf>
    <xf numFmtId="0" fontId="73" fillId="0" borderId="81" xfId="0" applyFont="1" applyBorder="1" applyAlignment="1">
      <alignment horizontal="right" vertical="center"/>
    </xf>
    <xf numFmtId="0" fontId="62" fillId="0" borderId="0" xfId="0" applyFont="1" applyAlignment="1">
      <alignment horizontal="center" vertical="center"/>
    </xf>
    <xf numFmtId="0" fontId="73" fillId="0" borderId="18" xfId="0" applyFont="1" applyBorder="1" applyAlignment="1">
      <alignment vertical="center"/>
    </xf>
    <xf numFmtId="0" fontId="73" fillId="0" borderId="13" xfId="0" applyFont="1" applyBorder="1" applyAlignment="1">
      <alignment vertical="center"/>
    </xf>
    <xf numFmtId="0" fontId="73" fillId="0" borderId="0" xfId="0" applyFont="1" applyAlignment="1">
      <alignment vertical="center"/>
    </xf>
    <xf numFmtId="184" fontId="62" fillId="32" borderId="82" xfId="0" applyNumberFormat="1" applyFont="1" applyFill="1" applyBorder="1"/>
    <xf numFmtId="184" fontId="62" fillId="32" borderId="20" xfId="0" applyNumberFormat="1" applyFont="1" applyFill="1" applyBorder="1"/>
    <xf numFmtId="184" fontId="62" fillId="0" borderId="0" xfId="0" applyNumberFormat="1" applyFont="1"/>
    <xf numFmtId="184" fontId="62" fillId="29" borderId="143" xfId="0" applyNumberFormat="1" applyFont="1" applyFill="1" applyBorder="1" applyAlignment="1">
      <alignment horizontal="right"/>
    </xf>
    <xf numFmtId="184" fontId="62" fillId="35" borderId="0" xfId="0" applyNumberFormat="1" applyFont="1" applyFill="1" applyAlignment="1">
      <alignment horizontal="right"/>
    </xf>
    <xf numFmtId="184" fontId="62" fillId="29" borderId="144" xfId="0" applyNumberFormat="1" applyFont="1" applyFill="1" applyBorder="1" applyAlignment="1">
      <alignment horizontal="right"/>
    </xf>
    <xf numFmtId="184" fontId="62" fillId="32" borderId="83" xfId="0" applyNumberFormat="1" applyFont="1" applyFill="1" applyBorder="1"/>
    <xf numFmtId="184" fontId="62" fillId="32" borderId="22" xfId="0" applyNumberFormat="1" applyFont="1" applyFill="1" applyBorder="1"/>
    <xf numFmtId="184" fontId="62" fillId="35" borderId="0" xfId="0" applyNumberFormat="1" applyFont="1" applyFill="1"/>
    <xf numFmtId="195" fontId="62" fillId="32" borderId="59" xfId="0" applyNumberFormat="1" applyFont="1" applyFill="1" applyBorder="1"/>
    <xf numFmtId="9" fontId="62" fillId="32" borderId="11" xfId="0" applyNumberFormat="1" applyFont="1" applyFill="1" applyBorder="1"/>
    <xf numFmtId="184" fontId="62" fillId="29" borderId="141" xfId="0" applyNumberFormat="1" applyFont="1" applyFill="1" applyBorder="1" applyAlignment="1" applyProtection="1">
      <alignment horizontal="right"/>
      <protection locked="0"/>
    </xf>
    <xf numFmtId="184" fontId="62" fillId="29" borderId="142" xfId="0" applyNumberFormat="1" applyFont="1" applyFill="1" applyBorder="1" applyAlignment="1" applyProtection="1">
      <alignment horizontal="right"/>
      <protection locked="0"/>
    </xf>
    <xf numFmtId="38" fontId="62" fillId="29" borderId="84" xfId="66" applyFont="1" applyFill="1" applyBorder="1" applyAlignment="1" applyProtection="1">
      <alignment horizontal="right"/>
      <protection locked="0"/>
    </xf>
    <xf numFmtId="38" fontId="62" fillId="29" borderId="85" xfId="66" applyFont="1" applyFill="1" applyBorder="1" applyAlignment="1" applyProtection="1">
      <alignment horizontal="right"/>
      <protection locked="0"/>
    </xf>
    <xf numFmtId="38" fontId="62" fillId="29" borderId="86" xfId="66" applyFont="1" applyFill="1" applyBorder="1" applyAlignment="1" applyProtection="1">
      <alignment horizontal="right"/>
      <protection locked="0"/>
    </xf>
    <xf numFmtId="38" fontId="62" fillId="29" borderId="87" xfId="66" applyFont="1" applyFill="1" applyBorder="1" applyAlignment="1" applyProtection="1">
      <alignment horizontal="right"/>
      <protection locked="0"/>
    </xf>
    <xf numFmtId="0" fontId="0" fillId="29" borderId="87" xfId="0" applyFill="1" applyBorder="1" applyProtection="1">
      <protection locked="0"/>
    </xf>
    <xf numFmtId="0" fontId="73" fillId="29" borderId="84" xfId="0" applyFont="1" applyFill="1" applyBorder="1" applyAlignment="1" applyProtection="1">
      <alignment horizontal="right"/>
      <protection locked="0"/>
    </xf>
    <xf numFmtId="0" fontId="73" fillId="29" borderId="88" xfId="0" applyFont="1" applyFill="1" applyBorder="1" applyAlignment="1" applyProtection="1">
      <alignment horizontal="right"/>
      <protection locked="0"/>
    </xf>
    <xf numFmtId="0" fontId="0" fillId="29" borderId="84" xfId="0" applyFill="1" applyBorder="1" applyAlignment="1" applyProtection="1">
      <alignment horizontal="right"/>
      <protection locked="0"/>
    </xf>
    <xf numFmtId="0" fontId="0" fillId="29" borderId="85" xfId="0" applyFill="1" applyBorder="1" applyAlignment="1" applyProtection="1">
      <alignment horizontal="right"/>
      <protection locked="0"/>
    </xf>
    <xf numFmtId="0" fontId="0" fillId="29" borderId="88" xfId="0" applyFill="1" applyBorder="1" applyAlignment="1" applyProtection="1">
      <alignment horizontal="right"/>
      <protection locked="0"/>
    </xf>
    <xf numFmtId="0" fontId="73" fillId="29" borderId="145" xfId="0" applyFont="1" applyFill="1" applyBorder="1" applyAlignment="1" applyProtection="1">
      <alignment horizontal="right"/>
      <protection locked="0"/>
    </xf>
    <xf numFmtId="0" fontId="73" fillId="29" borderId="146" xfId="0" applyFont="1" applyFill="1" applyBorder="1" applyAlignment="1" applyProtection="1">
      <alignment horizontal="right"/>
      <protection locked="0"/>
    </xf>
    <xf numFmtId="0" fontId="73" fillId="29" borderId="147" xfId="0" applyFont="1" applyFill="1" applyBorder="1" applyAlignment="1" applyProtection="1">
      <alignment horizontal="right"/>
      <protection locked="0"/>
    </xf>
    <xf numFmtId="31" fontId="73" fillId="29" borderId="131" xfId="0" applyNumberFormat="1" applyFont="1" applyFill="1" applyBorder="1" applyAlignment="1" applyProtection="1">
      <alignment horizontal="right" shrinkToFit="1"/>
      <protection locked="0"/>
    </xf>
    <xf numFmtId="31" fontId="73" fillId="29" borderId="11" xfId="0" applyNumberFormat="1" applyFont="1" applyFill="1" applyBorder="1" applyAlignment="1" applyProtection="1">
      <alignment horizontal="right" shrinkToFit="1"/>
      <protection locked="0"/>
    </xf>
    <xf numFmtId="0" fontId="73" fillId="29" borderId="132" xfId="0" applyFont="1" applyFill="1" applyBorder="1" applyAlignment="1" applyProtection="1">
      <alignment horizontal="right" shrinkToFit="1"/>
      <protection locked="0"/>
    </xf>
    <xf numFmtId="0" fontId="73" fillId="29" borderId="131" xfId="0" applyFont="1" applyFill="1" applyBorder="1" applyProtection="1">
      <protection locked="0"/>
    </xf>
    <xf numFmtId="0" fontId="73" fillId="29" borderId="11" xfId="0" applyFont="1" applyFill="1" applyBorder="1" applyProtection="1">
      <protection locked="0"/>
    </xf>
    <xf numFmtId="0" fontId="73" fillId="29" borderId="132" xfId="0" applyFont="1" applyFill="1" applyBorder="1" applyProtection="1">
      <protection locked="0"/>
    </xf>
    <xf numFmtId="178" fontId="73" fillId="29" borderId="145" xfId="0" applyNumberFormat="1" applyFont="1" applyFill="1" applyBorder="1" applyProtection="1">
      <protection locked="0"/>
    </xf>
    <xf numFmtId="178" fontId="73" fillId="29" borderId="146" xfId="0" applyNumberFormat="1" applyFont="1" applyFill="1" applyBorder="1" applyProtection="1">
      <protection locked="0"/>
    </xf>
    <xf numFmtId="178" fontId="73" fillId="29" borderId="147" xfId="0" applyNumberFormat="1" applyFont="1" applyFill="1" applyBorder="1" applyProtection="1">
      <protection locked="0"/>
    </xf>
    <xf numFmtId="0" fontId="73" fillId="29" borderId="55" xfId="0" applyFont="1" applyFill="1" applyBorder="1" applyAlignment="1" applyProtection="1">
      <alignment shrinkToFit="1"/>
      <protection locked="0"/>
    </xf>
    <xf numFmtId="0" fontId="73" fillId="29" borderId="57" xfId="0" applyFont="1" applyFill="1" applyBorder="1" applyAlignment="1" applyProtection="1">
      <alignment shrinkToFit="1"/>
      <protection locked="0"/>
    </xf>
    <xf numFmtId="0" fontId="73" fillId="29" borderId="89" xfId="0" applyFont="1" applyFill="1" applyBorder="1" applyAlignment="1" applyProtection="1">
      <alignment shrinkToFit="1"/>
      <protection locked="0"/>
    </xf>
    <xf numFmtId="0" fontId="73" fillId="29" borderId="53" xfId="0" applyFont="1" applyFill="1" applyBorder="1" applyAlignment="1" applyProtection="1">
      <alignment shrinkToFit="1"/>
      <protection locked="0"/>
    </xf>
    <xf numFmtId="0" fontId="73" fillId="29" borderId="11" xfId="0" applyFont="1" applyFill="1" applyBorder="1" applyAlignment="1" applyProtection="1">
      <alignment shrinkToFit="1"/>
      <protection locked="0"/>
    </xf>
    <xf numFmtId="0" fontId="73" fillId="29" borderId="54" xfId="0" applyFont="1" applyFill="1" applyBorder="1" applyAlignment="1" applyProtection="1">
      <alignment shrinkToFit="1"/>
      <protection locked="0"/>
    </xf>
    <xf numFmtId="0" fontId="62" fillId="0" borderId="0" xfId="87" applyFont="1">
      <alignment vertical="center"/>
    </xf>
    <xf numFmtId="0" fontId="62" fillId="0" borderId="36" xfId="0" applyFont="1" applyBorder="1" applyAlignment="1">
      <alignment vertical="center"/>
    </xf>
    <xf numFmtId="0" fontId="19" fillId="0" borderId="0" xfId="0" applyFont="1" applyAlignment="1">
      <alignment vertical="center"/>
    </xf>
    <xf numFmtId="0" fontId="0" fillId="0" borderId="0" xfId="0" applyAlignment="1">
      <alignment vertical="center"/>
    </xf>
    <xf numFmtId="0" fontId="46" fillId="0" borderId="0" xfId="0" applyFont="1" applyAlignment="1">
      <alignment horizontal="center" vertical="center" shrinkToFit="1"/>
    </xf>
    <xf numFmtId="0" fontId="19" fillId="0" borderId="11" xfId="0" applyFont="1" applyBorder="1" applyAlignment="1">
      <alignment horizontal="center" vertical="center" shrinkToFit="1"/>
    </xf>
    <xf numFmtId="0" fontId="46" fillId="0" borderId="0" xfId="0" applyFont="1" applyAlignment="1">
      <alignment horizontal="center" vertical="center" wrapText="1"/>
    </xf>
    <xf numFmtId="0" fontId="19" fillId="0" borderId="18" xfId="0" applyFont="1" applyBorder="1" applyAlignment="1">
      <alignment vertical="center" wrapText="1"/>
    </xf>
    <xf numFmtId="0" fontId="19" fillId="25" borderId="135" xfId="0" applyFont="1" applyFill="1" applyBorder="1" applyAlignment="1">
      <alignment vertical="center" wrapText="1"/>
    </xf>
    <xf numFmtId="0" fontId="19" fillId="25" borderId="131" xfId="0" applyFont="1" applyFill="1" applyBorder="1" applyAlignment="1">
      <alignment vertical="center" wrapText="1"/>
    </xf>
    <xf numFmtId="0" fontId="19" fillId="25" borderId="24" xfId="0" applyFont="1" applyFill="1" applyBorder="1" applyAlignment="1">
      <alignment horizontal="center" vertical="center" shrinkToFit="1"/>
    </xf>
    <xf numFmtId="192" fontId="19" fillId="25" borderId="145" xfId="0" applyNumberFormat="1" applyFont="1" applyFill="1" applyBorder="1" applyAlignment="1">
      <alignment vertical="center" shrinkToFit="1"/>
    </xf>
    <xf numFmtId="192" fontId="0" fillId="0" borderId="0" xfId="0" applyNumberFormat="1" applyAlignment="1">
      <alignment vertical="center" shrinkToFit="1"/>
    </xf>
    <xf numFmtId="0" fontId="45" fillId="0" borderId="0" xfId="0" applyFont="1" applyAlignment="1">
      <alignment vertical="center" wrapText="1"/>
    </xf>
    <xf numFmtId="49" fontId="19" fillId="25" borderId="138" xfId="0" applyNumberFormat="1" applyFont="1" applyFill="1" applyBorder="1" applyAlignment="1">
      <alignment vertical="center" wrapText="1"/>
    </xf>
    <xf numFmtId="0" fontId="19" fillId="25" borderId="11" xfId="0" applyFont="1" applyFill="1" applyBorder="1" applyAlignment="1">
      <alignment vertical="center" wrapText="1"/>
    </xf>
    <xf numFmtId="0" fontId="19" fillId="25" borderId="13" xfId="0" applyFont="1" applyFill="1" applyBorder="1" applyAlignment="1">
      <alignment horizontal="center" vertical="center" shrinkToFit="1"/>
    </xf>
    <xf numFmtId="192" fontId="19" fillId="25" borderId="146" xfId="0" applyNumberFormat="1" applyFont="1" applyFill="1" applyBorder="1" applyAlignment="1">
      <alignment vertical="center" shrinkToFit="1"/>
    </xf>
    <xf numFmtId="0" fontId="0" fillId="0" borderId="0" xfId="0" applyAlignment="1">
      <alignment vertical="top" wrapText="1"/>
    </xf>
    <xf numFmtId="0" fontId="19" fillId="25" borderId="21" xfId="0" applyFont="1" applyFill="1" applyBorder="1" applyAlignment="1">
      <alignment vertical="center" wrapText="1"/>
    </xf>
    <xf numFmtId="192" fontId="19" fillId="25" borderId="148" xfId="0" applyNumberFormat="1" applyFont="1" applyFill="1" applyBorder="1" applyAlignment="1">
      <alignment vertical="center" shrinkToFit="1"/>
    </xf>
    <xf numFmtId="192" fontId="19" fillId="25" borderId="19" xfId="0" applyNumberFormat="1" applyFont="1" applyFill="1" applyBorder="1" applyAlignment="1">
      <alignment vertical="center" shrinkToFit="1"/>
    </xf>
    <xf numFmtId="192" fontId="0" fillId="0" borderId="149" xfId="0" applyNumberFormat="1" applyBorder="1" applyAlignment="1">
      <alignment vertical="center" shrinkToFit="1"/>
    </xf>
    <xf numFmtId="0" fontId="19" fillId="25" borderId="133" xfId="0" applyFont="1" applyFill="1" applyBorder="1" applyAlignment="1">
      <alignment vertical="center" wrapText="1"/>
    </xf>
    <xf numFmtId="0" fontId="19" fillId="25" borderId="150" xfId="0" applyFont="1" applyFill="1" applyBorder="1" applyAlignment="1">
      <alignment horizontal="center" vertical="center" shrinkToFit="1"/>
    </xf>
    <xf numFmtId="192" fontId="19" fillId="25" borderId="151" xfId="0" applyNumberFormat="1" applyFont="1" applyFill="1" applyBorder="1" applyAlignment="1">
      <alignment vertical="center" shrinkToFit="1"/>
    </xf>
    <xf numFmtId="0" fontId="19" fillId="0" borderId="16" xfId="0" applyFont="1" applyBorder="1"/>
    <xf numFmtId="0" fontId="19" fillId="0" borderId="22" xfId="0" applyFont="1" applyBorder="1" applyAlignment="1">
      <alignment horizontal="right" vertical="center" wrapText="1"/>
    </xf>
    <xf numFmtId="0" fontId="19" fillId="0" borderId="90" xfId="0" applyFont="1" applyBorder="1" applyAlignment="1">
      <alignment horizontal="right" vertical="center" wrapText="1"/>
    </xf>
    <xf numFmtId="190" fontId="19" fillId="0" borderId="50" xfId="0" applyNumberFormat="1" applyFont="1" applyBorder="1" applyAlignment="1">
      <alignment vertical="center" shrinkToFit="1"/>
    </xf>
    <xf numFmtId="190" fontId="19" fillId="0" borderId="0" xfId="0" applyNumberFormat="1" applyFont="1" applyAlignment="1">
      <alignment vertical="center" shrinkToFit="1"/>
    </xf>
    <xf numFmtId="190" fontId="0" fillId="0" borderId="0" xfId="0" applyNumberFormat="1" applyAlignment="1">
      <alignment vertical="center" shrinkToFit="1"/>
    </xf>
    <xf numFmtId="0" fontId="45" fillId="0" borderId="0" xfId="0" applyFont="1" applyAlignment="1">
      <alignment horizontal="center" vertical="center" wrapText="1"/>
    </xf>
    <xf numFmtId="0" fontId="45" fillId="0" borderId="0" xfId="0" applyFont="1" applyAlignment="1">
      <alignment horizontal="left" vertical="center" wrapText="1"/>
    </xf>
    <xf numFmtId="0" fontId="0" fillId="0" borderId="0" xfId="0" applyAlignment="1">
      <alignment vertical="center" wrapText="1"/>
    </xf>
    <xf numFmtId="0" fontId="0" fillId="0" borderId="0" xfId="87" applyFont="1" applyAlignment="1">
      <alignment horizontal="left" vertical="top" wrapText="1"/>
    </xf>
    <xf numFmtId="0" fontId="1" fillId="0" borderId="0" xfId="87" applyAlignment="1">
      <alignment horizontal="left" vertical="top" wrapText="1"/>
    </xf>
    <xf numFmtId="178" fontId="106" fillId="0" borderId="0" xfId="0" applyNumberFormat="1" applyFont="1"/>
    <xf numFmtId="0" fontId="106" fillId="0" borderId="0" xfId="0" applyFont="1"/>
    <xf numFmtId="0" fontId="62" fillId="0" borderId="0" xfId="87" applyFont="1" applyAlignment="1">
      <alignment horizontal="left" vertical="top"/>
    </xf>
    <xf numFmtId="0" fontId="73" fillId="0" borderId="0" xfId="87" applyFont="1" applyAlignment="1">
      <alignment horizontal="left" vertical="top"/>
    </xf>
    <xf numFmtId="0" fontId="19" fillId="0" borderId="0" xfId="87" applyFont="1" applyAlignment="1">
      <alignment horizontal="left" vertical="top"/>
    </xf>
    <xf numFmtId="0" fontId="1" fillId="0" borderId="0" xfId="87" applyAlignment="1">
      <alignment horizontal="left" vertical="top"/>
    </xf>
    <xf numFmtId="193" fontId="19" fillId="0" borderId="18" xfId="0" applyNumberFormat="1" applyFont="1" applyBorder="1" applyAlignment="1">
      <alignment horizontal="right" vertical="center" shrinkToFit="1"/>
    </xf>
    <xf numFmtId="197" fontId="19" fillId="0" borderId="11" xfId="0" applyNumberFormat="1" applyFont="1" applyBorder="1" applyAlignment="1">
      <alignment horizontal="right" vertical="center" shrinkToFit="1"/>
    </xf>
    <xf numFmtId="193" fontId="19" fillId="0" borderId="37" xfId="0" applyNumberFormat="1" applyFont="1" applyBorder="1" applyAlignment="1">
      <alignment horizontal="right" vertical="center" shrinkToFit="1"/>
    </xf>
    <xf numFmtId="197" fontId="19" fillId="0" borderId="132" xfId="0" applyNumberFormat="1" applyFont="1" applyBorder="1" applyAlignment="1">
      <alignment horizontal="right" vertical="center" shrinkToFit="1"/>
    </xf>
    <xf numFmtId="184" fontId="19" fillId="25" borderId="131" xfId="0" applyNumberFormat="1" applyFont="1" applyFill="1" applyBorder="1" applyAlignment="1">
      <alignment horizontal="right" vertical="center" shrinkToFit="1"/>
    </xf>
    <xf numFmtId="193" fontId="19" fillId="25" borderId="152" xfId="0" applyNumberFormat="1" applyFont="1" applyFill="1" applyBorder="1" applyAlignment="1">
      <alignment horizontal="right" vertical="center" shrinkToFit="1"/>
    </xf>
    <xf numFmtId="197" fontId="19" fillId="25" borderId="22" xfId="0" applyNumberFormat="1" applyFont="1" applyFill="1" applyBorder="1" applyAlignment="1">
      <alignment horizontal="right" vertical="center" shrinkToFit="1"/>
    </xf>
    <xf numFmtId="184" fontId="19" fillId="25" borderId="11" xfId="0" applyNumberFormat="1" applyFont="1" applyFill="1" applyBorder="1" applyAlignment="1">
      <alignment horizontal="right" vertical="center" shrinkToFit="1"/>
    </xf>
    <xf numFmtId="193" fontId="19" fillId="25" borderId="18" xfId="0" applyNumberFormat="1" applyFont="1" applyFill="1" applyBorder="1" applyAlignment="1">
      <alignment horizontal="right" vertical="center" shrinkToFit="1"/>
    </xf>
    <xf numFmtId="197" fontId="19" fillId="25" borderId="11" xfId="0" applyNumberFormat="1" applyFont="1" applyFill="1" applyBorder="1" applyAlignment="1">
      <alignment horizontal="right" vertical="center" shrinkToFit="1"/>
    </xf>
    <xf numFmtId="184" fontId="19" fillId="25" borderId="132" xfId="0" applyNumberFormat="1" applyFont="1" applyFill="1" applyBorder="1" applyAlignment="1">
      <alignment horizontal="right" vertical="center" shrinkToFit="1"/>
    </xf>
    <xf numFmtId="193" fontId="19" fillId="25" borderId="153" xfId="0" applyNumberFormat="1" applyFont="1" applyFill="1" applyBorder="1" applyAlignment="1">
      <alignment horizontal="right" vertical="center" shrinkToFit="1"/>
    </xf>
    <xf numFmtId="197" fontId="19" fillId="25" borderId="132" xfId="0" applyNumberFormat="1" applyFont="1" applyFill="1" applyBorder="1" applyAlignment="1">
      <alignment horizontal="right" vertical="center" shrinkToFit="1"/>
    </xf>
    <xf numFmtId="197" fontId="19" fillId="25" borderId="20" xfId="0" applyNumberFormat="1" applyFont="1" applyFill="1" applyBorder="1" applyAlignment="1">
      <alignment horizontal="right" vertical="center" shrinkToFit="1"/>
    </xf>
    <xf numFmtId="178" fontId="19" fillId="32" borderId="22" xfId="0" applyNumberFormat="1" applyFont="1" applyFill="1" applyBorder="1" applyAlignment="1">
      <alignment horizontal="right" vertical="center" wrapText="1" indent="1"/>
    </xf>
    <xf numFmtId="178" fontId="19" fillId="32" borderId="22" xfId="0" applyNumberFormat="1" applyFont="1" applyFill="1" applyBorder="1" applyAlignment="1">
      <alignment horizontal="right" vertical="center" shrinkToFit="1"/>
    </xf>
    <xf numFmtId="0" fontId="19" fillId="0" borderId="154" xfId="0" applyFont="1" applyBorder="1"/>
    <xf numFmtId="31" fontId="19" fillId="25" borderId="131" xfId="0" applyNumberFormat="1" applyFont="1" applyFill="1" applyBorder="1" applyAlignment="1" applyProtection="1">
      <alignment horizontal="right" vertical="center" wrapText="1"/>
      <protection locked="0"/>
    </xf>
    <xf numFmtId="0" fontId="19" fillId="25" borderId="11" xfId="0" applyFont="1" applyFill="1" applyBorder="1" applyAlignment="1" applyProtection="1">
      <alignment horizontal="right" vertical="center" wrapText="1"/>
      <protection locked="0"/>
    </xf>
    <xf numFmtId="0" fontId="19" fillId="25" borderId="132" xfId="0" applyFont="1" applyFill="1" applyBorder="1" applyAlignment="1" applyProtection="1">
      <alignment horizontal="right" vertical="center" wrapText="1"/>
      <protection locked="0"/>
    </xf>
    <xf numFmtId="0" fontId="5" fillId="0" borderId="11" xfId="0" applyFont="1" applyBorder="1" applyAlignment="1">
      <alignment vertical="center"/>
    </xf>
    <xf numFmtId="49" fontId="5" fillId="0" borderId="34" xfId="0" applyNumberFormat="1" applyFont="1" applyBorder="1" applyAlignment="1">
      <alignment horizontal="left" vertical="center" wrapText="1"/>
    </xf>
    <xf numFmtId="184" fontId="5" fillId="24" borderId="20" xfId="0" applyNumberFormat="1" applyFont="1" applyFill="1" applyBorder="1" applyAlignment="1">
      <alignment horizontal="right" vertical="center" shrinkToFit="1"/>
    </xf>
    <xf numFmtId="178" fontId="5" fillId="25" borderId="20" xfId="0" applyNumberFormat="1" applyFont="1" applyFill="1" applyBorder="1" applyAlignment="1" applyProtection="1">
      <alignment horizontal="right" vertical="center" shrinkToFit="1"/>
      <protection locked="0"/>
    </xf>
    <xf numFmtId="184" fontId="10" fillId="0" borderId="52" xfId="0" applyNumberFormat="1" applyFont="1" applyBorder="1" applyAlignment="1" applyProtection="1">
      <alignment vertical="center" shrinkToFit="1"/>
      <protection locked="0"/>
    </xf>
    <xf numFmtId="184" fontId="10" fillId="0" borderId="11" xfId="0" applyNumberFormat="1" applyFont="1" applyBorder="1" applyAlignment="1" applyProtection="1">
      <alignment vertical="center" shrinkToFit="1"/>
      <protection locked="0"/>
    </xf>
    <xf numFmtId="184" fontId="10" fillId="0" borderId="52" xfId="0" applyNumberFormat="1" applyFont="1" applyBorder="1" applyAlignment="1">
      <alignment vertical="center" shrinkToFit="1"/>
    </xf>
    <xf numFmtId="184" fontId="10" fillId="0" borderId="37" xfId="0" applyNumberFormat="1" applyFont="1" applyBorder="1" applyAlignment="1" applyProtection="1">
      <alignment vertical="center" shrinkToFit="1"/>
      <protection locked="0"/>
    </xf>
    <xf numFmtId="184" fontId="10" fillId="0" borderId="91" xfId="0" applyNumberFormat="1" applyFont="1" applyBorder="1" applyAlignment="1" applyProtection="1">
      <alignment vertical="center" shrinkToFit="1"/>
      <protection locked="0"/>
    </xf>
    <xf numFmtId="184" fontId="10" fillId="0" borderId="92" xfId="0" applyNumberFormat="1" applyFont="1" applyBorder="1" applyAlignment="1" applyProtection="1">
      <alignment vertical="center" shrinkToFit="1"/>
      <protection locked="0"/>
    </xf>
    <xf numFmtId="184" fontId="10" fillId="0" borderId="93" xfId="0" applyNumberFormat="1" applyFont="1" applyBorder="1" applyAlignment="1">
      <alignment vertical="center" shrinkToFit="1"/>
    </xf>
    <xf numFmtId="49" fontId="22" fillId="0" borderId="31" xfId="0" applyNumberFormat="1" applyFont="1" applyBorder="1" applyAlignment="1">
      <alignment vertical="center" shrinkToFit="1"/>
    </xf>
    <xf numFmtId="0" fontId="4" fillId="36" borderId="13" xfId="88" applyFont="1" applyFill="1" applyBorder="1" applyAlignment="1">
      <alignment horizontal="left" vertical="center" wrapText="1"/>
    </xf>
    <xf numFmtId="49" fontId="22" fillId="0" borderId="32" xfId="0" applyNumberFormat="1" applyFont="1" applyBorder="1" applyAlignment="1">
      <alignment vertical="center" shrinkToFit="1"/>
    </xf>
    <xf numFmtId="49" fontId="107" fillId="0" borderId="24" xfId="0" applyNumberFormat="1" applyFont="1" applyBorder="1" applyAlignment="1">
      <alignment vertical="center" shrinkToFit="1"/>
    </xf>
    <xf numFmtId="0" fontId="4" fillId="37" borderId="13" xfId="88" applyFont="1" applyFill="1" applyBorder="1" applyAlignment="1">
      <alignment horizontal="left" vertical="center" wrapText="1"/>
    </xf>
    <xf numFmtId="0" fontId="4" fillId="0" borderId="18" xfId="88" applyFont="1" applyBorder="1" applyAlignment="1">
      <alignment horizontal="left" vertical="center" wrapText="1"/>
    </xf>
    <xf numFmtId="49" fontId="10" fillId="29" borderId="11" xfId="0" applyNumberFormat="1" applyFont="1" applyFill="1" applyBorder="1" applyAlignment="1" applyProtection="1">
      <alignment vertical="center" shrinkToFit="1"/>
      <protection locked="0"/>
    </xf>
    <xf numFmtId="0" fontId="79" fillId="29" borderId="11" xfId="0" applyFont="1" applyFill="1" applyBorder="1" applyAlignment="1" applyProtection="1">
      <alignment horizontal="right" vertical="center" shrinkToFit="1"/>
      <protection locked="0"/>
    </xf>
    <xf numFmtId="49" fontId="10" fillId="38" borderId="15" xfId="0" applyNumberFormat="1" applyFont="1" applyFill="1" applyBorder="1" applyAlignment="1">
      <alignment vertical="center" shrinkToFit="1"/>
    </xf>
    <xf numFmtId="49" fontId="22" fillId="38" borderId="14" xfId="0" applyNumberFormat="1" applyFont="1" applyFill="1" applyBorder="1" applyAlignment="1">
      <alignment vertical="center" shrinkToFit="1"/>
    </xf>
    <xf numFmtId="49" fontId="85" fillId="29" borderId="30" xfId="0" applyNumberFormat="1" applyFont="1" applyFill="1" applyBorder="1" applyAlignment="1">
      <alignment vertical="center" shrinkToFit="1"/>
    </xf>
    <xf numFmtId="0" fontId="0" fillId="0" borderId="30" xfId="0" applyBorder="1" applyAlignment="1">
      <alignment horizontal="left" vertical="center" wrapText="1"/>
    </xf>
    <xf numFmtId="0" fontId="86" fillId="36" borderId="13" xfId="88" applyFont="1" applyFill="1" applyBorder="1" applyAlignment="1">
      <alignment horizontal="left" vertical="center" wrapText="1"/>
    </xf>
    <xf numFmtId="49" fontId="10" fillId="38" borderId="10" xfId="0" applyNumberFormat="1" applyFont="1" applyFill="1" applyBorder="1" applyAlignment="1">
      <alignment vertical="center" shrinkToFit="1"/>
    </xf>
    <xf numFmtId="181" fontId="79" fillId="29" borderId="11" xfId="0" applyNumberFormat="1" applyFont="1" applyFill="1" applyBorder="1" applyAlignment="1" applyProtection="1">
      <alignment horizontal="right" vertical="center" shrinkToFit="1"/>
      <protection locked="0"/>
    </xf>
    <xf numFmtId="0" fontId="87" fillId="36" borderId="13" xfId="88" applyFont="1" applyFill="1" applyBorder="1" applyAlignment="1">
      <alignment horizontal="left" vertical="center" wrapText="1"/>
    </xf>
    <xf numFmtId="49" fontId="10" fillId="36" borderId="10" xfId="0" applyNumberFormat="1" applyFont="1" applyFill="1" applyBorder="1" applyAlignment="1">
      <alignment vertical="center" shrinkToFit="1"/>
    </xf>
    <xf numFmtId="0" fontId="5" fillId="36" borderId="13" xfId="88" applyFont="1" applyFill="1" applyBorder="1" applyAlignment="1">
      <alignment horizontal="left" vertical="center" wrapText="1"/>
    </xf>
    <xf numFmtId="49" fontId="10" fillId="29" borderId="10" xfId="0" applyNumberFormat="1" applyFont="1" applyFill="1" applyBorder="1" applyAlignment="1" applyProtection="1">
      <alignment vertical="center" shrinkToFit="1"/>
      <protection locked="0"/>
    </xf>
    <xf numFmtId="180" fontId="5" fillId="29" borderId="11" xfId="0" applyNumberFormat="1" applyFont="1" applyFill="1" applyBorder="1" applyAlignment="1" applyProtection="1">
      <alignment vertical="center" shrinkToFit="1"/>
      <protection locked="0"/>
    </xf>
    <xf numFmtId="0" fontId="4" fillId="29" borderId="11" xfId="88" applyFont="1" applyFill="1" applyBorder="1" applyAlignment="1" applyProtection="1">
      <alignment horizontal="left" vertical="center" wrapText="1"/>
      <protection locked="0"/>
    </xf>
    <xf numFmtId="0" fontId="5" fillId="29" borderId="11" xfId="0" applyFont="1" applyFill="1" applyBorder="1" applyAlignment="1" applyProtection="1">
      <alignment vertical="center" shrinkToFit="1"/>
      <protection locked="0"/>
    </xf>
    <xf numFmtId="178" fontId="5" fillId="29" borderId="11" xfId="0" applyNumberFormat="1" applyFont="1" applyFill="1" applyBorder="1" applyAlignment="1" applyProtection="1">
      <alignment vertical="center" shrinkToFit="1"/>
      <protection locked="0"/>
    </xf>
    <xf numFmtId="49" fontId="68" fillId="0" borderId="55" xfId="0" applyNumberFormat="1" applyFont="1" applyBorder="1" applyAlignment="1">
      <alignment vertical="center" shrinkToFit="1"/>
    </xf>
    <xf numFmtId="49" fontId="68" fillId="0" borderId="53" xfId="0" applyNumberFormat="1" applyFont="1" applyBorder="1" applyAlignment="1">
      <alignment vertical="center" shrinkToFit="1"/>
    </xf>
    <xf numFmtId="49" fontId="68" fillId="0" borderId="56" xfId="0" applyNumberFormat="1" applyFont="1" applyBorder="1" applyAlignment="1">
      <alignment horizontal="right" vertical="center"/>
    </xf>
    <xf numFmtId="49" fontId="68" fillId="0" borderId="57" xfId="0" applyNumberFormat="1" applyFont="1" applyBorder="1" applyAlignment="1">
      <alignment vertical="center" shrinkToFit="1"/>
    </xf>
    <xf numFmtId="49" fontId="68" fillId="0" borderId="11" xfId="0" applyNumberFormat="1" applyFont="1" applyBorder="1" applyAlignment="1">
      <alignment vertical="center" shrinkToFit="1"/>
    </xf>
    <xf numFmtId="49" fontId="68" fillId="0" borderId="58" xfId="0" applyNumberFormat="1" applyFont="1" applyBorder="1" applyAlignment="1">
      <alignment horizontal="right" vertical="center"/>
    </xf>
    <xf numFmtId="49" fontId="5" fillId="0" borderId="94" xfId="0" applyNumberFormat="1" applyFont="1" applyBorder="1" applyAlignment="1">
      <alignment vertical="center"/>
    </xf>
    <xf numFmtId="49" fontId="5" fillId="0" borderId="67" xfId="0" applyNumberFormat="1" applyFont="1" applyBorder="1" applyAlignment="1">
      <alignment vertical="center"/>
    </xf>
    <xf numFmtId="49" fontId="5" fillId="0" borderId="74" xfId="0" applyNumberFormat="1" applyFont="1" applyBorder="1" applyAlignment="1">
      <alignment vertical="center"/>
    </xf>
    <xf numFmtId="49" fontId="5" fillId="0" borderId="95" xfId="0" applyNumberFormat="1" applyFont="1" applyBorder="1" applyAlignment="1">
      <alignment vertical="center"/>
    </xf>
    <xf numFmtId="49" fontId="5" fillId="0" borderId="61" xfId="0" applyNumberFormat="1" applyFont="1" applyBorder="1" applyAlignment="1">
      <alignment vertical="center"/>
    </xf>
    <xf numFmtId="49" fontId="5" fillId="0" borderId="96" xfId="0" applyNumberFormat="1" applyFont="1" applyBorder="1" applyAlignment="1">
      <alignment vertical="center"/>
    </xf>
    <xf numFmtId="49" fontId="5" fillId="0" borderId="77" xfId="0" applyNumberFormat="1" applyFont="1" applyBorder="1" applyAlignment="1">
      <alignment vertical="center"/>
    </xf>
    <xf numFmtId="49" fontId="5" fillId="0" borderId="97" xfId="0" applyNumberFormat="1" applyFont="1" applyBorder="1" applyAlignment="1">
      <alignment vertical="center"/>
    </xf>
    <xf numFmtId="0" fontId="4" fillId="25" borderId="13" xfId="88" applyFont="1" applyFill="1" applyBorder="1" applyAlignment="1" applyProtection="1">
      <alignment horizontal="left" vertical="center" shrinkToFit="1"/>
      <protection locked="0"/>
    </xf>
    <xf numFmtId="49" fontId="5" fillId="0" borderId="11" xfId="0" applyNumberFormat="1" applyFont="1" applyBorder="1" applyAlignment="1">
      <alignment horizontal="center" vertical="center"/>
    </xf>
    <xf numFmtId="49" fontId="108" fillId="0" borderId="0" xfId="0" applyNumberFormat="1" applyFont="1" applyAlignment="1">
      <alignment vertical="center" shrinkToFit="1"/>
    </xf>
    <xf numFmtId="49" fontId="108" fillId="0" borderId="0" xfId="0" applyNumberFormat="1" applyFont="1" applyAlignment="1">
      <alignment vertical="center"/>
    </xf>
    <xf numFmtId="0" fontId="4" fillId="0" borderId="13" xfId="88" applyFont="1" applyBorder="1" applyAlignment="1">
      <alignment horizontal="left" vertical="center" shrinkToFit="1"/>
    </xf>
    <xf numFmtId="49" fontId="5" fillId="0" borderId="11" xfId="0" applyNumberFormat="1" applyFont="1" applyBorder="1" applyAlignment="1">
      <alignment horizontal="center" vertical="center" shrinkToFit="1"/>
    </xf>
    <xf numFmtId="0" fontId="5" fillId="0" borderId="11" xfId="0" applyFont="1" applyBorder="1" applyAlignment="1">
      <alignment horizontal="left" vertical="center"/>
    </xf>
    <xf numFmtId="184" fontId="5" fillId="24" borderId="11" xfId="0" applyNumberFormat="1" applyFont="1" applyFill="1" applyBorder="1" applyAlignment="1">
      <alignment horizontal="right" vertical="center"/>
    </xf>
    <xf numFmtId="0" fontId="4" fillId="39" borderId="13" xfId="88" applyFont="1" applyFill="1" applyBorder="1" applyAlignment="1">
      <alignment horizontal="left" vertical="center" wrapText="1"/>
    </xf>
    <xf numFmtId="49" fontId="30" fillId="0" borderId="20" xfId="88" applyNumberFormat="1" applyFont="1" applyBorder="1" applyAlignment="1">
      <alignment horizontal="left" vertical="center" shrinkToFit="1"/>
    </xf>
    <xf numFmtId="0" fontId="4" fillId="39" borderId="11" xfId="88" applyFont="1" applyFill="1" applyBorder="1" applyAlignment="1">
      <alignment horizontal="left" vertical="center" wrapText="1"/>
    </xf>
    <xf numFmtId="0" fontId="5" fillId="39" borderId="11" xfId="0" applyFont="1" applyFill="1" applyBorder="1" applyAlignment="1">
      <alignment vertical="center" shrinkToFit="1"/>
    </xf>
    <xf numFmtId="186" fontId="5" fillId="39" borderId="11" xfId="0" applyNumberFormat="1" applyFont="1" applyFill="1" applyBorder="1" applyAlignment="1">
      <alignment vertical="center" shrinkToFit="1"/>
    </xf>
    <xf numFmtId="49" fontId="91" fillId="0" borderId="21" xfId="88" applyNumberFormat="1" applyFont="1" applyBorder="1" applyAlignment="1">
      <alignment horizontal="left" vertical="center" shrinkToFit="1"/>
    </xf>
    <xf numFmtId="199" fontId="5" fillId="39" borderId="11" xfId="0" applyNumberFormat="1" applyFont="1" applyFill="1" applyBorder="1" applyAlignment="1">
      <alignment vertical="center" shrinkToFit="1"/>
    </xf>
    <xf numFmtId="49" fontId="13" fillId="0" borderId="21" xfId="88" applyNumberFormat="1" applyFont="1" applyBorder="1" applyAlignment="1">
      <alignment horizontal="left" vertical="center" shrinkToFit="1"/>
    </xf>
    <xf numFmtId="0" fontId="4" fillId="29" borderId="30" xfId="88" applyFont="1" applyFill="1" applyBorder="1" applyAlignment="1" applyProtection="1">
      <alignment horizontal="left" vertical="center" wrapText="1"/>
      <protection locked="0"/>
    </xf>
    <xf numFmtId="184" fontId="5" fillId="29" borderId="11" xfId="0" applyNumberFormat="1" applyFont="1" applyFill="1" applyBorder="1" applyAlignment="1" applyProtection="1">
      <alignment vertical="center" shrinkToFit="1"/>
      <protection locked="0"/>
    </xf>
    <xf numFmtId="187" fontId="5" fillId="39" borderId="11" xfId="0" applyNumberFormat="1" applyFont="1" applyFill="1" applyBorder="1" applyAlignment="1">
      <alignment vertical="center" shrinkToFit="1"/>
    </xf>
    <xf numFmtId="178" fontId="5" fillId="39" borderId="11" xfId="0" applyNumberFormat="1" applyFont="1" applyFill="1" applyBorder="1" applyAlignment="1">
      <alignment vertical="center" shrinkToFit="1"/>
    </xf>
    <xf numFmtId="186" fontId="5" fillId="29" borderId="11" xfId="0" applyNumberFormat="1" applyFont="1" applyFill="1" applyBorder="1" applyAlignment="1" applyProtection="1">
      <alignment vertical="center" shrinkToFit="1"/>
      <protection locked="0"/>
    </xf>
    <xf numFmtId="178" fontId="5" fillId="39" borderId="51" xfId="0" applyNumberFormat="1" applyFont="1" applyFill="1" applyBorder="1" applyAlignment="1">
      <alignment vertical="center" shrinkToFit="1"/>
    </xf>
    <xf numFmtId="49" fontId="13" fillId="0" borderId="20" xfId="88" applyNumberFormat="1" applyFont="1" applyBorder="1" applyAlignment="1">
      <alignment horizontal="left" vertical="center" shrinkToFit="1"/>
    </xf>
    <xf numFmtId="187" fontId="84" fillId="29" borderId="20" xfId="0" applyNumberFormat="1" applyFont="1" applyFill="1" applyBorder="1" applyAlignment="1" applyProtection="1">
      <alignment horizontal="right" vertical="center"/>
      <protection locked="0"/>
    </xf>
    <xf numFmtId="49" fontId="10" fillId="0" borderId="13" xfId="0" applyNumberFormat="1" applyFont="1" applyBorder="1" applyAlignment="1" applyProtection="1">
      <alignment vertical="center" shrinkToFit="1"/>
      <protection locked="0"/>
    </xf>
    <xf numFmtId="2" fontId="5" fillId="39" borderId="11" xfId="0" applyNumberFormat="1" applyFont="1" applyFill="1" applyBorder="1" applyAlignment="1">
      <alignment vertical="center" shrinkToFit="1"/>
    </xf>
    <xf numFmtId="187" fontId="5" fillId="39" borderId="51" xfId="0" applyNumberFormat="1" applyFont="1" applyFill="1" applyBorder="1" applyAlignment="1">
      <alignment vertical="center" shrinkToFit="1"/>
    </xf>
    <xf numFmtId="49" fontId="109" fillId="0" borderId="22" xfId="88" applyNumberFormat="1" applyFont="1" applyBorder="1" applyAlignment="1">
      <alignment horizontal="left" vertical="center" shrinkToFit="1"/>
    </xf>
    <xf numFmtId="187" fontId="109" fillId="29" borderId="20" xfId="0" applyNumberFormat="1" applyFont="1" applyFill="1" applyBorder="1" applyAlignment="1" applyProtection="1">
      <alignment horizontal="right" vertical="center"/>
      <protection locked="0"/>
    </xf>
    <xf numFmtId="49" fontId="92" fillId="0" borderId="11" xfId="88" applyNumberFormat="1" applyFont="1" applyBorder="1" applyAlignment="1">
      <alignment horizontal="left" vertical="center" shrinkToFit="1"/>
    </xf>
    <xf numFmtId="49" fontId="92" fillId="0" borderId="22" xfId="88" applyNumberFormat="1" applyFont="1" applyBorder="1" applyAlignment="1">
      <alignment horizontal="left" vertical="center" shrinkToFit="1"/>
    </xf>
    <xf numFmtId="49" fontId="92" fillId="0" borderId="21" xfId="88" applyNumberFormat="1" applyFont="1" applyBorder="1" applyAlignment="1">
      <alignment horizontal="left" vertical="center" shrinkToFit="1"/>
    </xf>
    <xf numFmtId="180" fontId="68" fillId="29" borderId="11" xfId="0" applyNumberFormat="1" applyFont="1" applyFill="1" applyBorder="1" applyAlignment="1" applyProtection="1">
      <alignment vertical="center" shrinkToFit="1"/>
      <protection locked="0"/>
    </xf>
    <xf numFmtId="0" fontId="87" fillId="39" borderId="11" xfId="88" applyFont="1" applyFill="1" applyBorder="1" applyAlignment="1">
      <alignment horizontal="left" vertical="center" wrapText="1"/>
    </xf>
    <xf numFmtId="179" fontId="68" fillId="39" borderId="11" xfId="0" applyNumberFormat="1" applyFont="1" applyFill="1" applyBorder="1" applyAlignment="1">
      <alignment horizontal="center" vertical="center" shrinkToFit="1"/>
    </xf>
    <xf numFmtId="178" fontId="68" fillId="39" borderId="11" xfId="0" applyNumberFormat="1" applyFont="1" applyFill="1" applyBorder="1" applyAlignment="1">
      <alignment horizontal="center" vertical="center" shrinkToFit="1"/>
    </xf>
    <xf numFmtId="0" fontId="87" fillId="39" borderId="11" xfId="88" applyFont="1" applyFill="1" applyBorder="1" applyAlignment="1">
      <alignment horizontal="center" vertical="center" wrapText="1"/>
    </xf>
    <xf numFmtId="0" fontId="68" fillId="39" borderId="11" xfId="0" applyFont="1" applyFill="1" applyBorder="1" applyAlignment="1">
      <alignment horizontal="center" vertical="center" shrinkToFit="1"/>
    </xf>
    <xf numFmtId="178" fontId="68" fillId="39" borderId="11" xfId="0" applyNumberFormat="1" applyFont="1" applyFill="1" applyBorder="1" applyAlignment="1">
      <alignment vertical="center" shrinkToFit="1"/>
    </xf>
    <xf numFmtId="0" fontId="5" fillId="39" borderId="11" xfId="88" applyFont="1" applyFill="1" applyBorder="1" applyAlignment="1">
      <alignment horizontal="left" vertical="center" wrapText="1"/>
    </xf>
    <xf numFmtId="179" fontId="5" fillId="39" borderId="11" xfId="0" applyNumberFormat="1" applyFont="1" applyFill="1" applyBorder="1" applyAlignment="1">
      <alignment horizontal="center" vertical="center" shrinkToFit="1"/>
    </xf>
    <xf numFmtId="178" fontId="5" fillId="39" borderId="11" xfId="0" applyNumberFormat="1" applyFont="1" applyFill="1" applyBorder="1" applyAlignment="1">
      <alignment horizontal="center" vertical="center" shrinkToFit="1"/>
    </xf>
    <xf numFmtId="0" fontId="4" fillId="39" borderId="11" xfId="88" applyFont="1" applyFill="1" applyBorder="1" applyAlignment="1">
      <alignment horizontal="center" vertical="center" wrapText="1"/>
    </xf>
    <xf numFmtId="0" fontId="5" fillId="39" borderId="11" xfId="0" applyFont="1" applyFill="1" applyBorder="1" applyAlignment="1">
      <alignment horizontal="center" vertical="center" shrinkToFit="1"/>
    </xf>
    <xf numFmtId="49" fontId="13" fillId="29" borderId="11" xfId="88" applyNumberFormat="1" applyFont="1" applyFill="1" applyBorder="1" applyAlignment="1" applyProtection="1">
      <alignment horizontal="left" vertical="center" wrapText="1" shrinkToFit="1"/>
      <protection locked="0"/>
    </xf>
    <xf numFmtId="49" fontId="13" fillId="39" borderId="22" xfId="88" applyNumberFormat="1" applyFont="1" applyFill="1" applyBorder="1" applyAlignment="1">
      <alignment horizontal="left" vertical="center" shrinkToFit="1"/>
    </xf>
    <xf numFmtId="49" fontId="88" fillId="39" borderId="10" xfId="0" applyNumberFormat="1" applyFont="1" applyFill="1" applyBorder="1" applyAlignment="1">
      <alignment vertical="center" shrinkToFit="1"/>
    </xf>
    <xf numFmtId="0" fontId="89" fillId="39" borderId="13" xfId="88" applyFont="1" applyFill="1" applyBorder="1" applyAlignment="1" applyProtection="1">
      <alignment horizontal="left" vertical="center" wrapText="1"/>
      <protection locked="0"/>
    </xf>
    <xf numFmtId="180" fontId="90" fillId="39" borderId="11" xfId="0" applyNumberFormat="1" applyFont="1" applyFill="1" applyBorder="1" applyAlignment="1" applyProtection="1">
      <alignment vertical="center" shrinkToFit="1"/>
      <protection locked="0"/>
    </xf>
    <xf numFmtId="0" fontId="4" fillId="39" borderId="11" xfId="88" applyFont="1" applyFill="1" applyBorder="1" applyAlignment="1" applyProtection="1">
      <alignment horizontal="left" vertical="center" wrapText="1"/>
      <protection locked="0"/>
    </xf>
    <xf numFmtId="49" fontId="13" fillId="40" borderId="22" xfId="88" applyNumberFormat="1" applyFont="1" applyFill="1" applyBorder="1" applyAlignment="1">
      <alignment horizontal="left" vertical="center" shrinkToFit="1"/>
    </xf>
    <xf numFmtId="49" fontId="88" fillId="40" borderId="10" xfId="0" applyNumberFormat="1" applyFont="1" applyFill="1" applyBorder="1" applyAlignment="1">
      <alignment vertical="center" shrinkToFit="1"/>
    </xf>
    <xf numFmtId="0" fontId="4" fillId="40" borderId="13" xfId="88" applyFont="1" applyFill="1" applyBorder="1" applyAlignment="1">
      <alignment horizontal="left" vertical="center" wrapText="1"/>
    </xf>
    <xf numFmtId="0" fontId="4" fillId="40" borderId="11" xfId="88" applyFont="1" applyFill="1" applyBorder="1" applyAlignment="1" applyProtection="1">
      <alignment horizontal="left" vertical="center" wrapText="1"/>
      <protection locked="0"/>
    </xf>
    <xf numFmtId="178" fontId="5" fillId="40" borderId="11" xfId="0" applyNumberFormat="1" applyFont="1" applyFill="1" applyBorder="1" applyAlignment="1">
      <alignment vertical="center" shrinkToFit="1"/>
    </xf>
    <xf numFmtId="178" fontId="5" fillId="41" borderId="11" xfId="0" applyNumberFormat="1" applyFont="1" applyFill="1" applyBorder="1" applyAlignment="1">
      <alignment vertical="center" shrinkToFit="1"/>
    </xf>
    <xf numFmtId="196" fontId="5" fillId="39" borderId="11" xfId="0" applyNumberFormat="1" applyFont="1" applyFill="1" applyBorder="1" applyAlignment="1">
      <alignment vertical="center" shrinkToFit="1"/>
    </xf>
    <xf numFmtId="49" fontId="13" fillId="0" borderId="20" xfId="88" applyNumberFormat="1" applyFont="1" applyBorder="1" applyAlignment="1">
      <alignment horizontal="left" vertical="center" wrapText="1"/>
    </xf>
    <xf numFmtId="179" fontId="5" fillId="39" borderId="11" xfId="0" applyNumberFormat="1" applyFont="1" applyFill="1" applyBorder="1" applyAlignment="1">
      <alignment vertical="center" shrinkToFit="1"/>
    </xf>
    <xf numFmtId="178" fontId="5" fillId="39" borderId="11" xfId="0" applyNumberFormat="1" applyFont="1" applyFill="1" applyBorder="1" applyAlignment="1">
      <alignment horizontal="right" vertical="center" shrinkToFit="1"/>
    </xf>
    <xf numFmtId="0" fontId="5" fillId="39" borderId="11" xfId="0" applyFont="1" applyFill="1" applyBorder="1" applyAlignment="1">
      <alignment horizontal="right" vertical="center" shrinkToFit="1"/>
    </xf>
    <xf numFmtId="49" fontId="13" fillId="0" borderId="11" xfId="88" applyNumberFormat="1" applyFont="1" applyBorder="1" applyAlignment="1">
      <alignment horizontal="left" vertical="center" wrapText="1"/>
    </xf>
    <xf numFmtId="49" fontId="13" fillId="0" borderId="37" xfId="0" applyNumberFormat="1" applyFont="1" applyBorder="1" applyAlignment="1">
      <alignment vertical="center"/>
    </xf>
    <xf numFmtId="49" fontId="13" fillId="0" borderId="50" xfId="0" applyNumberFormat="1" applyFont="1" applyBorder="1" applyAlignment="1">
      <alignment vertical="center"/>
    </xf>
    <xf numFmtId="0" fontId="4" fillId="35" borderId="13" xfId="88" applyFont="1" applyFill="1" applyBorder="1" applyAlignment="1">
      <alignment horizontal="left" vertical="center" wrapText="1"/>
    </xf>
    <xf numFmtId="49" fontId="13" fillId="0" borderId="10" xfId="0" applyNumberFormat="1" applyFont="1" applyBorder="1" applyAlignment="1">
      <alignment vertical="center"/>
    </xf>
    <xf numFmtId="49" fontId="13" fillId="0" borderId="13" xfId="0" applyNumberFormat="1" applyFont="1" applyBorder="1" applyAlignment="1">
      <alignment vertical="center"/>
    </xf>
    <xf numFmtId="49" fontId="13" fillId="0" borderId="13" xfId="0" applyNumberFormat="1" applyFont="1" applyBorder="1" applyAlignment="1">
      <alignment vertical="center" wrapText="1"/>
    </xf>
    <xf numFmtId="49" fontId="13" fillId="0" borderId="16" xfId="0" applyNumberFormat="1" applyFont="1" applyBorder="1" applyAlignment="1">
      <alignment vertical="center"/>
    </xf>
    <xf numFmtId="49" fontId="13" fillId="0" borderId="13" xfId="0" applyNumberFormat="1" applyFont="1" applyBorder="1" applyAlignment="1">
      <alignment vertical="center" shrinkToFit="1"/>
    </xf>
    <xf numFmtId="49" fontId="13" fillId="0" borderId="18" xfId="0" applyNumberFormat="1" applyFont="1" applyBorder="1" applyAlignment="1">
      <alignment vertical="center"/>
    </xf>
    <xf numFmtId="49" fontId="13" fillId="0" borderId="13" xfId="0" applyNumberFormat="1" applyFont="1" applyBorder="1" applyAlignment="1">
      <alignment vertical="center" wrapText="1" shrinkToFit="1"/>
    </xf>
    <xf numFmtId="49" fontId="13" fillId="0" borderId="11" xfId="0" applyNumberFormat="1" applyFont="1" applyBorder="1" applyAlignment="1">
      <alignment vertical="center" shrinkToFit="1"/>
    </xf>
    <xf numFmtId="49" fontId="13" fillId="0" borderId="11" xfId="0" applyNumberFormat="1" applyFont="1" applyBorder="1" applyAlignment="1">
      <alignment vertical="center" wrapText="1" shrinkToFit="1"/>
    </xf>
    <xf numFmtId="49" fontId="13" fillId="0" borderId="11" xfId="0" applyNumberFormat="1" applyFont="1" applyBorder="1" applyAlignment="1">
      <alignment vertical="center"/>
    </xf>
    <xf numFmtId="49" fontId="13" fillId="25" borderId="10" xfId="0" applyNumberFormat="1" applyFont="1" applyFill="1" applyBorder="1" applyAlignment="1" applyProtection="1">
      <alignment vertical="center" shrinkToFit="1"/>
      <protection locked="0"/>
    </xf>
    <xf numFmtId="49" fontId="13" fillId="25" borderId="13" xfId="0" applyNumberFormat="1" applyFont="1" applyFill="1" applyBorder="1" applyAlignment="1" applyProtection="1">
      <alignment vertical="center" shrinkToFit="1"/>
      <protection locked="0"/>
    </xf>
    <xf numFmtId="49" fontId="13" fillId="0" borderId="20" xfId="0" applyNumberFormat="1" applyFont="1" applyBorder="1" applyAlignment="1">
      <alignment vertical="center" shrinkToFit="1"/>
    </xf>
    <xf numFmtId="49" fontId="13" fillId="0" borderId="20" xfId="0" applyNumberFormat="1" applyFont="1" applyBorder="1" applyAlignment="1">
      <alignment horizontal="left" vertical="center" wrapText="1" shrinkToFit="1"/>
    </xf>
    <xf numFmtId="49" fontId="13" fillId="0" borderId="26" xfId="0" applyNumberFormat="1" applyFont="1" applyBorder="1" applyAlignment="1">
      <alignment vertical="center"/>
    </xf>
    <xf numFmtId="49" fontId="13" fillId="0" borderId="22" xfId="0" applyNumberFormat="1" applyFont="1" applyBorder="1" applyAlignment="1">
      <alignment vertical="center" shrinkToFit="1"/>
    </xf>
    <xf numFmtId="0" fontId="92" fillId="0" borderId="11" xfId="88" applyFont="1" applyBorder="1" applyAlignment="1">
      <alignment horizontal="left" vertical="center" wrapText="1"/>
    </xf>
    <xf numFmtId="38" fontId="79" fillId="29" borderId="11" xfId="66" applyFont="1" applyFill="1" applyBorder="1" applyAlignment="1" applyProtection="1">
      <alignment horizontal="right" vertical="center" shrinkToFit="1"/>
      <protection locked="0"/>
    </xf>
    <xf numFmtId="184" fontId="5" fillId="24" borderId="11" xfId="0" applyNumberFormat="1" applyFont="1" applyFill="1" applyBorder="1" applyAlignment="1">
      <alignment vertical="center"/>
    </xf>
    <xf numFmtId="184" fontId="10" fillId="0" borderId="11" xfId="0" applyNumberFormat="1" applyFont="1" applyBorder="1" applyAlignment="1">
      <alignment vertical="center" shrinkToFit="1"/>
    </xf>
    <xf numFmtId="0" fontId="4" fillId="37" borderId="13" xfId="88" applyFont="1" applyFill="1" applyBorder="1" applyAlignment="1" applyProtection="1">
      <alignment horizontal="left" vertical="center" wrapText="1"/>
      <protection locked="0"/>
    </xf>
    <xf numFmtId="0" fontId="4" fillId="36" borderId="13" xfId="88" applyFont="1" applyFill="1" applyBorder="1" applyAlignment="1" applyProtection="1">
      <alignment horizontal="left" vertical="center" wrapText="1"/>
      <protection locked="0"/>
    </xf>
    <xf numFmtId="38" fontId="5" fillId="24" borderId="11" xfId="66" applyFont="1" applyFill="1" applyBorder="1" applyAlignment="1" applyProtection="1">
      <alignment vertical="center" shrinkToFit="1"/>
    </xf>
    <xf numFmtId="38" fontId="5" fillId="24" borderId="20" xfId="66" applyFont="1" applyFill="1" applyBorder="1" applyAlignment="1" applyProtection="1">
      <alignment horizontal="right" vertical="center" shrinkToFit="1"/>
    </xf>
    <xf numFmtId="38" fontId="5" fillId="24" borderId="11" xfId="66" applyFont="1" applyFill="1" applyBorder="1" applyAlignment="1" applyProtection="1">
      <alignment vertical="center"/>
    </xf>
    <xf numFmtId="38" fontId="5" fillId="24" borderId="11" xfId="66" applyFont="1" applyFill="1" applyBorder="1" applyAlignment="1" applyProtection="1">
      <alignment horizontal="right" vertical="center" shrinkToFit="1"/>
    </xf>
    <xf numFmtId="179" fontId="5" fillId="40" borderId="11" xfId="0" applyNumberFormat="1" applyFont="1" applyFill="1" applyBorder="1" applyAlignment="1" applyProtection="1">
      <alignment horizontal="center" vertical="center" shrinkToFit="1"/>
      <protection locked="0"/>
    </xf>
    <xf numFmtId="178" fontId="5" fillId="40" borderId="11" xfId="0" applyNumberFormat="1" applyFont="1" applyFill="1" applyBorder="1" applyAlignment="1" applyProtection="1">
      <alignment horizontal="center" vertical="center" shrinkToFit="1"/>
      <protection locked="0"/>
    </xf>
    <xf numFmtId="178" fontId="5" fillId="40" borderId="11" xfId="0" applyNumberFormat="1" applyFont="1" applyFill="1" applyBorder="1" applyAlignment="1" applyProtection="1">
      <alignment vertical="center" shrinkToFit="1"/>
      <protection locked="0"/>
    </xf>
    <xf numFmtId="180" fontId="5" fillId="40" borderId="11" xfId="0" applyNumberFormat="1" applyFont="1" applyFill="1" applyBorder="1" applyAlignment="1" applyProtection="1">
      <alignment vertical="center" shrinkToFit="1"/>
      <protection locked="0"/>
    </xf>
    <xf numFmtId="0" fontId="4" fillId="40" borderId="13" xfId="88" applyFont="1" applyFill="1" applyBorder="1" applyAlignment="1" applyProtection="1">
      <alignment horizontal="left" vertical="center" wrapText="1"/>
      <protection locked="0"/>
    </xf>
    <xf numFmtId="0" fontId="87" fillId="40" borderId="13" xfId="88" applyFont="1" applyFill="1" applyBorder="1" applyAlignment="1" applyProtection="1">
      <alignment horizontal="left" vertical="center" wrapText="1"/>
      <protection locked="0"/>
    </xf>
    <xf numFmtId="180" fontId="68" fillId="40" borderId="11" xfId="0" applyNumberFormat="1" applyFont="1" applyFill="1" applyBorder="1" applyAlignment="1" applyProtection="1">
      <alignment vertical="center" shrinkToFit="1"/>
      <protection locked="0"/>
    </xf>
    <xf numFmtId="0" fontId="87" fillId="40" borderId="11" xfId="88" applyFont="1" applyFill="1" applyBorder="1" applyAlignment="1" applyProtection="1">
      <alignment horizontal="left" vertical="center" wrapText="1"/>
      <protection locked="0"/>
    </xf>
    <xf numFmtId="179" fontId="68" fillId="40" borderId="11" xfId="0" applyNumberFormat="1" applyFont="1" applyFill="1" applyBorder="1" applyAlignment="1" applyProtection="1">
      <alignment horizontal="center" vertical="center" shrinkToFit="1"/>
      <protection locked="0"/>
    </xf>
    <xf numFmtId="178" fontId="68" fillId="40" borderId="11" xfId="0" applyNumberFormat="1" applyFont="1" applyFill="1" applyBorder="1" applyAlignment="1" applyProtection="1">
      <alignment horizontal="center" vertical="center" shrinkToFit="1"/>
      <protection locked="0"/>
    </xf>
    <xf numFmtId="178" fontId="68" fillId="40" borderId="11" xfId="0" applyNumberFormat="1" applyFont="1" applyFill="1" applyBorder="1" applyAlignment="1" applyProtection="1">
      <alignment vertical="center" shrinkToFit="1"/>
      <protection locked="0"/>
    </xf>
    <xf numFmtId="0" fontId="5" fillId="29" borderId="10" xfId="0" applyFont="1" applyFill="1" applyBorder="1" applyAlignment="1" applyProtection="1">
      <alignment horizontal="center" vertical="center" wrapText="1"/>
      <protection locked="0"/>
    </xf>
    <xf numFmtId="0" fontId="10" fillId="42" borderId="16" xfId="0" applyFont="1" applyFill="1" applyBorder="1" applyAlignment="1">
      <alignment vertical="center" wrapText="1"/>
    </xf>
    <xf numFmtId="0" fontId="10" fillId="42" borderId="16" xfId="0" applyFont="1" applyFill="1" applyBorder="1" applyAlignment="1">
      <alignment vertical="center" shrinkToFit="1"/>
    </xf>
    <xf numFmtId="0" fontId="10" fillId="30" borderId="16" xfId="0" applyFont="1" applyFill="1" applyBorder="1" applyAlignment="1">
      <alignment vertical="center" wrapText="1"/>
    </xf>
    <xf numFmtId="0" fontId="10" fillId="29" borderId="16" xfId="0" applyFont="1" applyFill="1" applyBorder="1" applyAlignment="1" applyProtection="1">
      <alignment vertical="center" wrapText="1"/>
      <protection locked="0"/>
    </xf>
    <xf numFmtId="0" fontId="10" fillId="42" borderId="16" xfId="0" applyFont="1" applyFill="1" applyBorder="1" applyAlignment="1">
      <alignment vertical="center" wrapText="1" shrinkToFit="1"/>
    </xf>
    <xf numFmtId="49" fontId="10" fillId="36" borderId="15" xfId="0" applyNumberFormat="1" applyFont="1" applyFill="1" applyBorder="1" applyAlignment="1">
      <alignment vertical="center" shrinkToFit="1"/>
    </xf>
    <xf numFmtId="49" fontId="10" fillId="36" borderId="14" xfId="0" applyNumberFormat="1" applyFont="1" applyFill="1" applyBorder="1" applyAlignment="1">
      <alignment vertical="center" shrinkToFit="1"/>
    </xf>
    <xf numFmtId="1" fontId="5" fillId="39" borderId="11" xfId="0" applyNumberFormat="1" applyFont="1" applyFill="1" applyBorder="1" applyAlignment="1">
      <alignment vertical="center" shrinkToFit="1"/>
    </xf>
    <xf numFmtId="198" fontId="5" fillId="39" borderId="11" xfId="0" applyNumberFormat="1" applyFont="1" applyFill="1" applyBorder="1" applyAlignment="1">
      <alignment vertical="center" shrinkToFit="1"/>
    </xf>
    <xf numFmtId="0" fontId="4" fillId="0" borderId="11" xfId="88" applyFont="1" applyBorder="1" applyAlignment="1">
      <alignment horizontal="left" vertical="center" shrinkToFit="1"/>
    </xf>
    <xf numFmtId="49" fontId="13" fillId="0" borderId="20" xfId="88" applyNumberFormat="1" applyFont="1" applyBorder="1" applyAlignment="1">
      <alignment horizontal="left" vertical="top" shrinkToFit="1"/>
    </xf>
    <xf numFmtId="49" fontId="13" fillId="0" borderId="20" xfId="88" applyNumberFormat="1" applyFont="1" applyBorder="1" applyAlignment="1">
      <alignment horizontal="left" vertical="top" wrapText="1"/>
    </xf>
    <xf numFmtId="49" fontId="13" fillId="0" borderId="11" xfId="0" applyNumberFormat="1" applyFont="1" applyBorder="1" applyAlignment="1">
      <alignment vertical="top" shrinkToFit="1"/>
    </xf>
    <xf numFmtId="49" fontId="13" fillId="0" borderId="11" xfId="88" applyNumberFormat="1" applyFont="1" applyBorder="1" applyAlignment="1">
      <alignment horizontal="left" vertical="top" wrapText="1"/>
    </xf>
    <xf numFmtId="49" fontId="13" fillId="0" borderId="11" xfId="88" applyNumberFormat="1" applyFont="1" applyBorder="1" applyAlignment="1">
      <alignment horizontal="left" vertical="top" shrinkToFit="1"/>
    </xf>
    <xf numFmtId="49" fontId="10" fillId="0" borderId="10" xfId="0" applyNumberFormat="1" applyFont="1" applyBorder="1" applyAlignment="1">
      <alignment vertical="top" shrinkToFit="1"/>
    </xf>
    <xf numFmtId="49" fontId="10" fillId="0" borderId="13" xfId="0" applyNumberFormat="1" applyFont="1" applyBorder="1" applyAlignment="1">
      <alignment vertical="top" shrinkToFit="1"/>
    </xf>
    <xf numFmtId="49" fontId="10" fillId="0" borderId="34" xfId="0" applyNumberFormat="1" applyFont="1" applyBorder="1" applyAlignment="1">
      <alignment vertical="top" shrinkToFit="1"/>
    </xf>
    <xf numFmtId="49" fontId="10" fillId="0" borderId="32" xfId="0" applyNumberFormat="1" applyFont="1" applyBorder="1" applyAlignment="1">
      <alignment vertical="top" shrinkToFit="1"/>
    </xf>
    <xf numFmtId="49" fontId="10" fillId="0" borderId="31" xfId="0" applyNumberFormat="1" applyFont="1" applyBorder="1" applyAlignment="1">
      <alignment vertical="top" shrinkToFit="1"/>
    </xf>
    <xf numFmtId="0" fontId="4" fillId="0" borderId="13" xfId="88" applyFont="1" applyBorder="1" applyAlignment="1">
      <alignment horizontal="left" vertical="top" wrapText="1"/>
    </xf>
    <xf numFmtId="49" fontId="10" fillId="0" borderId="15" xfId="0" applyNumberFormat="1" applyFont="1" applyBorder="1" applyAlignment="1">
      <alignment vertical="top" shrinkToFit="1"/>
    </xf>
    <xf numFmtId="49" fontId="10" fillId="0" borderId="14" xfId="0" applyNumberFormat="1" applyFont="1" applyBorder="1" applyAlignment="1">
      <alignment vertical="top" shrinkToFit="1"/>
    </xf>
    <xf numFmtId="49" fontId="10" fillId="0" borderId="24" xfId="0" applyNumberFormat="1" applyFont="1" applyBorder="1" applyAlignment="1">
      <alignment vertical="top" shrinkToFit="1"/>
    </xf>
    <xf numFmtId="49" fontId="13" fillId="0" borderId="21" xfId="88" applyNumberFormat="1" applyFont="1" applyBorder="1" applyAlignment="1">
      <alignment horizontal="left" vertical="top" shrinkToFit="1"/>
    </xf>
    <xf numFmtId="49" fontId="10" fillId="0" borderId="16" xfId="0" applyNumberFormat="1" applyFont="1" applyBorder="1" applyAlignment="1">
      <alignment vertical="top" shrinkToFit="1"/>
    </xf>
    <xf numFmtId="49" fontId="13" fillId="0" borderId="22" xfId="88" applyNumberFormat="1" applyFont="1" applyBorder="1" applyAlignment="1">
      <alignment horizontal="left" vertical="top" shrinkToFit="1"/>
    </xf>
    <xf numFmtId="49" fontId="10" fillId="0" borderId="30" xfId="0" applyNumberFormat="1" applyFont="1" applyBorder="1" applyAlignment="1">
      <alignment vertical="top" shrinkToFit="1"/>
    </xf>
    <xf numFmtId="49" fontId="10" fillId="36" borderId="10" xfId="0" applyNumberFormat="1" applyFont="1" applyFill="1" applyBorder="1" applyAlignment="1">
      <alignment vertical="top" shrinkToFit="1"/>
    </xf>
    <xf numFmtId="49" fontId="10" fillId="36" borderId="15" xfId="0" applyNumberFormat="1" applyFont="1" applyFill="1" applyBorder="1" applyAlignment="1">
      <alignment vertical="top" shrinkToFit="1"/>
    </xf>
    <xf numFmtId="49" fontId="10" fillId="36" borderId="14" xfId="0" applyNumberFormat="1" applyFont="1" applyFill="1" applyBorder="1" applyAlignment="1">
      <alignment vertical="top" shrinkToFit="1"/>
    </xf>
    <xf numFmtId="49" fontId="13" fillId="0" borderId="20" xfId="88" applyNumberFormat="1" applyFont="1" applyBorder="1" applyAlignment="1">
      <alignment horizontal="left" vertical="top" wrapText="1" shrinkToFit="1"/>
    </xf>
    <xf numFmtId="49" fontId="13" fillId="0" borderId="21" xfId="88" applyNumberFormat="1" applyFont="1" applyBorder="1" applyAlignment="1">
      <alignment horizontal="left" vertical="top" wrapText="1" shrinkToFit="1"/>
    </xf>
    <xf numFmtId="49" fontId="5" fillId="0" borderId="15" xfId="0" applyNumberFormat="1" applyFont="1" applyBorder="1" applyAlignment="1">
      <alignment vertical="top"/>
    </xf>
    <xf numFmtId="49" fontId="8" fillId="0" borderId="17" xfId="0" applyNumberFormat="1" applyFont="1" applyBorder="1" applyAlignment="1">
      <alignment vertical="top"/>
    </xf>
    <xf numFmtId="49" fontId="8" fillId="0" borderId="14" xfId="0" applyNumberFormat="1" applyFont="1" applyBorder="1" applyAlignment="1">
      <alignment vertical="top"/>
    </xf>
    <xf numFmtId="49" fontId="5" fillId="0" borderId="10" xfId="0" applyNumberFormat="1" applyFont="1" applyBorder="1" applyAlignment="1">
      <alignment vertical="top"/>
    </xf>
    <xf numFmtId="49" fontId="5" fillId="0" borderId="18" xfId="0" applyNumberFormat="1" applyFont="1" applyBorder="1" applyAlignment="1">
      <alignment vertical="top"/>
    </xf>
    <xf numFmtId="49" fontId="5" fillId="0" borderId="17" xfId="0" applyNumberFormat="1" applyFont="1" applyBorder="1" applyAlignment="1">
      <alignment vertical="top"/>
    </xf>
    <xf numFmtId="49" fontId="13" fillId="0" borderId="37" xfId="0" applyNumberFormat="1" applyFont="1" applyBorder="1" applyAlignment="1">
      <alignment vertical="top"/>
    </xf>
    <xf numFmtId="49" fontId="13" fillId="0" borderId="50" xfId="0" applyNumberFormat="1" applyFont="1" applyBorder="1" applyAlignment="1">
      <alignment vertical="top"/>
    </xf>
    <xf numFmtId="49" fontId="13" fillId="0" borderId="10" xfId="0" applyNumberFormat="1" applyFont="1" applyBorder="1" applyAlignment="1">
      <alignment vertical="top"/>
    </xf>
    <xf numFmtId="49" fontId="13" fillId="0" borderId="18" xfId="0" applyNumberFormat="1" applyFont="1" applyBorder="1" applyAlignment="1">
      <alignment vertical="top"/>
    </xf>
    <xf numFmtId="49" fontId="13" fillId="0" borderId="22" xfId="88" applyNumberFormat="1" applyFont="1" applyBorder="1" applyAlignment="1">
      <alignment horizontal="left" vertical="top" wrapText="1"/>
    </xf>
    <xf numFmtId="0" fontId="13" fillId="0" borderId="20" xfId="0" applyFont="1" applyBorder="1" applyAlignment="1">
      <alignment horizontal="left" vertical="top" wrapText="1"/>
    </xf>
    <xf numFmtId="49" fontId="13" fillId="0" borderId="26" xfId="0" applyNumberFormat="1" applyFont="1" applyBorder="1" applyAlignment="1">
      <alignment vertical="top"/>
    </xf>
    <xf numFmtId="49" fontId="13" fillId="0" borderId="22" xfId="0" applyNumberFormat="1" applyFont="1" applyBorder="1" applyAlignment="1">
      <alignment vertical="top" shrinkToFit="1"/>
    </xf>
    <xf numFmtId="0" fontId="13" fillId="0" borderId="11" xfId="0" applyFont="1" applyBorder="1" applyAlignment="1">
      <alignment vertical="top"/>
    </xf>
    <xf numFmtId="0" fontId="5" fillId="0" borderId="11" xfId="0" applyFont="1" applyBorder="1" applyAlignment="1">
      <alignment vertical="top"/>
    </xf>
    <xf numFmtId="49" fontId="30" fillId="0" borderId="20" xfId="88" applyNumberFormat="1" applyFont="1" applyBorder="1" applyAlignment="1">
      <alignment horizontal="left" vertical="top" shrinkToFit="1"/>
    </xf>
    <xf numFmtId="49" fontId="91" fillId="0" borderId="21" xfId="88" applyNumberFormat="1" applyFont="1" applyBorder="1" applyAlignment="1">
      <alignment horizontal="left" vertical="top" shrinkToFit="1"/>
    </xf>
    <xf numFmtId="49" fontId="109" fillId="0" borderId="22" xfId="88" applyNumberFormat="1" applyFont="1" applyBorder="1" applyAlignment="1">
      <alignment horizontal="left" vertical="top" shrinkToFit="1"/>
    </xf>
    <xf numFmtId="49" fontId="92" fillId="0" borderId="11" xfId="88" applyNumberFormat="1" applyFont="1" applyBorder="1" applyAlignment="1">
      <alignment horizontal="left" vertical="top" shrinkToFit="1"/>
    </xf>
    <xf numFmtId="49" fontId="92" fillId="0" borderId="22" xfId="88" applyNumberFormat="1" applyFont="1" applyBorder="1" applyAlignment="1">
      <alignment horizontal="left" vertical="top" shrinkToFit="1"/>
    </xf>
    <xf numFmtId="49" fontId="92" fillId="0" borderId="21" xfId="88" applyNumberFormat="1" applyFont="1" applyBorder="1" applyAlignment="1">
      <alignment horizontal="left" vertical="top" shrinkToFit="1"/>
    </xf>
    <xf numFmtId="49" fontId="13" fillId="0" borderId="11" xfId="88" applyNumberFormat="1" applyFont="1" applyBorder="1" applyAlignment="1">
      <alignment horizontal="left" vertical="top" wrapText="1" shrinkToFit="1"/>
    </xf>
    <xf numFmtId="200" fontId="5" fillId="24" borderId="11" xfId="0" applyNumberFormat="1" applyFont="1" applyFill="1" applyBorder="1" applyAlignment="1">
      <alignment horizontal="right" vertical="center"/>
    </xf>
    <xf numFmtId="0" fontId="0" fillId="0" borderId="94" xfId="0" applyBorder="1" applyAlignment="1">
      <alignment vertical="center"/>
    </xf>
    <xf numFmtId="0" fontId="0" fillId="0" borderId="67" xfId="0" applyBorder="1" applyAlignment="1">
      <alignment vertical="center"/>
    </xf>
    <xf numFmtId="0" fontId="0" fillId="0" borderId="74" xfId="0" applyBorder="1" applyAlignment="1">
      <alignment vertical="center"/>
    </xf>
    <xf numFmtId="0" fontId="0" fillId="0" borderId="97" xfId="0" applyBorder="1" applyAlignment="1">
      <alignment vertical="center"/>
    </xf>
    <xf numFmtId="0" fontId="0" fillId="0" borderId="95" xfId="0" applyBorder="1" applyAlignment="1">
      <alignment vertical="center"/>
    </xf>
    <xf numFmtId="0" fontId="13" fillId="29" borderId="16" xfId="0" applyFont="1" applyFill="1" applyBorder="1" applyAlignment="1" applyProtection="1">
      <alignment vertical="center" wrapText="1"/>
      <protection locked="0"/>
    </xf>
    <xf numFmtId="0" fontId="13" fillId="42" borderId="16" xfId="0" applyFont="1" applyFill="1" applyBorder="1" applyAlignment="1">
      <alignment vertical="center" wrapText="1"/>
    </xf>
    <xf numFmtId="0" fontId="0" fillId="0" borderId="61" xfId="0" applyBorder="1"/>
    <xf numFmtId="0" fontId="0" fillId="0" borderId="96" xfId="0" applyBorder="1"/>
    <xf numFmtId="187" fontId="0" fillId="0" borderId="77" xfId="0" applyNumberFormat="1" applyBorder="1"/>
    <xf numFmtId="0" fontId="0" fillId="0" borderId="94" xfId="0" applyBorder="1"/>
    <xf numFmtId="187" fontId="0" fillId="0" borderId="67" xfId="0" applyNumberFormat="1" applyBorder="1"/>
    <xf numFmtId="0" fontId="0" fillId="0" borderId="74" xfId="0" applyBorder="1"/>
    <xf numFmtId="0" fontId="0" fillId="0" borderId="97" xfId="0" applyBorder="1"/>
    <xf numFmtId="187" fontId="0" fillId="0" borderId="95" xfId="0" applyNumberFormat="1" applyBorder="1"/>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13" xfId="0" applyFont="1" applyBorder="1" applyAlignment="1">
      <alignment horizontal="center" vertical="center"/>
    </xf>
    <xf numFmtId="0" fontId="10" fillId="25" borderId="11" xfId="0" applyFont="1" applyFill="1" applyBorder="1" applyAlignment="1" applyProtection="1">
      <alignment horizontal="center" vertical="center"/>
      <protection locked="0"/>
    </xf>
    <xf numFmtId="0" fontId="10" fillId="0" borderId="18" xfId="0" applyFont="1" applyBorder="1" applyAlignment="1">
      <alignment horizontal="left" vertical="center" shrinkToFit="1"/>
    </xf>
    <xf numFmtId="0" fontId="10" fillId="0" borderId="19" xfId="0" applyFont="1" applyBorder="1" applyAlignment="1">
      <alignment horizontal="left" vertical="center" shrinkToFit="1"/>
    </xf>
    <xf numFmtId="0" fontId="10" fillId="0" borderId="13" xfId="0" applyFont="1" applyBorder="1" applyAlignment="1">
      <alignment horizontal="left" vertical="center" shrinkToFit="1"/>
    </xf>
    <xf numFmtId="0" fontId="10" fillId="0" borderId="0" xfId="0" applyFont="1" applyAlignment="1">
      <alignment horizontal="left" vertical="center"/>
    </xf>
    <xf numFmtId="0" fontId="10" fillId="0" borderId="24" xfId="0" applyFont="1" applyBorder="1" applyAlignment="1">
      <alignment horizontal="left" vertical="center"/>
    </xf>
    <xf numFmtId="184" fontId="10" fillId="0" borderId="64" xfId="66" applyNumberFormat="1" applyFont="1" applyFill="1" applyBorder="1" applyAlignment="1" applyProtection="1">
      <alignment horizontal="right" vertical="center" shrinkToFit="1"/>
    </xf>
    <xf numFmtId="0" fontId="10" fillId="0" borderId="36" xfId="0" applyFont="1" applyBorder="1" applyAlignment="1">
      <alignment horizontal="left" vertical="center"/>
    </xf>
    <xf numFmtId="0" fontId="10" fillId="0" borderId="30" xfId="0" applyFont="1" applyBorder="1" applyAlignment="1">
      <alignment horizontal="left" vertical="center"/>
    </xf>
    <xf numFmtId="0" fontId="10" fillId="0" borderId="37" xfId="0" applyFont="1" applyBorder="1" applyAlignment="1">
      <alignment horizontal="center" vertical="center"/>
    </xf>
    <xf numFmtId="0" fontId="10" fillId="0" borderId="52" xfId="0" applyFont="1" applyBorder="1" applyAlignment="1">
      <alignment horizontal="center" vertical="center"/>
    </xf>
    <xf numFmtId="0" fontId="10" fillId="0" borderId="98" xfId="0" applyFont="1" applyBorder="1" applyAlignment="1">
      <alignment horizontal="left" vertical="center"/>
    </xf>
    <xf numFmtId="0" fontId="10" fillId="0" borderId="99" xfId="0" applyFont="1" applyBorder="1" applyAlignment="1">
      <alignment horizontal="left" vertical="center"/>
    </xf>
    <xf numFmtId="0" fontId="10" fillId="25" borderId="18" xfId="0" applyFont="1" applyFill="1" applyBorder="1" applyAlignment="1" applyProtection="1">
      <alignment horizontal="left" vertical="center"/>
      <protection locked="0"/>
    </xf>
    <xf numFmtId="0" fontId="10" fillId="25" borderId="19" xfId="0" applyFont="1" applyFill="1" applyBorder="1" applyAlignment="1" applyProtection="1">
      <alignment horizontal="left" vertical="center"/>
      <protection locked="0"/>
    </xf>
    <xf numFmtId="0" fontId="10" fillId="25" borderId="13" xfId="0" applyFont="1" applyFill="1" applyBorder="1" applyAlignment="1" applyProtection="1">
      <alignment horizontal="left" vertical="center"/>
      <protection locked="0"/>
    </xf>
    <xf numFmtId="0" fontId="10" fillId="25" borderId="0" xfId="0" applyFont="1" applyFill="1" applyAlignment="1" applyProtection="1">
      <alignment horizontal="left" vertical="center"/>
      <protection locked="0"/>
    </xf>
    <xf numFmtId="0" fontId="10" fillId="25" borderId="24" xfId="0" applyFont="1" applyFill="1" applyBorder="1" applyAlignment="1" applyProtection="1">
      <alignment horizontal="left" vertical="center"/>
      <protection locked="0"/>
    </xf>
    <xf numFmtId="0" fontId="10" fillId="0" borderId="101" xfId="0" applyFont="1" applyBorder="1" applyAlignment="1">
      <alignment horizontal="center" vertical="center"/>
    </xf>
    <xf numFmtId="0" fontId="10" fillId="0" borderId="98" xfId="0" applyFont="1" applyBorder="1" applyAlignment="1">
      <alignment horizontal="center" vertical="center"/>
    </xf>
    <xf numFmtId="0" fontId="10" fillId="0" borderId="26" xfId="0" applyFont="1" applyBorder="1" applyAlignment="1">
      <alignment horizontal="center" vertical="center"/>
    </xf>
    <xf numFmtId="0" fontId="10" fillId="0" borderId="36" xfId="0" applyFont="1" applyBorder="1" applyAlignment="1">
      <alignment horizontal="center" vertical="center"/>
    </xf>
    <xf numFmtId="184" fontId="10" fillId="0" borderId="98" xfId="66" applyNumberFormat="1" applyFont="1" applyFill="1" applyBorder="1" applyAlignment="1" applyProtection="1">
      <alignment horizontal="right" vertical="center" shrinkToFit="1"/>
    </xf>
    <xf numFmtId="184" fontId="10" fillId="0" borderId="36" xfId="66" applyNumberFormat="1" applyFont="1" applyFill="1" applyBorder="1" applyAlignment="1" applyProtection="1">
      <alignment horizontal="right" vertical="center" shrinkToFit="1"/>
    </xf>
    <xf numFmtId="0" fontId="10" fillId="25" borderId="20" xfId="0" applyFont="1" applyFill="1" applyBorder="1" applyAlignment="1" applyProtection="1">
      <alignment horizontal="left" vertical="center"/>
      <protection locked="0"/>
    </xf>
    <xf numFmtId="0" fontId="10" fillId="0" borderId="0" xfId="0" applyFont="1" applyAlignment="1">
      <alignment horizontal="center" vertical="center"/>
    </xf>
    <xf numFmtId="0" fontId="10" fillId="25" borderId="18" xfId="0" applyFont="1" applyFill="1" applyBorder="1" applyAlignment="1" applyProtection="1">
      <alignment horizontal="left" vertical="top" wrapText="1"/>
      <protection locked="0"/>
    </xf>
    <xf numFmtId="0" fontId="10" fillId="25" borderId="19" xfId="0" applyFont="1" applyFill="1" applyBorder="1" applyAlignment="1" applyProtection="1">
      <alignment horizontal="left" vertical="top" wrapText="1"/>
      <protection locked="0"/>
    </xf>
    <xf numFmtId="0" fontId="10" fillId="25" borderId="13" xfId="0" applyFont="1" applyFill="1" applyBorder="1" applyAlignment="1" applyProtection="1">
      <alignment horizontal="left" vertical="top" wrapText="1"/>
      <protection locked="0"/>
    </xf>
    <xf numFmtId="0" fontId="10" fillId="0" borderId="50" xfId="0" applyFont="1" applyBorder="1" applyAlignment="1">
      <alignment horizontal="center" vertical="center"/>
    </xf>
    <xf numFmtId="0" fontId="10" fillId="0" borderId="11" xfId="0" applyFont="1" applyBorder="1" applyAlignment="1">
      <alignment horizontal="left" vertical="center" shrinkToFit="1"/>
    </xf>
    <xf numFmtId="0" fontId="10" fillId="0" borderId="11" xfId="0" applyFont="1" applyBorder="1" applyAlignment="1">
      <alignment horizontal="center" vertical="center"/>
    </xf>
    <xf numFmtId="0" fontId="10" fillId="25" borderId="37" xfId="0" applyFont="1" applyFill="1" applyBorder="1" applyAlignment="1" applyProtection="1">
      <alignment horizontal="left" vertical="top"/>
      <protection locked="0"/>
    </xf>
    <xf numFmtId="0" fontId="10" fillId="25" borderId="52" xfId="0" applyFont="1" applyFill="1" applyBorder="1" applyAlignment="1" applyProtection="1">
      <alignment horizontal="left" vertical="top"/>
      <protection locked="0"/>
    </xf>
    <xf numFmtId="0" fontId="10" fillId="25" borderId="16" xfId="0" applyFont="1" applyFill="1" applyBorder="1" applyAlignment="1" applyProtection="1">
      <alignment horizontal="left" vertical="top"/>
      <protection locked="0"/>
    </xf>
    <xf numFmtId="0" fontId="10" fillId="25" borderId="50" xfId="0" applyFont="1" applyFill="1" applyBorder="1" applyAlignment="1" applyProtection="1">
      <alignment horizontal="left" vertical="top"/>
      <protection locked="0"/>
    </xf>
    <xf numFmtId="0" fontId="10" fillId="25" borderId="0" xfId="0" applyFont="1" applyFill="1" applyAlignment="1" applyProtection="1">
      <alignment horizontal="left" vertical="top"/>
      <protection locked="0"/>
    </xf>
    <xf numFmtId="0" fontId="10" fillId="25" borderId="24" xfId="0" applyFont="1" applyFill="1" applyBorder="1" applyAlignment="1" applyProtection="1">
      <alignment horizontal="left" vertical="top"/>
      <protection locked="0"/>
    </xf>
    <xf numFmtId="0" fontId="10" fillId="25" borderId="26" xfId="0" applyFont="1" applyFill="1" applyBorder="1" applyAlignment="1" applyProtection="1">
      <alignment horizontal="left" vertical="top"/>
      <protection locked="0"/>
    </xf>
    <xf numFmtId="0" fontId="10" fillId="25" borderId="36" xfId="0" applyFont="1" applyFill="1" applyBorder="1" applyAlignment="1" applyProtection="1">
      <alignment horizontal="left" vertical="top"/>
      <protection locked="0"/>
    </xf>
    <xf numFmtId="0" fontId="10" fillId="25" borderId="30" xfId="0" applyFont="1" applyFill="1" applyBorder="1" applyAlignment="1" applyProtection="1">
      <alignment horizontal="left" vertical="top"/>
      <protection locked="0"/>
    </xf>
    <xf numFmtId="0" fontId="10" fillId="25" borderId="36" xfId="0" applyFont="1" applyFill="1" applyBorder="1" applyAlignment="1" applyProtection="1">
      <alignment horizontal="left" vertical="center"/>
      <protection locked="0"/>
    </xf>
    <xf numFmtId="0" fontId="10" fillId="25" borderId="30" xfId="0" applyFont="1" applyFill="1" applyBorder="1" applyAlignment="1" applyProtection="1">
      <alignment horizontal="left" vertical="center"/>
      <protection locked="0"/>
    </xf>
    <xf numFmtId="0" fontId="10" fillId="25" borderId="52" xfId="0" applyFont="1" applyFill="1" applyBorder="1" applyAlignment="1" applyProtection="1">
      <alignment horizontal="left" vertical="center"/>
      <protection locked="0"/>
    </xf>
    <xf numFmtId="0" fontId="10" fillId="25" borderId="16" xfId="0" applyFont="1" applyFill="1" applyBorder="1" applyAlignment="1" applyProtection="1">
      <alignment horizontal="left" vertical="center"/>
      <protection locked="0"/>
    </xf>
    <xf numFmtId="0" fontId="27" fillId="0" borderId="11" xfId="0" applyFont="1" applyBorder="1" applyAlignment="1">
      <alignment horizontal="center" vertical="center"/>
    </xf>
    <xf numFmtId="49" fontId="10" fillId="0" borderId="20" xfId="0" applyNumberFormat="1" applyFont="1" applyBorder="1" applyAlignment="1">
      <alignment horizontal="center" vertical="center"/>
    </xf>
    <xf numFmtId="0" fontId="27" fillId="0" borderId="18" xfId="0" applyFont="1" applyBorder="1" applyAlignment="1">
      <alignment horizontal="center" vertical="center"/>
    </xf>
    <xf numFmtId="49" fontId="10" fillId="25" borderId="102" xfId="0" applyNumberFormat="1" applyFont="1" applyFill="1" applyBorder="1" applyAlignment="1" applyProtection="1">
      <alignment horizontal="center" vertical="center"/>
      <protection locked="0"/>
    </xf>
    <xf numFmtId="49" fontId="10" fillId="25" borderId="103" xfId="0" applyNumberFormat="1" applyFont="1" applyFill="1" applyBorder="1" applyAlignment="1" applyProtection="1">
      <alignment horizontal="center" vertical="center"/>
      <protection locked="0"/>
    </xf>
    <xf numFmtId="49" fontId="10" fillId="25" borderId="80" xfId="0" applyNumberFormat="1" applyFont="1" applyFill="1" applyBorder="1" applyAlignment="1" applyProtection="1">
      <alignment horizontal="center" vertical="center"/>
      <protection locked="0"/>
    </xf>
    <xf numFmtId="0" fontId="10" fillId="25" borderId="100" xfId="0" applyFont="1" applyFill="1" applyBorder="1" applyAlignment="1" applyProtection="1">
      <alignment horizontal="left" vertical="center" shrinkToFit="1"/>
      <protection locked="0"/>
    </xf>
    <xf numFmtId="0" fontId="11" fillId="0" borderId="0" xfId="0" applyFont="1" applyAlignment="1">
      <alignment horizontal="right" vertical="center"/>
    </xf>
    <xf numFmtId="0" fontId="10" fillId="25" borderId="48" xfId="0" applyFont="1" applyFill="1" applyBorder="1" applyAlignment="1" applyProtection="1">
      <alignment horizontal="left" vertical="center" shrinkToFit="1"/>
      <protection locked="0"/>
    </xf>
    <xf numFmtId="0" fontId="10" fillId="25" borderId="48" xfId="0" applyFont="1" applyFill="1" applyBorder="1" applyAlignment="1" applyProtection="1">
      <alignment horizontal="left" vertical="center"/>
      <protection locked="0"/>
    </xf>
    <xf numFmtId="0" fontId="10" fillId="0" borderId="0" xfId="0" applyFont="1" applyAlignment="1" applyProtection="1">
      <alignment horizontal="center" vertical="center"/>
      <protection locked="0"/>
    </xf>
    <xf numFmtId="31" fontId="10" fillId="25" borderId="48" xfId="0" applyNumberFormat="1" applyFont="1" applyFill="1" applyBorder="1" applyAlignment="1" applyProtection="1">
      <alignment horizontal="center" vertical="center"/>
      <protection locked="0"/>
    </xf>
    <xf numFmtId="0" fontId="10" fillId="25" borderId="20" xfId="0" applyFont="1" applyFill="1" applyBorder="1" applyAlignment="1" applyProtection="1">
      <alignment horizontal="left" vertical="center" wrapText="1"/>
      <protection locked="0"/>
    </xf>
    <xf numFmtId="0" fontId="10" fillId="25" borderId="21" xfId="0" applyFont="1" applyFill="1" applyBorder="1" applyAlignment="1" applyProtection="1">
      <alignment horizontal="left" vertical="center"/>
      <protection locked="0"/>
    </xf>
    <xf numFmtId="0" fontId="10" fillId="25" borderId="19" xfId="0" applyFont="1" applyFill="1" applyBorder="1" applyAlignment="1" applyProtection="1">
      <alignment horizontal="center" vertical="center"/>
      <protection locked="0"/>
    </xf>
    <xf numFmtId="0" fontId="19" fillId="25" borderId="37" xfId="0" applyFont="1" applyFill="1" applyBorder="1" applyAlignment="1" applyProtection="1">
      <alignment horizontal="left" vertical="top" wrapText="1"/>
      <protection locked="0"/>
    </xf>
    <xf numFmtId="0" fontId="19" fillId="25" borderId="52" xfId="0" applyFont="1" applyFill="1" applyBorder="1" applyAlignment="1" applyProtection="1">
      <alignment horizontal="left" vertical="top" wrapText="1"/>
      <protection locked="0"/>
    </xf>
    <xf numFmtId="0" fontId="19" fillId="25" borderId="16" xfId="0" applyFont="1" applyFill="1" applyBorder="1" applyAlignment="1" applyProtection="1">
      <alignment horizontal="left" vertical="top" wrapText="1"/>
      <protection locked="0"/>
    </xf>
    <xf numFmtId="0" fontId="19" fillId="0" borderId="11" xfId="0" applyFont="1" applyBorder="1" applyAlignment="1">
      <alignment horizontal="left" vertical="top" wrapText="1"/>
    </xf>
    <xf numFmtId="0" fontId="19" fillId="25" borderId="18" xfId="0" applyFont="1" applyFill="1" applyBorder="1" applyAlignment="1" applyProtection="1">
      <alignment horizontal="left" vertical="top" wrapText="1"/>
      <protection locked="0"/>
    </xf>
    <xf numFmtId="0" fontId="19" fillId="25" borderId="19" xfId="0" applyFont="1" applyFill="1" applyBorder="1" applyAlignment="1" applyProtection="1">
      <alignment horizontal="left" vertical="top" wrapText="1"/>
      <protection locked="0"/>
    </xf>
    <xf numFmtId="0" fontId="19" fillId="25" borderId="13" xfId="0" applyFont="1" applyFill="1" applyBorder="1" applyAlignment="1" applyProtection="1">
      <alignment horizontal="left" vertical="top" wrapText="1"/>
      <protection locked="0"/>
    </xf>
    <xf numFmtId="0" fontId="19" fillId="0" borderId="104" xfId="0" applyFont="1" applyBorder="1" applyAlignment="1">
      <alignment horizontal="left" vertical="top" wrapText="1"/>
    </xf>
    <xf numFmtId="0" fontId="19" fillId="0" borderId="64" xfId="0" applyFont="1" applyBorder="1" applyAlignment="1">
      <alignment horizontal="left" vertical="top" wrapText="1"/>
    </xf>
    <xf numFmtId="0" fontId="19" fillId="0" borderId="105" xfId="0" applyFont="1" applyBorder="1" applyAlignment="1">
      <alignment horizontal="left" vertical="top" wrapText="1"/>
    </xf>
    <xf numFmtId="0" fontId="19" fillId="0" borderId="52" xfId="0" applyFont="1" applyBorder="1" applyAlignment="1">
      <alignment horizontal="right" vertical="top" wrapText="1"/>
    </xf>
    <xf numFmtId="0" fontId="19" fillId="0" borderId="16" xfId="0" applyFont="1" applyBorder="1" applyAlignment="1">
      <alignment horizontal="right" vertical="top" wrapText="1"/>
    </xf>
    <xf numFmtId="0" fontId="19" fillId="29" borderId="0" xfId="0" applyFont="1" applyFill="1" applyAlignment="1" applyProtection="1">
      <alignment horizontal="left" vertical="top" wrapText="1"/>
      <protection locked="0"/>
    </xf>
    <xf numFmtId="0" fontId="19" fillId="29" borderId="24" xfId="0" applyFont="1" applyFill="1" applyBorder="1" applyAlignment="1" applyProtection="1">
      <alignment horizontal="left" vertical="top" wrapText="1"/>
      <protection locked="0"/>
    </xf>
    <xf numFmtId="0" fontId="19" fillId="29" borderId="36" xfId="0" applyFont="1" applyFill="1" applyBorder="1" applyAlignment="1" applyProtection="1">
      <alignment horizontal="left" vertical="top" wrapText="1"/>
      <protection locked="0"/>
    </xf>
    <xf numFmtId="0" fontId="19" fillId="29" borderId="30" xfId="0" applyFont="1" applyFill="1" applyBorder="1" applyAlignment="1" applyProtection="1">
      <alignment horizontal="left" vertical="top" wrapText="1"/>
      <protection locked="0"/>
    </xf>
    <xf numFmtId="0" fontId="110" fillId="0" borderId="0" xfId="55" applyFont="1" applyBorder="1" applyAlignment="1" applyProtection="1">
      <alignment vertical="top" shrinkToFit="1"/>
    </xf>
    <xf numFmtId="0" fontId="10" fillId="0" borderId="1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6" xfId="0" applyFont="1" applyBorder="1" applyAlignment="1">
      <alignment horizontal="center" vertical="center"/>
    </xf>
    <xf numFmtId="0" fontId="10" fillId="0" borderId="30" xfId="0" applyFont="1" applyBorder="1" applyAlignment="1">
      <alignment horizontal="center" vertical="center"/>
    </xf>
    <xf numFmtId="0" fontId="10" fillId="0" borderId="106" xfId="0" applyFont="1" applyBorder="1" applyAlignment="1">
      <alignment horizontal="center" vertical="center" wrapText="1"/>
    </xf>
    <xf numFmtId="0" fontId="10" fillId="0" borderId="106" xfId="0" applyFont="1" applyBorder="1" applyAlignment="1">
      <alignment horizontal="center" vertical="center"/>
    </xf>
    <xf numFmtId="0" fontId="10" fillId="0" borderId="40" xfId="0" applyFont="1" applyBorder="1" applyAlignment="1">
      <alignment horizontal="center" vertical="top"/>
    </xf>
    <xf numFmtId="0" fontId="10" fillId="0" borderId="91" xfId="0" applyFont="1" applyBorder="1" applyAlignment="1">
      <alignment horizontal="center" vertical="center" wrapText="1"/>
    </xf>
    <xf numFmtId="0" fontId="10" fillId="0" borderId="91" xfId="0" applyFont="1" applyBorder="1" applyAlignment="1">
      <alignment horizontal="center" vertical="center"/>
    </xf>
    <xf numFmtId="0" fontId="10" fillId="0" borderId="18" xfId="0" applyFont="1" applyBorder="1" applyAlignment="1">
      <alignment horizontal="center" vertical="center" wrapText="1"/>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67" fillId="0" borderId="11" xfId="0" applyFont="1" applyBorder="1" applyAlignment="1">
      <alignment horizontal="center" vertical="center"/>
    </xf>
    <xf numFmtId="0" fontId="10" fillId="25" borderId="18" xfId="0" applyFont="1" applyFill="1" applyBorder="1" applyAlignment="1" applyProtection="1">
      <alignment vertical="top" wrapText="1"/>
      <protection locked="0"/>
    </xf>
    <xf numFmtId="0" fontId="10" fillId="25" borderId="19" xfId="0" applyFont="1" applyFill="1" applyBorder="1" applyAlignment="1" applyProtection="1">
      <alignment vertical="top" wrapText="1"/>
      <protection locked="0"/>
    </xf>
    <xf numFmtId="0" fontId="10" fillId="25" borderId="13" xfId="0" applyFont="1" applyFill="1" applyBorder="1" applyAlignment="1" applyProtection="1">
      <alignment vertical="top" wrapText="1"/>
      <protection locked="0"/>
    </xf>
    <xf numFmtId="0" fontId="13" fillId="0" borderId="11" xfId="0" applyFont="1" applyBorder="1" applyAlignment="1">
      <alignment horizontal="center" vertical="center"/>
    </xf>
    <xf numFmtId="0" fontId="13" fillId="0" borderId="20" xfId="0" applyFont="1" applyBorder="1" applyAlignment="1">
      <alignment horizontal="center" vertical="center"/>
    </xf>
    <xf numFmtId="0" fontId="13" fillId="0" borderId="22" xfId="0" applyFont="1" applyBorder="1" applyAlignment="1">
      <alignment horizontal="center" vertical="center"/>
    </xf>
    <xf numFmtId="49" fontId="67" fillId="0" borderId="20" xfId="85" applyNumberFormat="1" applyFont="1" applyBorder="1" applyAlignment="1">
      <alignment horizontal="left" vertical="top" wrapText="1"/>
    </xf>
    <xf numFmtId="49" fontId="67" fillId="0" borderId="21" xfId="85" applyNumberFormat="1" applyFont="1" applyBorder="1" applyAlignment="1">
      <alignment horizontal="left" vertical="top" wrapText="1"/>
    </xf>
    <xf numFmtId="0" fontId="67" fillId="0" borderId="20" xfId="85" applyFont="1" applyBorder="1" applyAlignment="1">
      <alignment horizontal="left" vertical="top" wrapText="1"/>
    </xf>
    <xf numFmtId="0" fontId="67" fillId="0" borderId="21" xfId="85" applyFont="1" applyBorder="1" applyAlignment="1">
      <alignment horizontal="left" vertical="top" wrapText="1"/>
    </xf>
    <xf numFmtId="0" fontId="67" fillId="0" borderId="22" xfId="85" applyFont="1" applyBorder="1" applyAlignment="1">
      <alignment horizontal="left" vertical="top" wrapText="1"/>
    </xf>
    <xf numFmtId="0" fontId="14" fillId="33" borderId="0" xfId="89" applyFont="1" applyFill="1" applyAlignment="1">
      <alignment horizontal="right" vertical="center"/>
    </xf>
    <xf numFmtId="0" fontId="18" fillId="0" borderId="19" xfId="89" applyFont="1" applyBorder="1" applyAlignment="1">
      <alignment horizontal="left" vertical="center"/>
    </xf>
    <xf numFmtId="184" fontId="9" fillId="0" borderId="18" xfId="89" applyNumberFormat="1" applyBorder="1" applyAlignment="1">
      <alignment vertical="center"/>
    </xf>
    <xf numFmtId="184" fontId="9" fillId="0" borderId="19" xfId="89" applyNumberFormat="1" applyBorder="1" applyAlignment="1">
      <alignment vertical="center"/>
    </xf>
    <xf numFmtId="184" fontId="9" fillId="0" borderId="13" xfId="89" applyNumberFormat="1" applyBorder="1" applyAlignment="1">
      <alignment vertical="center"/>
    </xf>
    <xf numFmtId="38" fontId="9" fillId="0" borderId="0" xfId="66" quotePrefix="1" applyFont="1" applyFill="1" applyAlignment="1" applyProtection="1">
      <alignment horizontal="right" vertical="center"/>
    </xf>
    <xf numFmtId="38" fontId="9" fillId="0" borderId="0" xfId="66" applyFont="1" applyFill="1" applyAlignment="1" applyProtection="1">
      <alignment horizontal="right" vertical="center"/>
    </xf>
    <xf numFmtId="38" fontId="9" fillId="27" borderId="19" xfId="66" applyFont="1" applyFill="1" applyBorder="1" applyAlignment="1" applyProtection="1">
      <alignment vertical="center"/>
      <protection locked="0"/>
    </xf>
    <xf numFmtId="0" fontId="1" fillId="0" borderId="11" xfId="89" applyFont="1" applyBorder="1" applyAlignment="1">
      <alignment horizontal="center" vertical="center" wrapText="1"/>
    </xf>
    <xf numFmtId="0" fontId="9" fillId="0" borderId="36" xfId="89" applyBorder="1" applyAlignment="1">
      <alignment horizontal="left" vertical="center"/>
    </xf>
    <xf numFmtId="0" fontId="9" fillId="0" borderId="36" xfId="89" applyBorder="1" applyAlignment="1">
      <alignment horizontal="right" vertical="center"/>
    </xf>
    <xf numFmtId="0" fontId="16" fillId="0" borderId="0" xfId="89" applyFont="1" applyAlignment="1">
      <alignment horizontal="left" vertical="center"/>
    </xf>
    <xf numFmtId="184" fontId="19" fillId="0" borderId="18" xfId="66" applyNumberFormat="1" applyFont="1" applyBorder="1" applyAlignment="1" applyProtection="1">
      <alignment horizontal="center" vertical="center"/>
    </xf>
    <xf numFmtId="184" fontId="19" fillId="0" borderId="19" xfId="66" applyNumberFormat="1" applyFont="1" applyBorder="1" applyAlignment="1" applyProtection="1">
      <alignment horizontal="center" vertical="center"/>
    </xf>
    <xf numFmtId="184" fontId="19" fillId="0" borderId="13" xfId="66" applyNumberFormat="1" applyFont="1" applyBorder="1" applyAlignment="1" applyProtection="1">
      <alignment horizontal="center" vertical="center"/>
    </xf>
    <xf numFmtId="0" fontId="18" fillId="0" borderId="52" xfId="89" applyFont="1" applyBorder="1" applyAlignment="1">
      <alignment horizontal="center" vertical="center"/>
    </xf>
    <xf numFmtId="0" fontId="18" fillId="0" borderId="36" xfId="89" applyFont="1" applyBorder="1" applyAlignment="1">
      <alignment horizontal="center" vertical="center"/>
    </xf>
    <xf numFmtId="0" fontId="18" fillId="0" borderId="37" xfId="89" applyFont="1" applyBorder="1" applyAlignment="1">
      <alignment horizontal="center" vertical="center"/>
    </xf>
    <xf numFmtId="0" fontId="18" fillId="0" borderId="16" xfId="89" applyFont="1" applyBorder="1" applyAlignment="1">
      <alignment horizontal="center" vertical="center"/>
    </xf>
    <xf numFmtId="184" fontId="9" fillId="0" borderId="26" xfId="66" applyNumberFormat="1" applyFont="1" applyBorder="1" applyAlignment="1" applyProtection="1">
      <alignment vertical="center"/>
    </xf>
    <xf numFmtId="184" fontId="9" fillId="0" borderId="36" xfId="66" applyNumberFormat="1" applyFont="1" applyBorder="1" applyAlignment="1" applyProtection="1">
      <alignment vertical="center"/>
    </xf>
    <xf numFmtId="184" fontId="9" fillId="0" borderId="30" xfId="66" applyNumberFormat="1" applyFont="1" applyBorder="1" applyAlignment="1" applyProtection="1">
      <alignment vertical="center"/>
    </xf>
    <xf numFmtId="184" fontId="19" fillId="27" borderId="18" xfId="66" applyNumberFormat="1" applyFont="1" applyFill="1" applyBorder="1" applyAlignment="1" applyProtection="1">
      <alignment horizontal="center" vertical="center"/>
      <protection locked="0"/>
    </xf>
    <xf numFmtId="184" fontId="19" fillId="27" borderId="19" xfId="66" applyNumberFormat="1" applyFont="1" applyFill="1" applyBorder="1" applyAlignment="1" applyProtection="1">
      <alignment horizontal="center" vertical="center"/>
      <protection locked="0"/>
    </xf>
    <xf numFmtId="184" fontId="19" fillId="27" borderId="13" xfId="66" applyNumberFormat="1" applyFont="1" applyFill="1" applyBorder="1" applyAlignment="1" applyProtection="1">
      <alignment horizontal="center" vertical="center"/>
      <protection locked="0"/>
    </xf>
    <xf numFmtId="0" fontId="18" fillId="0" borderId="26" xfId="89" applyFont="1" applyBorder="1" applyAlignment="1">
      <alignment horizontal="center" vertical="center"/>
    </xf>
    <xf numFmtId="0" fontId="18" fillId="0" borderId="30" xfId="89" applyFont="1" applyBorder="1" applyAlignment="1">
      <alignment horizontal="center" vertical="center"/>
    </xf>
    <xf numFmtId="0" fontId="18" fillId="0" borderId="0" xfId="89" applyFont="1" applyAlignment="1">
      <alignment horizontal="left" vertical="center"/>
    </xf>
    <xf numFmtId="0" fontId="9" fillId="0" borderId="0" xfId="89" applyAlignment="1">
      <alignment horizontal="distributed" vertical="center"/>
    </xf>
    <xf numFmtId="0" fontId="9" fillId="27" borderId="0" xfId="89" applyFill="1" applyAlignment="1" applyProtection="1">
      <alignment horizontal="left" vertical="center" shrinkToFit="1"/>
      <protection locked="0"/>
    </xf>
    <xf numFmtId="0" fontId="18" fillId="0" borderId="26" xfId="89" applyFont="1" applyBorder="1" applyAlignment="1">
      <alignment horizontal="center" vertical="top"/>
    </xf>
    <xf numFmtId="0" fontId="18" fillId="0" borderId="36" xfId="89" applyFont="1" applyBorder="1" applyAlignment="1">
      <alignment horizontal="center" vertical="top"/>
    </xf>
    <xf numFmtId="0" fontId="18" fillId="0" borderId="30" xfId="89" applyFont="1" applyBorder="1" applyAlignment="1">
      <alignment horizontal="center" vertical="top"/>
    </xf>
    <xf numFmtId="0" fontId="18" fillId="0" borderId="37" xfId="89" applyFont="1" applyBorder="1" applyAlignment="1">
      <alignment horizontal="center"/>
    </xf>
    <xf numFmtId="0" fontId="18" fillId="0" borderId="52" xfId="89" applyFont="1" applyBorder="1" applyAlignment="1">
      <alignment horizontal="center"/>
    </xf>
    <xf numFmtId="0" fontId="18" fillId="0" borderId="16" xfId="89" applyFont="1" applyBorder="1" applyAlignment="1">
      <alignment horizontal="center"/>
    </xf>
    <xf numFmtId="0" fontId="9" fillId="27" borderId="0" xfId="89" applyFill="1" applyAlignment="1" applyProtection="1">
      <alignment horizontal="right" vertical="center"/>
      <protection locked="0"/>
    </xf>
    <xf numFmtId="38" fontId="9" fillId="27" borderId="0" xfId="66" applyFont="1" applyFill="1" applyAlignment="1" applyProtection="1">
      <alignment vertical="center"/>
      <protection locked="0"/>
    </xf>
    <xf numFmtId="0" fontId="14" fillId="0" borderId="52" xfId="89" applyFont="1" applyBorder="1" applyAlignment="1">
      <alignment horizontal="right" vertical="center"/>
    </xf>
    <xf numFmtId="0" fontId="14" fillId="0" borderId="0" xfId="89" applyFont="1" applyAlignment="1">
      <alignment horizontal="right" vertical="center"/>
    </xf>
    <xf numFmtId="0" fontId="9" fillId="0" borderId="19" xfId="89" applyBorder="1" applyAlignment="1">
      <alignment vertical="center" wrapText="1"/>
    </xf>
    <xf numFmtId="0" fontId="9" fillId="27" borderId="11" xfId="89" applyFill="1" applyBorder="1" applyAlignment="1" applyProtection="1">
      <alignment horizontal="left" vertical="top" wrapText="1"/>
      <protection locked="0"/>
    </xf>
    <xf numFmtId="0" fontId="9" fillId="0" borderId="37" xfId="89" applyBorder="1" applyAlignment="1">
      <alignment horizontal="center" vertical="center"/>
    </xf>
    <xf numFmtId="0" fontId="9" fillId="0" borderId="26" xfId="89" applyBorder="1" applyAlignment="1">
      <alignment horizontal="center" vertical="center"/>
    </xf>
    <xf numFmtId="0" fontId="9" fillId="27" borderId="36" xfId="89" applyFill="1" applyBorder="1" applyAlignment="1" applyProtection="1">
      <alignment horizontal="left" vertical="center" wrapText="1"/>
      <protection locked="0"/>
    </xf>
    <xf numFmtId="0" fontId="9" fillId="27" borderId="30" xfId="89" applyFill="1" applyBorder="1" applyAlignment="1" applyProtection="1">
      <alignment horizontal="left" vertical="center" wrapText="1"/>
      <protection locked="0"/>
    </xf>
    <xf numFmtId="0" fontId="9" fillId="0" borderId="52" xfId="89" applyBorder="1" applyAlignment="1">
      <alignment wrapText="1"/>
    </xf>
    <xf numFmtId="0" fontId="43" fillId="0" borderId="0" xfId="89" applyFont="1" applyAlignment="1">
      <alignment horizontal="left" vertical="center" wrapText="1"/>
    </xf>
    <xf numFmtId="0" fontId="41" fillId="0" borderId="0" xfId="89" applyFont="1" applyAlignment="1">
      <alignment horizontal="left" vertical="center" wrapText="1"/>
    </xf>
    <xf numFmtId="0" fontId="13" fillId="0" borderId="0" xfId="89" applyFont="1" applyAlignment="1">
      <alignment horizontal="left" vertical="center" shrinkToFit="1"/>
    </xf>
    <xf numFmtId="0" fontId="44" fillId="0" borderId="0" xfId="89" applyFont="1" applyAlignment="1">
      <alignment horizontal="right" vertical="center"/>
    </xf>
    <xf numFmtId="0" fontId="17" fillId="0" borderId="0" xfId="89" applyFont="1" applyAlignment="1">
      <alignment vertical="center" shrinkToFit="1"/>
    </xf>
    <xf numFmtId="0" fontId="1" fillId="0" borderId="0" xfId="89" applyFont="1" applyAlignment="1">
      <alignment horizontal="center" vertical="center" shrinkToFit="1"/>
    </xf>
    <xf numFmtId="0" fontId="1" fillId="0" borderId="0" xfId="89" applyFont="1" applyAlignment="1">
      <alignment vertical="center"/>
    </xf>
    <xf numFmtId="38" fontId="9" fillId="27" borderId="0" xfId="66" applyFont="1" applyFill="1" applyAlignment="1" applyProtection="1">
      <alignment horizontal="right" vertical="center"/>
      <protection locked="0"/>
    </xf>
    <xf numFmtId="0" fontId="9" fillId="27" borderId="37" xfId="89" applyFill="1" applyBorder="1" applyAlignment="1" applyProtection="1">
      <alignment horizontal="left" vertical="top" wrapText="1"/>
      <protection locked="0"/>
    </xf>
    <xf numFmtId="0" fontId="9" fillId="27" borderId="52" xfId="89" applyFill="1" applyBorder="1" applyAlignment="1" applyProtection="1">
      <alignment horizontal="left" vertical="top" wrapText="1"/>
      <protection locked="0"/>
    </xf>
    <xf numFmtId="0" fontId="9" fillId="27" borderId="16" xfId="89" applyFill="1" applyBorder="1" applyAlignment="1" applyProtection="1">
      <alignment horizontal="left" vertical="top" wrapText="1"/>
      <protection locked="0"/>
    </xf>
    <xf numFmtId="0" fontId="9" fillId="27" borderId="50" xfId="89" applyFill="1" applyBorder="1" applyAlignment="1" applyProtection="1">
      <alignment horizontal="left" vertical="top" wrapText="1"/>
      <protection locked="0"/>
    </xf>
    <xf numFmtId="0" fontId="9" fillId="27" borderId="0" xfId="89" applyFill="1" applyAlignment="1" applyProtection="1">
      <alignment horizontal="left" vertical="top" wrapText="1"/>
      <protection locked="0"/>
    </xf>
    <xf numFmtId="0" fontId="9" fillId="27" borderId="24" xfId="89" applyFill="1" applyBorder="1" applyAlignment="1" applyProtection="1">
      <alignment horizontal="left" vertical="top" wrapText="1"/>
      <protection locked="0"/>
    </xf>
    <xf numFmtId="0" fontId="9" fillId="27" borderId="26" xfId="89" applyFill="1" applyBorder="1" applyAlignment="1" applyProtection="1">
      <alignment horizontal="left" vertical="top" wrapText="1"/>
      <protection locked="0"/>
    </xf>
    <xf numFmtId="0" fontId="9" fillId="27" borderId="36" xfId="89" applyFill="1" applyBorder="1" applyAlignment="1" applyProtection="1">
      <alignment horizontal="left" vertical="top" wrapText="1"/>
      <protection locked="0"/>
    </xf>
    <xf numFmtId="0" fontId="9" fillId="27" borderId="30" xfId="89" applyFill="1" applyBorder="1" applyAlignment="1" applyProtection="1">
      <alignment horizontal="left" vertical="top" wrapText="1"/>
      <protection locked="0"/>
    </xf>
    <xf numFmtId="0" fontId="20" fillId="0" borderId="36" xfId="89" applyFont="1" applyBorder="1" applyAlignment="1">
      <alignment horizontal="left" vertical="center"/>
    </xf>
    <xf numFmtId="0" fontId="20" fillId="0" borderId="0" xfId="89" applyFont="1" applyAlignment="1">
      <alignment horizontal="left" vertical="center"/>
    </xf>
    <xf numFmtId="184" fontId="19" fillId="27" borderId="37" xfId="66" applyNumberFormat="1" applyFont="1" applyFill="1" applyBorder="1" applyAlignment="1" applyProtection="1">
      <alignment horizontal="center" vertical="center"/>
      <protection locked="0"/>
    </xf>
    <xf numFmtId="184" fontId="19" fillId="27" borderId="52" xfId="66" applyNumberFormat="1" applyFont="1" applyFill="1" applyBorder="1" applyAlignment="1" applyProtection="1">
      <alignment horizontal="center" vertical="center"/>
      <protection locked="0"/>
    </xf>
    <xf numFmtId="184" fontId="19" fillId="27" borderId="16" xfId="66" applyNumberFormat="1" applyFont="1" applyFill="1" applyBorder="1" applyAlignment="1" applyProtection="1">
      <alignment horizontal="center" vertical="center"/>
      <protection locked="0"/>
    </xf>
    <xf numFmtId="184" fontId="19" fillId="27" borderId="26" xfId="66" applyNumberFormat="1" applyFont="1" applyFill="1" applyBorder="1" applyAlignment="1" applyProtection="1">
      <alignment horizontal="center" vertical="center"/>
      <protection locked="0"/>
    </xf>
    <xf numFmtId="184" fontId="19" fillId="27" borderId="36" xfId="66" applyNumberFormat="1" applyFont="1" applyFill="1" applyBorder="1" applyAlignment="1" applyProtection="1">
      <alignment horizontal="center" vertical="center"/>
      <protection locked="0"/>
    </xf>
    <xf numFmtId="184" fontId="19" fillId="27" borderId="30" xfId="66" applyNumberFormat="1" applyFont="1" applyFill="1" applyBorder="1" applyAlignment="1" applyProtection="1">
      <alignment horizontal="center" vertical="center"/>
      <protection locked="0"/>
    </xf>
    <xf numFmtId="0" fontId="72" fillId="0" borderId="19" xfId="89" applyFont="1" applyBorder="1" applyAlignment="1">
      <alignment horizontal="left" vertical="center" wrapText="1"/>
    </xf>
    <xf numFmtId="0" fontId="18" fillId="0" borderId="52" xfId="89" applyFont="1" applyBorder="1" applyAlignment="1">
      <alignment horizontal="left" vertical="center"/>
    </xf>
    <xf numFmtId="0" fontId="9" fillId="27" borderId="36" xfId="89" applyFill="1" applyBorder="1" applyAlignment="1" applyProtection="1">
      <alignment horizontal="left" vertical="center"/>
      <protection locked="0"/>
    </xf>
    <xf numFmtId="184" fontId="9" fillId="0" borderId="37" xfId="89" applyNumberFormat="1" applyBorder="1" applyAlignment="1">
      <alignment vertical="center"/>
    </xf>
    <xf numFmtId="184" fontId="9" fillId="0" borderId="52" xfId="89" applyNumberFormat="1" applyBorder="1" applyAlignment="1">
      <alignment vertical="center"/>
    </xf>
    <xf numFmtId="184" fontId="9" fillId="0" borderId="16" xfId="89" applyNumberFormat="1" applyBorder="1" applyAlignment="1">
      <alignment vertical="center"/>
    </xf>
    <xf numFmtId="184" fontId="9" fillId="0" borderId="26" xfId="89" applyNumberFormat="1" applyBorder="1" applyAlignment="1">
      <alignment vertical="center"/>
    </xf>
    <xf numFmtId="184" fontId="9" fillId="0" borderId="36" xfId="89" applyNumberFormat="1" applyBorder="1" applyAlignment="1">
      <alignment vertical="center"/>
    </xf>
    <xf numFmtId="184" fontId="9" fillId="0" borderId="30" xfId="89" applyNumberFormat="1" applyBorder="1" applyAlignment="1">
      <alignment vertical="center"/>
    </xf>
    <xf numFmtId="38" fontId="9" fillId="27" borderId="37" xfId="66" applyFont="1" applyFill="1" applyBorder="1" applyAlignment="1" applyProtection="1">
      <alignment vertical="center"/>
      <protection locked="0"/>
    </xf>
    <xf numFmtId="38" fontId="9" fillId="27" borderId="52" xfId="66" applyFont="1" applyFill="1" applyBorder="1" applyAlignment="1" applyProtection="1">
      <alignment vertical="center"/>
      <protection locked="0"/>
    </xf>
    <xf numFmtId="38" fontId="9" fillId="27" borderId="26" xfId="66" applyFont="1" applyFill="1" applyBorder="1" applyAlignment="1" applyProtection="1">
      <alignment vertical="center"/>
      <protection locked="0"/>
    </xf>
    <xf numFmtId="38" fontId="9" fillId="27" borderId="36" xfId="66" applyFont="1" applyFill="1" applyBorder="1" applyAlignment="1" applyProtection="1">
      <alignment vertical="center"/>
      <protection locked="0"/>
    </xf>
    <xf numFmtId="0" fontId="9" fillId="27" borderId="16" xfId="89" applyFill="1" applyBorder="1" applyAlignment="1" applyProtection="1">
      <alignment horizontal="center" vertical="center" shrinkToFit="1"/>
      <protection locked="0"/>
    </xf>
    <xf numFmtId="0" fontId="9" fillId="27" borderId="30" xfId="89" applyFill="1" applyBorder="1" applyAlignment="1" applyProtection="1">
      <alignment horizontal="center" vertical="center" shrinkToFit="1"/>
      <protection locked="0"/>
    </xf>
    <xf numFmtId="0" fontId="1" fillId="0" borderId="37" xfId="89" applyFont="1" applyBorder="1" applyAlignment="1">
      <alignment horizontal="center" vertical="center"/>
    </xf>
    <xf numFmtId="0" fontId="1" fillId="0" borderId="52" xfId="89" applyFont="1" applyBorder="1" applyAlignment="1">
      <alignment horizontal="center" vertical="center"/>
    </xf>
    <xf numFmtId="0" fontId="1" fillId="0" borderId="16" xfId="89" applyFont="1" applyBorder="1" applyAlignment="1">
      <alignment horizontal="center" vertical="center"/>
    </xf>
    <xf numFmtId="0" fontId="1" fillId="0" borderId="26" xfId="89" applyFont="1" applyBorder="1" applyAlignment="1">
      <alignment horizontal="center" vertical="center"/>
    </xf>
    <xf numFmtId="0" fontId="1" fillId="0" borderId="36" xfId="89" applyFont="1" applyBorder="1" applyAlignment="1">
      <alignment horizontal="center" vertical="center"/>
    </xf>
    <xf numFmtId="0" fontId="1" fillId="0" borderId="30" xfId="89" applyFont="1" applyBorder="1" applyAlignment="1">
      <alignment horizontal="center" vertical="center"/>
    </xf>
    <xf numFmtId="38" fontId="9" fillId="27" borderId="18" xfId="66" applyFont="1" applyFill="1" applyBorder="1" applyAlignment="1" applyProtection="1">
      <alignment vertical="center"/>
      <protection locked="0"/>
    </xf>
    <xf numFmtId="178" fontId="19" fillId="31" borderId="18" xfId="89" applyNumberFormat="1" applyFont="1" applyFill="1" applyBorder="1" applyAlignment="1" applyProtection="1">
      <alignment horizontal="center" vertical="center"/>
      <protection locked="0"/>
    </xf>
    <xf numFmtId="178" fontId="19" fillId="31" borderId="19" xfId="89" applyNumberFormat="1" applyFont="1" applyFill="1" applyBorder="1" applyAlignment="1" applyProtection="1">
      <alignment horizontal="center" vertical="center"/>
      <protection locked="0"/>
    </xf>
    <xf numFmtId="178" fontId="19" fillId="31" borderId="13" xfId="89" applyNumberFormat="1" applyFont="1" applyFill="1" applyBorder="1" applyAlignment="1" applyProtection="1">
      <alignment horizontal="center" vertical="center"/>
      <protection locked="0"/>
    </xf>
    <xf numFmtId="0" fontId="18" fillId="27" borderId="97" xfId="89" applyFont="1" applyFill="1" applyBorder="1" applyAlignment="1" applyProtection="1">
      <alignment vertical="center" wrapText="1"/>
      <protection locked="0"/>
    </xf>
    <xf numFmtId="0" fontId="18" fillId="27" borderId="107" xfId="89" applyFont="1" applyFill="1" applyBorder="1" applyAlignment="1" applyProtection="1">
      <alignment vertical="center" wrapText="1"/>
      <protection locked="0"/>
    </xf>
    <xf numFmtId="0" fontId="18" fillId="0" borderId="52" xfId="89" applyFont="1" applyBorder="1" applyAlignment="1">
      <alignment horizontal="left" wrapText="1"/>
    </xf>
    <xf numFmtId="0" fontId="18" fillId="27" borderId="18" xfId="89" applyFont="1" applyFill="1" applyBorder="1" applyAlignment="1" applyProtection="1">
      <alignment horizontal="left" vertical="top" wrapText="1"/>
      <protection locked="0"/>
    </xf>
    <xf numFmtId="0" fontId="18" fillId="27" borderId="19" xfId="89" applyFont="1" applyFill="1" applyBorder="1" applyAlignment="1" applyProtection="1">
      <alignment horizontal="left" vertical="top" wrapText="1"/>
      <protection locked="0"/>
    </xf>
    <xf numFmtId="0" fontId="18" fillId="27" borderId="76" xfId="89" applyFont="1" applyFill="1" applyBorder="1" applyAlignment="1" applyProtection="1">
      <alignment horizontal="left" vertical="top" wrapText="1"/>
      <protection locked="0"/>
    </xf>
    <xf numFmtId="0" fontId="18" fillId="27" borderId="37" xfId="89" applyFont="1" applyFill="1" applyBorder="1" applyAlignment="1" applyProtection="1">
      <alignment horizontal="left" vertical="top" wrapText="1"/>
      <protection locked="0"/>
    </xf>
    <xf numFmtId="0" fontId="18" fillId="27" borderId="52" xfId="89" applyFont="1" applyFill="1" applyBorder="1" applyAlignment="1" applyProtection="1">
      <alignment horizontal="left" vertical="top" wrapText="1"/>
      <protection locked="0"/>
    </xf>
    <xf numFmtId="0" fontId="18" fillId="27" borderId="42" xfId="89" applyFont="1" applyFill="1" applyBorder="1" applyAlignment="1" applyProtection="1">
      <alignment horizontal="left" vertical="top" wrapText="1"/>
      <protection locked="0"/>
    </xf>
    <xf numFmtId="0" fontId="18" fillId="27" borderId="71" xfId="89" applyFont="1" applyFill="1" applyBorder="1" applyAlignment="1" applyProtection="1">
      <alignment horizontal="left" vertical="top" wrapText="1"/>
      <protection locked="0"/>
    </xf>
    <xf numFmtId="0" fontId="18" fillId="27" borderId="97" xfId="89" applyFont="1" applyFill="1" applyBorder="1" applyAlignment="1" applyProtection="1">
      <alignment horizontal="left" vertical="top" wrapText="1"/>
      <protection locked="0"/>
    </xf>
    <xf numFmtId="0" fontId="18" fillId="27" borderId="95" xfId="89" applyFont="1" applyFill="1" applyBorder="1" applyAlignment="1" applyProtection="1">
      <alignment horizontal="left" vertical="top" wrapText="1"/>
      <protection locked="0"/>
    </xf>
    <xf numFmtId="0" fontId="5" fillId="0" borderId="19" xfId="89" applyFont="1" applyBorder="1" applyAlignment="1">
      <alignment horizontal="left" vertical="center" wrapText="1"/>
    </xf>
    <xf numFmtId="0" fontId="13" fillId="0" borderId="19" xfId="89" applyFont="1" applyBorder="1" applyAlignment="1">
      <alignment horizontal="left" vertical="center" wrapText="1"/>
    </xf>
    <xf numFmtId="0" fontId="18" fillId="27" borderId="108" xfId="89" applyFont="1" applyFill="1" applyBorder="1" applyAlignment="1" applyProtection="1">
      <alignment horizontal="left" vertical="top" wrapText="1"/>
      <protection locked="0"/>
    </xf>
    <xf numFmtId="0" fontId="18" fillId="27" borderId="109" xfId="89" applyFont="1" applyFill="1" applyBorder="1" applyAlignment="1" applyProtection="1">
      <alignment horizontal="left" vertical="top" wrapText="1"/>
      <protection locked="0"/>
    </xf>
    <xf numFmtId="0" fontId="18" fillId="27" borderId="75" xfId="89" applyFont="1" applyFill="1" applyBorder="1" applyAlignment="1" applyProtection="1">
      <alignment horizontal="left" vertical="top" wrapText="1"/>
      <protection locked="0"/>
    </xf>
    <xf numFmtId="0" fontId="5" fillId="0" borderId="109" xfId="89" applyFont="1" applyBorder="1" applyAlignment="1">
      <alignment horizontal="left" vertical="center" wrapText="1"/>
    </xf>
    <xf numFmtId="0" fontId="5" fillId="0" borderId="0" xfId="89" applyFont="1" applyAlignment="1">
      <alignment horizontal="left" vertical="center" wrapText="1"/>
    </xf>
    <xf numFmtId="0" fontId="18" fillId="0" borderId="52" xfId="89" applyFont="1" applyBorder="1" applyAlignment="1">
      <alignment horizontal="left"/>
    </xf>
    <xf numFmtId="0" fontId="18" fillId="0" borderId="0" xfId="89" applyFont="1" applyAlignment="1">
      <alignment horizontal="left"/>
    </xf>
    <xf numFmtId="0" fontId="16" fillId="0" borderId="64" xfId="89" applyFont="1" applyBorder="1" applyAlignment="1">
      <alignment horizontal="right"/>
    </xf>
    <xf numFmtId="0" fontId="18" fillId="0" borderId="0" xfId="89" applyFont="1" applyAlignment="1">
      <alignment horizontal="left" shrinkToFit="1"/>
    </xf>
    <xf numFmtId="178" fontId="16" fillId="27" borderId="0" xfId="89" applyNumberFormat="1" applyFont="1" applyFill="1" applyAlignment="1" applyProtection="1">
      <alignment horizontal="right"/>
      <protection locked="0"/>
    </xf>
    <xf numFmtId="178" fontId="16" fillId="0" borderId="0" xfId="89" applyNumberFormat="1" applyFont="1" applyAlignment="1">
      <alignment horizontal="right"/>
    </xf>
    <xf numFmtId="0" fontId="14" fillId="0" borderId="96" xfId="89" applyFont="1" applyBorder="1" applyAlignment="1">
      <alignment horizontal="right" vertical="center"/>
    </xf>
    <xf numFmtId="0" fontId="39" fillId="0" borderId="19" xfId="89" applyFont="1" applyBorder="1" applyAlignment="1">
      <alignment horizontal="left" vertical="center" wrapText="1"/>
    </xf>
    <xf numFmtId="0" fontId="14" fillId="0" borderId="0" xfId="89" applyFont="1" applyAlignment="1">
      <alignment horizontal="right"/>
    </xf>
    <xf numFmtId="0" fontId="9" fillId="0" borderId="73" xfId="89" applyBorder="1" applyAlignment="1">
      <alignment horizontal="center" vertical="distributed" wrapText="1"/>
    </xf>
    <xf numFmtId="0" fontId="17" fillId="0" borderId="61" xfId="89" applyFont="1" applyBorder="1" applyAlignment="1">
      <alignment horizontal="center"/>
    </xf>
    <xf numFmtId="0" fontId="17" fillId="0" borderId="96" xfId="89" applyFont="1" applyBorder="1" applyAlignment="1">
      <alignment horizontal="center"/>
    </xf>
    <xf numFmtId="0" fontId="18" fillId="0" borderId="74" xfId="89" applyFont="1" applyBorder="1" applyAlignment="1">
      <alignment horizontal="center" vertical="center"/>
    </xf>
    <xf numFmtId="0" fontId="18" fillId="0" borderId="97" xfId="89" applyFont="1" applyBorder="1" applyAlignment="1">
      <alignment horizontal="center" vertical="center"/>
    </xf>
    <xf numFmtId="0" fontId="17" fillId="0" borderId="72" xfId="89" applyFont="1" applyBorder="1" applyAlignment="1">
      <alignment horizontal="center"/>
    </xf>
    <xf numFmtId="0" fontId="17" fillId="0" borderId="77" xfId="89" applyFont="1" applyBorder="1" applyAlignment="1">
      <alignment horizontal="center"/>
    </xf>
    <xf numFmtId="0" fontId="18" fillId="0" borderId="71" xfId="89" applyFont="1" applyBorder="1" applyAlignment="1">
      <alignment horizontal="center" vertical="center"/>
    </xf>
    <xf numFmtId="0" fontId="18" fillId="0" borderId="95" xfId="89" applyFont="1" applyBorder="1" applyAlignment="1">
      <alignment horizontal="center" vertical="center"/>
    </xf>
    <xf numFmtId="0" fontId="18" fillId="27" borderId="72" xfId="89" applyFont="1" applyFill="1" applyBorder="1" applyAlignment="1" applyProtection="1">
      <alignment horizontal="left" vertical="top" wrapText="1"/>
      <protection locked="0"/>
    </xf>
    <xf numFmtId="0" fontId="18" fillId="27" borderId="96" xfId="89" applyFont="1" applyFill="1" applyBorder="1" applyAlignment="1" applyProtection="1">
      <alignment horizontal="left" vertical="top" wrapText="1"/>
      <protection locked="0"/>
    </xf>
    <xf numFmtId="0" fontId="18" fillId="27" borderId="77" xfId="89" applyFont="1" applyFill="1" applyBorder="1" applyAlignment="1" applyProtection="1">
      <alignment horizontal="left" vertical="top" wrapText="1"/>
      <protection locked="0"/>
    </xf>
    <xf numFmtId="0" fontId="18" fillId="27" borderId="50" xfId="89" applyFont="1" applyFill="1" applyBorder="1" applyAlignment="1" applyProtection="1">
      <alignment horizontal="left" vertical="top" wrapText="1"/>
      <protection locked="0"/>
    </xf>
    <xf numFmtId="0" fontId="18" fillId="27" borderId="0" xfId="89" applyFont="1" applyFill="1" applyAlignment="1" applyProtection="1">
      <alignment horizontal="left" vertical="top" wrapText="1"/>
      <protection locked="0"/>
    </xf>
    <xf numFmtId="0" fontId="18" fillId="27" borderId="67" xfId="89" applyFont="1" applyFill="1" applyBorder="1" applyAlignment="1" applyProtection="1">
      <alignment horizontal="left" vertical="top" wrapText="1"/>
      <protection locked="0"/>
    </xf>
    <xf numFmtId="0" fontId="18" fillId="27" borderId="110" xfId="89" applyFont="1" applyFill="1" applyBorder="1" applyAlignment="1" applyProtection="1">
      <alignment horizontal="left" vertical="top" wrapText="1"/>
      <protection locked="0"/>
    </xf>
    <xf numFmtId="0" fontId="18" fillId="27" borderId="48" xfId="89" applyFont="1" applyFill="1" applyBorder="1" applyAlignment="1" applyProtection="1">
      <alignment horizontal="left" vertical="top" wrapText="1"/>
      <protection locked="0"/>
    </xf>
    <xf numFmtId="0" fontId="18" fillId="27" borderId="111" xfId="89" applyFont="1" applyFill="1" applyBorder="1" applyAlignment="1" applyProtection="1">
      <alignment horizontal="left" vertical="top" wrapText="1"/>
      <protection locked="0"/>
    </xf>
    <xf numFmtId="0" fontId="9" fillId="0" borderId="94" xfId="89" applyBorder="1" applyAlignment="1">
      <alignment horizontal="center" vertical="center" textRotation="255" wrapText="1"/>
    </xf>
    <xf numFmtId="0" fontId="9" fillId="0" borderId="74" xfId="89" applyBorder="1" applyAlignment="1">
      <alignment horizontal="center" vertical="center" textRotation="255" wrapText="1"/>
    </xf>
    <xf numFmtId="0" fontId="18" fillId="0" borderId="64" xfId="89" applyFont="1" applyBorder="1"/>
    <xf numFmtId="0" fontId="73" fillId="0" borderId="20" xfId="0" applyFont="1" applyBorder="1" applyAlignment="1">
      <alignment horizontal="center" vertical="center" wrapText="1"/>
    </xf>
    <xf numFmtId="0" fontId="73" fillId="0" borderId="22" xfId="0" applyFont="1" applyBorder="1" applyAlignment="1">
      <alignment horizontal="center" vertical="center"/>
    </xf>
    <xf numFmtId="0" fontId="62" fillId="0" borderId="89" xfId="0" applyFont="1" applyBorder="1" applyAlignment="1">
      <alignment horizontal="center" vertical="center"/>
    </xf>
    <xf numFmtId="0" fontId="62" fillId="0" borderId="112" xfId="0" applyFont="1" applyBorder="1" applyAlignment="1">
      <alignment horizontal="center" vertical="center"/>
    </xf>
    <xf numFmtId="0" fontId="73" fillId="0" borderId="113" xfId="0" applyFont="1" applyBorder="1" applyAlignment="1">
      <alignment horizontal="center" vertical="center"/>
    </xf>
    <xf numFmtId="0" fontId="73" fillId="0" borderId="114" xfId="0" applyFont="1" applyBorder="1" applyAlignment="1">
      <alignment horizontal="center" vertical="center"/>
    </xf>
    <xf numFmtId="0" fontId="73" fillId="0" borderId="37" xfId="0" applyFont="1" applyBorder="1" applyAlignment="1">
      <alignment horizontal="center" vertical="center" wrapText="1"/>
    </xf>
    <xf numFmtId="0" fontId="0" fillId="0" borderId="26" xfId="0" applyBorder="1" applyAlignment="1">
      <alignment vertical="center" wrapText="1"/>
    </xf>
    <xf numFmtId="0" fontId="62" fillId="0" borderId="113" xfId="0" applyFont="1" applyBorder="1" applyAlignment="1">
      <alignment horizontal="center" vertical="center"/>
    </xf>
    <xf numFmtId="0" fontId="62" fillId="0" borderId="114" xfId="0" applyFont="1" applyBorder="1" applyAlignment="1">
      <alignment horizontal="center" vertical="center"/>
    </xf>
    <xf numFmtId="0" fontId="0" fillId="0" borderId="115" xfId="0" applyBorder="1"/>
    <xf numFmtId="0" fontId="62" fillId="0" borderId="113" xfId="0" quotePrefix="1" applyFont="1"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62" fillId="0" borderId="115" xfId="0" applyFont="1" applyBorder="1" applyAlignment="1">
      <alignment horizontal="center" vertical="center"/>
    </xf>
    <xf numFmtId="0" fontId="73" fillId="0" borderId="116" xfId="0" applyFont="1" applyBorder="1" applyAlignment="1">
      <alignment horizontal="center" vertical="center"/>
    </xf>
    <xf numFmtId="0" fontId="0" fillId="0" borderId="117" xfId="0" applyBorder="1" applyAlignment="1">
      <alignment horizontal="center" vertical="center"/>
    </xf>
    <xf numFmtId="0" fontId="73" fillId="0" borderId="118" xfId="0" applyFont="1" applyBorder="1" applyAlignment="1">
      <alignment horizontal="center" vertical="center"/>
    </xf>
    <xf numFmtId="0" fontId="0" fillId="0" borderId="19" xfId="0" applyBorder="1" applyAlignment="1">
      <alignment horizontal="center" vertical="center"/>
    </xf>
    <xf numFmtId="0" fontId="73" fillId="0" borderId="119" xfId="0" applyFont="1" applyBorder="1" applyAlignment="1">
      <alignment horizontal="center" vertical="center"/>
    </xf>
    <xf numFmtId="0" fontId="0" fillId="0" borderId="120" xfId="0" applyBorder="1" applyAlignment="1">
      <alignment horizontal="center" vertical="center"/>
    </xf>
    <xf numFmtId="0" fontId="73" fillId="0" borderId="18" xfId="0" applyFont="1" applyBorder="1" applyAlignment="1">
      <alignment horizontal="left" vertical="center" wrapText="1"/>
    </xf>
    <xf numFmtId="0" fontId="73" fillId="0" borderId="19" xfId="0" applyFont="1" applyBorder="1" applyAlignment="1">
      <alignment horizontal="left" vertical="center" wrapText="1"/>
    </xf>
    <xf numFmtId="0" fontId="73" fillId="0" borderId="13" xfId="0" applyFont="1" applyBorder="1" applyAlignment="1">
      <alignment horizontal="left" vertical="center" wrapText="1"/>
    </xf>
    <xf numFmtId="0" fontId="73" fillId="0" borderId="11" xfId="0" applyFont="1" applyBorder="1" applyAlignment="1">
      <alignment horizontal="center" vertical="center" shrinkToFit="1"/>
    </xf>
    <xf numFmtId="0" fontId="73" fillId="0" borderId="57" xfId="0" applyFont="1" applyBorder="1" applyAlignment="1">
      <alignment horizontal="center" vertical="center"/>
    </xf>
    <xf numFmtId="0" fontId="73" fillId="0" borderId="11" xfId="0" applyFont="1" applyBorder="1" applyAlignment="1">
      <alignment horizontal="center" vertical="center"/>
    </xf>
    <xf numFmtId="0" fontId="73" fillId="0" borderId="18" xfId="0" applyFont="1" applyBorder="1" applyAlignment="1">
      <alignment horizontal="center" vertical="center"/>
    </xf>
    <xf numFmtId="0" fontId="73" fillId="0" borderId="19" xfId="0" applyFont="1" applyBorder="1" applyAlignment="1">
      <alignment horizontal="center" vertical="center"/>
    </xf>
    <xf numFmtId="0" fontId="73" fillId="0" borderId="36" xfId="0" applyFont="1" applyBorder="1" applyAlignment="1">
      <alignment horizontal="center" vertical="center"/>
    </xf>
    <xf numFmtId="0" fontId="73" fillId="0" borderId="30" xfId="0" applyFont="1" applyBorder="1" applyAlignment="1">
      <alignment horizontal="center" vertical="center"/>
    </xf>
    <xf numFmtId="0" fontId="73" fillId="0" borderId="20" xfId="0" applyFont="1" applyBorder="1" applyAlignment="1">
      <alignment horizontal="center" vertical="center" textRotation="255"/>
    </xf>
    <xf numFmtId="0" fontId="73" fillId="0" borderId="21" xfId="0" applyFont="1" applyBorder="1" applyAlignment="1">
      <alignment horizontal="center" vertical="center" textRotation="255"/>
    </xf>
    <xf numFmtId="0" fontId="73" fillId="0" borderId="22" xfId="0" applyFont="1" applyBorder="1" applyAlignment="1">
      <alignment horizontal="center" vertical="center" textRotation="255"/>
    </xf>
    <xf numFmtId="0" fontId="73" fillId="0" borderId="45" xfId="0" applyFont="1" applyBorder="1" applyAlignment="1">
      <alignment horizontal="left" vertical="center" wrapText="1"/>
    </xf>
    <xf numFmtId="0" fontId="73" fillId="0" borderId="54" xfId="0" applyFont="1" applyBorder="1" applyAlignment="1">
      <alignment horizontal="left" vertical="center" wrapText="1"/>
    </xf>
    <xf numFmtId="0" fontId="73" fillId="0" borderId="155" xfId="0" applyFont="1" applyBorder="1" applyAlignment="1">
      <alignment horizontal="center" vertical="center"/>
    </xf>
    <xf numFmtId="0" fontId="73" fillId="0" borderId="156" xfId="0" applyFont="1" applyBorder="1" applyAlignment="1">
      <alignment horizontal="center" vertical="center"/>
    </xf>
    <xf numFmtId="0" fontId="73" fillId="0" borderId="37" xfId="0" applyFont="1" applyBorder="1" applyAlignment="1">
      <alignment horizontal="center" vertical="center"/>
    </xf>
    <xf numFmtId="0" fontId="73" fillId="0" borderId="26" xfId="0" applyFont="1" applyBorder="1" applyAlignment="1">
      <alignment horizontal="center" vertical="center"/>
    </xf>
    <xf numFmtId="184" fontId="73" fillId="0" borderId="18" xfId="0" applyNumberFormat="1" applyFont="1" applyBorder="1" applyAlignment="1">
      <alignment horizontal="center" wrapText="1"/>
    </xf>
    <xf numFmtId="184" fontId="73" fillId="0" borderId="13" xfId="0" applyNumberFormat="1" applyFont="1" applyBorder="1" applyAlignment="1">
      <alignment horizontal="center" wrapText="1"/>
    </xf>
    <xf numFmtId="0" fontId="73" fillId="0" borderId="13" xfId="0" applyFont="1" applyBorder="1" applyAlignment="1">
      <alignment horizontal="center" vertical="center"/>
    </xf>
    <xf numFmtId="0" fontId="62" fillId="0" borderId="11" xfId="0" applyFont="1" applyBorder="1" applyAlignment="1">
      <alignment horizontal="center" vertical="center"/>
    </xf>
    <xf numFmtId="0" fontId="62" fillId="0" borderId="20" xfId="0" applyFont="1" applyBorder="1" applyAlignment="1">
      <alignment horizontal="center" vertical="center" shrinkToFit="1"/>
    </xf>
    <xf numFmtId="0" fontId="62" fillId="0" borderId="21" xfId="0" applyFont="1" applyBorder="1" applyAlignment="1">
      <alignment horizontal="center" vertical="center" shrinkToFit="1"/>
    </xf>
    <xf numFmtId="0" fontId="62" fillId="0" borderId="22" xfId="0" applyFont="1" applyBorder="1" applyAlignment="1">
      <alignment horizontal="center" vertical="center" shrinkToFit="1"/>
    </xf>
    <xf numFmtId="0" fontId="62" fillId="0" borderId="20" xfId="0" applyFont="1" applyBorder="1" applyAlignment="1">
      <alignment horizontal="center" vertical="center"/>
    </xf>
    <xf numFmtId="0" fontId="62" fillId="0" borderId="21" xfId="0" applyFont="1" applyBorder="1" applyAlignment="1">
      <alignment horizontal="center" vertical="center"/>
    </xf>
    <xf numFmtId="0" fontId="62" fillId="0" borderId="22" xfId="0" applyFont="1" applyBorder="1" applyAlignment="1">
      <alignment horizontal="center" vertical="center"/>
    </xf>
    <xf numFmtId="0" fontId="62" fillId="0" borderId="20"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8" xfId="85" applyFont="1" applyBorder="1" applyAlignment="1">
      <alignment horizontal="center" vertical="center" shrinkToFit="1"/>
    </xf>
    <xf numFmtId="0" fontId="62" fillId="0" borderId="13" xfId="85" applyFont="1" applyBorder="1" applyAlignment="1">
      <alignment horizontal="center" vertical="center" shrinkToFit="1"/>
    </xf>
    <xf numFmtId="178" fontId="73" fillId="0" borderId="18" xfId="0" applyNumberFormat="1" applyFont="1" applyBorder="1" applyAlignment="1">
      <alignment horizontal="center"/>
    </xf>
    <xf numFmtId="178" fontId="73" fillId="0" borderId="13" xfId="0" applyNumberFormat="1" applyFont="1" applyBorder="1" applyAlignment="1">
      <alignment horizontal="center"/>
    </xf>
    <xf numFmtId="0" fontId="73"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73" fillId="0" borderId="20" xfId="0" applyFont="1" applyBorder="1" applyAlignment="1">
      <alignment horizontal="center" vertical="center"/>
    </xf>
    <xf numFmtId="184" fontId="62" fillId="0" borderId="11" xfId="0" applyNumberFormat="1" applyFont="1" applyBorder="1" applyAlignment="1">
      <alignment horizontal="center"/>
    </xf>
    <xf numFmtId="184" fontId="62" fillId="0" borderId="13" xfId="0" applyNumberFormat="1" applyFont="1" applyBorder="1" applyAlignment="1">
      <alignment horizontal="center"/>
    </xf>
    <xf numFmtId="184" fontId="62" fillId="0" borderId="18" xfId="0" applyNumberFormat="1" applyFont="1" applyBorder="1" applyAlignment="1">
      <alignment horizontal="center"/>
    </xf>
    <xf numFmtId="0" fontId="62" fillId="0" borderId="18" xfId="0" applyFont="1" applyBorder="1" applyAlignment="1">
      <alignment horizontal="center" vertical="center"/>
    </xf>
    <xf numFmtId="0" fontId="62" fillId="0" borderId="13" xfId="0" applyFont="1" applyBorder="1" applyAlignment="1">
      <alignment horizontal="center" vertical="center"/>
    </xf>
    <xf numFmtId="0" fontId="0" fillId="0" borderId="114" xfId="0" applyBorder="1"/>
    <xf numFmtId="0" fontId="73" fillId="0" borderId="157" xfId="0" applyFont="1" applyBorder="1" applyAlignment="1">
      <alignment horizontal="center" vertical="center" wrapText="1"/>
    </xf>
    <xf numFmtId="0" fontId="73" fillId="0" borderId="158" xfId="0" applyFont="1" applyBorder="1" applyAlignment="1">
      <alignment horizontal="center" vertical="center" wrapText="1"/>
    </xf>
    <xf numFmtId="0" fontId="0" fillId="0" borderId="109" xfId="0" applyBorder="1" applyAlignment="1">
      <alignment horizontal="center" vertical="center"/>
    </xf>
    <xf numFmtId="0" fontId="19" fillId="0" borderId="11" xfId="0" applyFont="1" applyBorder="1" applyAlignment="1">
      <alignment horizontal="center" vertical="center" wrapText="1"/>
    </xf>
    <xf numFmtId="0" fontId="73" fillId="0" borderId="21" xfId="0" applyFont="1" applyBorder="1" applyAlignment="1">
      <alignment horizontal="center" vertical="center"/>
    </xf>
    <xf numFmtId="0" fontId="73" fillId="35" borderId="20" xfId="0" applyFont="1" applyFill="1" applyBorder="1" applyAlignment="1">
      <alignment horizontal="center"/>
    </xf>
    <xf numFmtId="0" fontId="73" fillId="35" borderId="132" xfId="0" applyFont="1" applyFill="1" applyBorder="1" applyAlignment="1">
      <alignment horizontal="center"/>
    </xf>
    <xf numFmtId="0" fontId="73" fillId="35" borderId="132" xfId="0" quotePrefix="1" applyFont="1" applyFill="1" applyBorder="1" applyAlignment="1">
      <alignment horizontal="center"/>
    </xf>
    <xf numFmtId="0" fontId="73" fillId="35" borderId="159" xfId="0" applyFont="1" applyFill="1" applyBorder="1" applyAlignment="1">
      <alignment horizontal="center" wrapText="1"/>
    </xf>
    <xf numFmtId="0" fontId="73" fillId="35" borderId="160" xfId="0" applyFont="1" applyFill="1" applyBorder="1" applyAlignment="1">
      <alignment horizontal="center" wrapText="1"/>
    </xf>
    <xf numFmtId="0" fontId="73" fillId="35" borderId="161" xfId="0" applyFont="1" applyFill="1" applyBorder="1" applyAlignment="1">
      <alignment horizontal="center" wrapText="1"/>
    </xf>
    <xf numFmtId="0" fontId="19" fillId="29" borderId="162" xfId="0" applyFont="1" applyFill="1" applyBorder="1" applyAlignment="1" applyProtection="1">
      <alignment horizontal="left" vertical="top"/>
      <protection locked="0"/>
    </xf>
    <xf numFmtId="0" fontId="19" fillId="29" borderId="154" xfId="0" applyFont="1" applyFill="1" applyBorder="1" applyAlignment="1" applyProtection="1">
      <alignment horizontal="left" vertical="top"/>
      <protection locked="0"/>
    </xf>
    <xf numFmtId="0" fontId="19" fillId="29" borderId="163" xfId="0" applyFont="1" applyFill="1" applyBorder="1" applyAlignment="1" applyProtection="1">
      <alignment horizontal="left" vertical="top"/>
      <protection locked="0"/>
    </xf>
    <xf numFmtId="0" fontId="19" fillId="29" borderId="50" xfId="0" applyFont="1" applyFill="1" applyBorder="1" applyAlignment="1" applyProtection="1">
      <alignment horizontal="left" vertical="top"/>
      <protection locked="0"/>
    </xf>
    <xf numFmtId="0" fontId="19" fillId="29" borderId="0" xfId="0" applyFont="1" applyFill="1" applyAlignment="1" applyProtection="1">
      <alignment horizontal="left" vertical="top"/>
      <protection locked="0"/>
    </xf>
    <xf numFmtId="0" fontId="19" fillId="29" borderId="24" xfId="0" applyFont="1" applyFill="1" applyBorder="1" applyAlignment="1" applyProtection="1">
      <alignment horizontal="left" vertical="top"/>
      <protection locked="0"/>
    </xf>
    <xf numFmtId="0" fontId="19" fillId="29" borderId="164" xfId="0" applyFont="1" applyFill="1" applyBorder="1" applyAlignment="1" applyProtection="1">
      <alignment horizontal="left" vertical="top"/>
      <protection locked="0"/>
    </xf>
    <xf numFmtId="0" fontId="19" fillId="29" borderId="165" xfId="0" applyFont="1" applyFill="1" applyBorder="1" applyAlignment="1" applyProtection="1">
      <alignment horizontal="left" vertical="top"/>
      <protection locked="0"/>
    </xf>
    <xf numFmtId="0" fontId="19" fillId="29" borderId="150" xfId="0" applyFont="1" applyFill="1" applyBorder="1" applyAlignment="1" applyProtection="1">
      <alignment horizontal="left" vertical="top"/>
      <protection locked="0"/>
    </xf>
    <xf numFmtId="0" fontId="19" fillId="29" borderId="166" xfId="0" applyFont="1" applyFill="1" applyBorder="1" applyAlignment="1" applyProtection="1">
      <alignment horizontal="left" vertical="top"/>
      <protection locked="0"/>
    </xf>
    <xf numFmtId="0" fontId="19" fillId="29" borderId="148" xfId="0" applyFont="1" applyFill="1" applyBorder="1" applyAlignment="1" applyProtection="1">
      <alignment horizontal="left" vertical="top"/>
      <protection locked="0"/>
    </xf>
    <xf numFmtId="0" fontId="19" fillId="29" borderId="151" xfId="0" applyFont="1" applyFill="1" applyBorder="1" applyAlignment="1" applyProtection="1">
      <alignment horizontal="left" vertical="top"/>
      <protection locked="0"/>
    </xf>
    <xf numFmtId="0" fontId="73" fillId="35" borderId="18" xfId="0" applyFont="1" applyFill="1" applyBorder="1" applyAlignment="1">
      <alignment horizontal="center" wrapText="1"/>
    </xf>
    <xf numFmtId="0" fontId="73" fillId="35" borderId="19" xfId="0" applyFont="1" applyFill="1" applyBorder="1" applyAlignment="1">
      <alignment horizontal="center" wrapText="1"/>
    </xf>
    <xf numFmtId="0" fontId="73" fillId="29" borderId="11" xfId="0" applyFont="1" applyFill="1" applyBorder="1" applyAlignment="1" applyProtection="1">
      <alignment horizontal="center"/>
      <protection locked="0"/>
    </xf>
    <xf numFmtId="0" fontId="73" fillId="29" borderId="18" xfId="0" applyFont="1" applyFill="1" applyBorder="1" applyAlignment="1" applyProtection="1">
      <alignment horizontal="center"/>
      <protection locked="0"/>
    </xf>
    <xf numFmtId="0" fontId="73" fillId="0" borderId="18" xfId="0" applyFont="1" applyBorder="1" applyAlignment="1">
      <alignment horizontal="center" vertical="center" shrinkToFit="1"/>
    </xf>
    <xf numFmtId="0" fontId="73" fillId="0" borderId="19" xfId="0" applyFont="1" applyBorder="1" applyAlignment="1">
      <alignment horizontal="center" vertical="center" shrinkToFit="1"/>
    </xf>
    <xf numFmtId="0" fontId="73" fillId="0" borderId="13" xfId="0" applyFont="1" applyBorder="1" applyAlignment="1">
      <alignment horizontal="center" vertical="center" shrinkToFit="1"/>
    </xf>
    <xf numFmtId="178" fontId="19" fillId="32" borderId="26" xfId="0" applyNumberFormat="1" applyFont="1" applyFill="1" applyBorder="1" applyAlignment="1">
      <alignment horizontal="right" vertical="center" shrinkToFit="1"/>
    </xf>
    <xf numFmtId="178" fontId="19" fillId="32" borderId="30" xfId="0" applyNumberFormat="1" applyFont="1" applyFill="1" applyBorder="1" applyAlignment="1">
      <alignment horizontal="right" vertical="center" shrinkToFit="1"/>
    </xf>
    <xf numFmtId="178" fontId="19" fillId="29" borderId="50" xfId="0" applyNumberFormat="1" applyFont="1" applyFill="1" applyBorder="1" applyAlignment="1">
      <alignment horizontal="right" vertical="center" shrinkToFit="1"/>
    </xf>
    <xf numFmtId="178" fontId="19" fillId="29" borderId="24" xfId="0" applyNumberFormat="1" applyFont="1" applyFill="1" applyBorder="1" applyAlignment="1">
      <alignment horizontal="right" vertical="center" shrinkToFit="1"/>
    </xf>
    <xf numFmtId="0" fontId="19" fillId="0" borderId="37" xfId="0" applyFont="1" applyBorder="1" applyAlignment="1">
      <alignment horizontal="center" vertical="center" wrapText="1"/>
    </xf>
    <xf numFmtId="0" fontId="19" fillId="0" borderId="26" xfId="0" applyFont="1" applyBorder="1" applyAlignment="1">
      <alignment horizontal="center" vertical="center" wrapText="1"/>
    </xf>
    <xf numFmtId="178" fontId="19" fillId="25" borderId="151" xfId="0" applyNumberFormat="1" applyFont="1" applyFill="1" applyBorder="1" applyAlignment="1">
      <alignment horizontal="right" vertical="center" wrapText="1"/>
    </xf>
    <xf numFmtId="178" fontId="19" fillId="25" borderId="167" xfId="0" applyNumberFormat="1" applyFont="1" applyFill="1" applyBorder="1" applyAlignment="1">
      <alignment horizontal="right" vertical="center" wrapText="1"/>
    </xf>
    <xf numFmtId="0" fontId="0" fillId="0" borderId="0" xfId="87" applyFont="1" applyAlignment="1">
      <alignment horizontal="left" vertical="top" wrapText="1"/>
    </xf>
    <xf numFmtId="0" fontId="1" fillId="0" borderId="0" xfId="87" applyAlignment="1">
      <alignment horizontal="left" vertical="top" wrapText="1"/>
    </xf>
    <xf numFmtId="178" fontId="19" fillId="25" borderId="168" xfId="0" applyNumberFormat="1" applyFont="1" applyFill="1" applyBorder="1" applyAlignment="1">
      <alignment horizontal="right" vertical="center" wrapText="1"/>
    </xf>
    <xf numFmtId="178" fontId="19" fillId="25" borderId="138" xfId="0" applyNumberFormat="1" applyFont="1" applyFill="1" applyBorder="1" applyAlignment="1">
      <alignment horizontal="right" vertical="center" wrapText="1"/>
    </xf>
    <xf numFmtId="0" fontId="19" fillId="0" borderId="20" xfId="0" applyFont="1" applyBorder="1" applyAlignment="1">
      <alignment horizontal="center"/>
    </xf>
    <xf numFmtId="0" fontId="19" fillId="0" borderId="22" xfId="0" applyFont="1" applyBorder="1" applyAlignment="1">
      <alignment horizontal="center"/>
    </xf>
    <xf numFmtId="178" fontId="19" fillId="25" borderId="145" xfId="0" applyNumberFormat="1" applyFont="1" applyFill="1" applyBorder="1" applyAlignment="1">
      <alignment horizontal="right" vertical="center" wrapText="1"/>
    </xf>
    <xf numFmtId="178" fontId="19" fillId="25" borderId="135" xfId="0" applyNumberFormat="1" applyFont="1" applyFill="1" applyBorder="1" applyAlignment="1">
      <alignment horizontal="right" vertical="center" wrapText="1"/>
    </xf>
    <xf numFmtId="178" fontId="19" fillId="25" borderId="18" xfId="0" applyNumberFormat="1" applyFont="1" applyFill="1" applyBorder="1" applyAlignment="1">
      <alignment horizontal="right" vertical="center" wrapText="1"/>
    </xf>
    <xf numFmtId="178" fontId="19" fillId="25" borderId="13" xfId="0" applyNumberFormat="1" applyFont="1" applyFill="1" applyBorder="1" applyAlignment="1">
      <alignment horizontal="right" vertical="center" wrapText="1"/>
    </xf>
    <xf numFmtId="0" fontId="19" fillId="0" borderId="18" xfId="0" applyFont="1" applyBorder="1" applyAlignment="1">
      <alignment horizontal="center" vertical="center" shrinkToFit="1"/>
    </xf>
    <xf numFmtId="0" fontId="19" fillId="0" borderId="13" xfId="0" applyFont="1" applyBorder="1" applyAlignment="1">
      <alignment horizontal="center" vertical="center" shrinkToFit="1"/>
    </xf>
    <xf numFmtId="0" fontId="1" fillId="0" borderId="121" xfId="86" applyBorder="1" applyAlignment="1">
      <alignment horizontal="center" vertical="center"/>
    </xf>
    <xf numFmtId="0" fontId="1" fillId="0" borderId="122" xfId="86" applyBorder="1" applyAlignment="1">
      <alignment horizontal="center" vertical="center"/>
    </xf>
    <xf numFmtId="0" fontId="1" fillId="0" borderId="97" xfId="86" applyBorder="1" applyAlignment="1">
      <alignment horizontal="center" vertical="center"/>
    </xf>
    <xf numFmtId="0" fontId="0" fillId="25" borderId="123" xfId="86" applyFont="1" applyFill="1" applyBorder="1" applyAlignment="1" applyProtection="1">
      <alignment horizontal="center" vertical="center"/>
      <protection locked="0"/>
    </xf>
    <xf numFmtId="0" fontId="1" fillId="25" borderId="124" xfId="86" applyFill="1" applyBorder="1" applyAlignment="1" applyProtection="1">
      <alignment horizontal="center" vertical="center"/>
      <protection locked="0"/>
    </xf>
    <xf numFmtId="0" fontId="1" fillId="25" borderId="125" xfId="86" applyFill="1" applyBorder="1" applyAlignment="1" applyProtection="1">
      <alignment horizontal="center" vertical="center"/>
      <protection locked="0"/>
    </xf>
    <xf numFmtId="0" fontId="0" fillId="0" borderId="0" xfId="87" applyFont="1" applyAlignment="1">
      <alignment horizontal="left" vertical="center" wrapText="1"/>
    </xf>
    <xf numFmtId="0" fontId="1" fillId="0" borderId="0" xfId="87" applyAlignment="1">
      <alignment horizontal="left" vertical="center" wrapText="1"/>
    </xf>
    <xf numFmtId="0" fontId="1" fillId="0" borderId="121" xfId="87" applyBorder="1" applyAlignment="1">
      <alignment horizontal="center" vertical="center"/>
    </xf>
    <xf numFmtId="0" fontId="1" fillId="0" borderId="122" xfId="87" applyBorder="1" applyAlignment="1">
      <alignment horizontal="center" vertical="center"/>
    </xf>
    <xf numFmtId="0" fontId="1" fillId="0" borderId="97" xfId="87" applyBorder="1" applyAlignment="1">
      <alignment horizontal="center" vertical="center"/>
    </xf>
    <xf numFmtId="181" fontId="0" fillId="25" borderId="126" xfId="87" applyNumberFormat="1" applyFont="1" applyFill="1" applyBorder="1" applyAlignment="1" applyProtection="1">
      <alignment horizontal="center" vertical="center"/>
      <protection locked="0"/>
    </xf>
    <xf numFmtId="181" fontId="1" fillId="25" borderId="127" xfId="87" applyNumberFormat="1" applyFill="1" applyBorder="1" applyAlignment="1" applyProtection="1">
      <alignment horizontal="center" vertical="center"/>
      <protection locked="0"/>
    </xf>
    <xf numFmtId="181" fontId="1" fillId="25" borderId="128" xfId="87" applyNumberFormat="1" applyFill="1" applyBorder="1" applyAlignment="1" applyProtection="1">
      <alignment horizontal="center" vertical="center"/>
      <protection locked="0"/>
    </xf>
    <xf numFmtId="0" fontId="1" fillId="25" borderId="0" xfId="87" applyFill="1" applyAlignment="1" applyProtection="1">
      <alignment vertical="top" wrapText="1"/>
      <protection locked="0"/>
    </xf>
    <xf numFmtId="3" fontId="1" fillId="0" borderId="129" xfId="87" applyNumberFormat="1" applyBorder="1" applyAlignment="1">
      <alignment horizontal="center" vertical="center"/>
    </xf>
    <xf numFmtId="3" fontId="1" fillId="0" borderId="130" xfId="87" applyNumberFormat="1" applyBorder="1" applyAlignment="1">
      <alignment horizontal="center" vertical="center"/>
    </xf>
    <xf numFmtId="0" fontId="4" fillId="29" borderId="18" xfId="88" applyFont="1"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4" fillId="0" borderId="18" xfId="88" applyFont="1" applyBorder="1" applyAlignment="1">
      <alignment horizontal="left" vertical="top" wrapText="1"/>
    </xf>
    <xf numFmtId="0" fontId="10" fillId="0" borderId="13" xfId="0" applyFont="1" applyBorder="1" applyAlignment="1">
      <alignment horizontal="left" vertical="top" wrapText="1"/>
    </xf>
    <xf numFmtId="0" fontId="89" fillId="39" borderId="18" xfId="88" applyFont="1" applyFill="1" applyBorder="1" applyAlignment="1" applyProtection="1">
      <alignment horizontal="left" vertical="center" wrapText="1"/>
      <protection locked="0"/>
    </xf>
    <xf numFmtId="0" fontId="0" fillId="39" borderId="13" xfId="0" applyFill="1" applyBorder="1" applyAlignment="1" applyProtection="1">
      <alignment horizontal="left" vertical="center" wrapText="1"/>
      <protection locked="0"/>
    </xf>
    <xf numFmtId="0" fontId="5" fillId="40" borderId="18" xfId="88" applyFont="1" applyFill="1" applyBorder="1" applyAlignment="1" applyProtection="1">
      <alignment horizontal="left" vertical="center" wrapText="1"/>
      <protection locked="0"/>
    </xf>
    <xf numFmtId="0" fontId="5" fillId="40" borderId="13" xfId="0" applyFont="1" applyFill="1" applyBorder="1" applyAlignment="1" applyProtection="1">
      <alignment horizontal="left" vertical="center" wrapText="1"/>
      <protection locked="0"/>
    </xf>
    <xf numFmtId="0" fontId="5" fillId="0" borderId="18" xfId="88" applyFont="1" applyBorder="1" applyAlignment="1">
      <alignment horizontal="left" vertical="top" wrapText="1"/>
    </xf>
    <xf numFmtId="0" fontId="5" fillId="0" borderId="18" xfId="88" applyFont="1" applyBorder="1" applyAlignment="1">
      <alignment horizontal="left" vertical="top" shrinkToFit="1"/>
    </xf>
    <xf numFmtId="0" fontId="0" fillId="0" borderId="13" xfId="0" applyBorder="1" applyAlignment="1">
      <alignment horizontal="left" vertical="top" shrinkToFit="1"/>
    </xf>
    <xf numFmtId="0" fontId="0" fillId="0" borderId="13" xfId="0" applyBorder="1" applyAlignment="1">
      <alignment horizontal="left" vertical="top" wrapText="1"/>
    </xf>
    <xf numFmtId="0" fontId="5" fillId="0" borderId="13" xfId="88" applyFont="1" applyBorder="1" applyAlignment="1">
      <alignment horizontal="left" vertical="top" wrapText="1"/>
    </xf>
    <xf numFmtId="0" fontId="4" fillId="0" borderId="18" xfId="88" applyFont="1" applyBorder="1" applyAlignment="1">
      <alignment horizontal="left" vertical="top" shrinkToFit="1"/>
    </xf>
    <xf numFmtId="49" fontId="13" fillId="0" borderId="20" xfId="88" applyNumberFormat="1" applyFont="1" applyBorder="1" applyAlignment="1">
      <alignment horizontal="left" vertical="top" shrinkToFit="1"/>
    </xf>
    <xf numFmtId="0" fontId="72" fillId="0" borderId="21" xfId="0" applyFont="1" applyBorder="1" applyAlignment="1">
      <alignment horizontal="left" vertical="top" shrinkToFit="1"/>
    </xf>
    <xf numFmtId="0" fontId="72" fillId="0" borderId="22" xfId="0" applyFont="1" applyBorder="1" applyAlignment="1">
      <alignment horizontal="left" vertical="top" shrinkToFit="1"/>
    </xf>
    <xf numFmtId="49" fontId="109" fillId="0" borderId="20" xfId="88" applyNumberFormat="1" applyFont="1" applyBorder="1" applyAlignment="1">
      <alignment horizontal="left" vertical="top" shrinkToFit="1"/>
    </xf>
    <xf numFmtId="0" fontId="4" fillId="0" borderId="13" xfId="88" applyFont="1" applyBorder="1" applyAlignment="1">
      <alignment horizontal="left" vertical="top" wrapText="1"/>
    </xf>
    <xf numFmtId="49" fontId="13" fillId="0" borderId="16" xfId="0" applyNumberFormat="1" applyFont="1" applyBorder="1" applyAlignment="1">
      <alignment vertical="top" shrinkToFit="1"/>
    </xf>
    <xf numFmtId="0" fontId="72" fillId="0" borderId="24" xfId="0" applyFont="1" applyBorder="1" applyAlignment="1">
      <alignment vertical="top" shrinkToFit="1"/>
    </xf>
    <xf numFmtId="0" fontId="72" fillId="0" borderId="30" xfId="0" applyFont="1" applyBorder="1" applyAlignment="1">
      <alignment vertical="top" shrinkToFit="1"/>
    </xf>
    <xf numFmtId="49" fontId="10" fillId="0" borderId="34" xfId="0" applyNumberFormat="1" applyFont="1"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4" fillId="0" borderId="18" xfId="88" applyFont="1" applyBorder="1" applyAlignment="1">
      <alignment horizontal="left" vertical="center" shrinkToFit="1"/>
    </xf>
    <xf numFmtId="0" fontId="0" fillId="0" borderId="13" xfId="0" applyBorder="1" applyAlignment="1">
      <alignment horizontal="left" vertical="center" shrinkToFit="1"/>
    </xf>
    <xf numFmtId="49" fontId="10" fillId="0" borderId="18" xfId="0" applyNumberFormat="1" applyFont="1" applyBorder="1" applyAlignment="1">
      <alignment vertical="center" shrinkToFit="1"/>
    </xf>
    <xf numFmtId="0" fontId="0" fillId="0" borderId="13" xfId="0" applyBorder="1" applyAlignment="1">
      <alignment vertical="center"/>
    </xf>
    <xf numFmtId="0" fontId="4" fillId="0" borderId="18" xfId="88" applyFont="1" applyBorder="1" applyAlignment="1">
      <alignment horizontal="left" vertical="center" wrapText="1"/>
    </xf>
    <xf numFmtId="0" fontId="0" fillId="0" borderId="13" xfId="0" applyBorder="1" applyAlignment="1">
      <alignment horizontal="left" vertical="center" wrapText="1"/>
    </xf>
    <xf numFmtId="0" fontId="0" fillId="29" borderId="13" xfId="0" applyFill="1" applyBorder="1" applyAlignment="1">
      <alignment horizontal="left" vertical="center" wrapText="1"/>
    </xf>
    <xf numFmtId="49" fontId="109" fillId="0" borderId="20" xfId="88" applyNumberFormat="1" applyFont="1" applyBorder="1" applyAlignment="1">
      <alignment horizontal="left" vertical="center" shrinkToFit="1"/>
    </xf>
    <xf numFmtId="0" fontId="72" fillId="0" borderId="22" xfId="0" applyFont="1" applyBorder="1" applyAlignment="1">
      <alignment horizontal="left" vertical="center" shrinkToFit="1"/>
    </xf>
    <xf numFmtId="178" fontId="5" fillId="24" borderId="20" xfId="0" applyNumberFormat="1" applyFont="1" applyFill="1" applyBorder="1" applyAlignment="1">
      <alignment vertical="center" shrinkToFit="1"/>
    </xf>
    <xf numFmtId="0" fontId="0" fillId="0" borderId="22" xfId="0" applyBorder="1" applyAlignment="1">
      <alignment vertical="center" shrinkToFit="1"/>
    </xf>
    <xf numFmtId="0" fontId="4" fillId="0" borderId="37" xfId="88" applyFont="1" applyBorder="1" applyAlignment="1">
      <alignment horizontal="left" vertical="center" wrapText="1"/>
    </xf>
    <xf numFmtId="0" fontId="0" fillId="0" borderId="16" xfId="0"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184" fontId="5" fillId="25" borderId="20" xfId="0" applyNumberFormat="1" applyFont="1" applyFill="1" applyBorder="1" applyAlignment="1" applyProtection="1">
      <alignment vertical="center" shrinkToFit="1"/>
      <protection locked="0"/>
    </xf>
    <xf numFmtId="184" fontId="5" fillId="25" borderId="22" xfId="0" applyNumberFormat="1" applyFont="1" applyFill="1" applyBorder="1" applyAlignment="1" applyProtection="1">
      <alignment vertical="center" shrinkToFit="1"/>
      <protection locked="0"/>
    </xf>
    <xf numFmtId="0" fontId="4" fillId="0" borderId="20" xfId="88" applyFont="1" applyBorder="1" applyAlignment="1">
      <alignment vertical="center" shrinkToFit="1"/>
    </xf>
    <xf numFmtId="0" fontId="4" fillId="24" borderId="20" xfId="88" applyFont="1" applyFill="1" applyBorder="1" applyAlignment="1">
      <alignment vertical="center" shrinkToFit="1"/>
    </xf>
    <xf numFmtId="187" fontId="5" fillId="24" borderId="20" xfId="0" applyNumberFormat="1" applyFont="1" applyFill="1" applyBorder="1" applyAlignment="1">
      <alignment vertical="center" shrinkToFit="1"/>
    </xf>
    <xf numFmtId="0" fontId="5" fillId="39" borderId="20" xfId="0" applyFont="1" applyFill="1" applyBorder="1" applyAlignment="1">
      <alignment vertical="center" shrinkToFit="1"/>
    </xf>
    <xf numFmtId="0" fontId="0" fillId="39" borderId="22" xfId="0" applyFill="1" applyBorder="1" applyAlignment="1">
      <alignment vertical="center" shrinkToFit="1"/>
    </xf>
    <xf numFmtId="194" fontId="5" fillId="0" borderId="20" xfId="0" applyNumberFormat="1" applyFont="1" applyBorder="1" applyAlignment="1">
      <alignment vertical="center" shrinkToFit="1"/>
    </xf>
    <xf numFmtId="194" fontId="5" fillId="0" borderId="20" xfId="0" applyNumberFormat="1" applyFont="1" applyBorder="1" applyAlignment="1">
      <alignment horizontal="right" vertical="center" shrinkToFit="1"/>
    </xf>
    <xf numFmtId="0" fontId="0" fillId="0" borderId="22" xfId="0" applyBorder="1" applyAlignment="1">
      <alignment horizontal="right" vertical="center" shrinkToFit="1"/>
    </xf>
    <xf numFmtId="0" fontId="5" fillId="0" borderId="11" xfId="0" applyFont="1" applyBorder="1" applyAlignment="1">
      <alignment horizontal="left" vertical="center" wrapText="1"/>
    </xf>
    <xf numFmtId="0" fontId="5" fillId="0" borderId="20" xfId="0" applyFont="1" applyBorder="1" applyAlignment="1">
      <alignment horizontal="left" vertical="center" wrapText="1"/>
    </xf>
    <xf numFmtId="0" fontId="5" fillId="0" borderId="17" xfId="0" applyFont="1" applyBorder="1" applyAlignment="1">
      <alignment horizontal="center" vertical="center" wrapText="1"/>
    </xf>
    <xf numFmtId="0" fontId="0" fillId="0" borderId="14" xfId="0" applyBorder="1" applyAlignment="1">
      <alignment horizontal="center" vertical="center" wrapText="1"/>
    </xf>
    <xf numFmtId="0" fontId="4" fillId="42" borderId="15" xfId="88" applyFont="1" applyFill="1" applyBorder="1" applyAlignment="1">
      <alignment horizontal="center" vertical="center" wrapText="1"/>
    </xf>
    <xf numFmtId="0" fontId="0" fillId="42" borderId="17" xfId="0" applyFill="1" applyBorder="1" applyAlignment="1">
      <alignment horizontal="center" vertical="center" wrapText="1"/>
    </xf>
    <xf numFmtId="0" fontId="0" fillId="42" borderId="14" xfId="0" applyFill="1" applyBorder="1" applyAlignment="1">
      <alignment horizontal="center" vertical="center" wrapText="1"/>
    </xf>
    <xf numFmtId="49" fontId="13" fillId="0" borderId="20" xfId="88" applyNumberFormat="1" applyFont="1" applyBorder="1" applyAlignment="1">
      <alignment horizontal="left" vertical="center" shrinkToFit="1"/>
    </xf>
    <xf numFmtId="0" fontId="72" fillId="0" borderId="21" xfId="0" applyFont="1" applyBorder="1" applyAlignment="1">
      <alignment horizontal="left" vertical="center" shrinkToFit="1"/>
    </xf>
    <xf numFmtId="0" fontId="4" fillId="0" borderId="11" xfId="88" applyFont="1" applyBorder="1" applyAlignment="1">
      <alignment horizontal="left" vertical="center" wrapText="1"/>
    </xf>
    <xf numFmtId="0" fontId="0" fillId="0" borderId="11" xfId="0" applyBorder="1" applyAlignment="1">
      <alignment horizontal="left" vertical="center" wrapText="1"/>
    </xf>
    <xf numFmtId="49" fontId="5" fillId="24" borderId="10" xfId="0" applyNumberFormat="1" applyFont="1" applyFill="1" applyBorder="1" applyAlignment="1">
      <alignment horizontal="center" vertical="center"/>
    </xf>
    <xf numFmtId="49" fontId="5" fillId="24" borderId="12" xfId="0" applyNumberFormat="1" applyFont="1" applyFill="1" applyBorder="1" applyAlignment="1">
      <alignment horizontal="center" vertical="center"/>
    </xf>
    <xf numFmtId="0" fontId="5" fillId="24" borderId="11" xfId="0" applyFont="1" applyFill="1" applyBorder="1" applyAlignment="1">
      <alignment horizontal="center" vertical="center" wrapText="1"/>
    </xf>
    <xf numFmtId="0" fontId="5" fillId="24" borderId="11" xfId="0" applyFont="1" applyFill="1" applyBorder="1" applyAlignment="1">
      <alignment horizontal="center" vertical="center"/>
    </xf>
    <xf numFmtId="49" fontId="5" fillId="24" borderId="11" xfId="0" applyNumberFormat="1" applyFont="1" applyFill="1" applyBorder="1" applyAlignment="1">
      <alignment horizontal="center" vertical="center"/>
    </xf>
    <xf numFmtId="0" fontId="5" fillId="24" borderId="37"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5" fillId="24" borderId="26" xfId="0" applyFont="1" applyFill="1" applyBorder="1" applyAlignment="1">
      <alignment horizontal="center" vertical="center" wrapText="1"/>
    </xf>
    <xf numFmtId="0" fontId="5" fillId="24" borderId="30" xfId="0" applyFont="1" applyFill="1" applyBorder="1" applyAlignment="1">
      <alignment horizontal="center" vertical="center" wrapText="1"/>
    </xf>
    <xf numFmtId="49" fontId="5" fillId="24" borderId="13" xfId="0" applyNumberFormat="1" applyFont="1" applyFill="1" applyBorder="1" applyAlignment="1">
      <alignment horizontal="center" vertical="center"/>
    </xf>
    <xf numFmtId="49" fontId="5" fillId="24" borderId="20" xfId="0" applyNumberFormat="1" applyFont="1" applyFill="1" applyBorder="1" applyAlignment="1">
      <alignment horizontal="center" vertical="center"/>
    </xf>
    <xf numFmtId="49" fontId="5" fillId="24" borderId="22" xfId="0" applyNumberFormat="1" applyFont="1" applyFill="1" applyBorder="1" applyAlignment="1">
      <alignment horizontal="center" vertical="center"/>
    </xf>
    <xf numFmtId="49" fontId="5" fillId="24" borderId="18" xfId="0" applyNumberFormat="1" applyFont="1" applyFill="1" applyBorder="1" applyAlignment="1">
      <alignment horizontal="center" vertical="center"/>
    </xf>
    <xf numFmtId="0" fontId="0" fillId="0" borderId="13" xfId="0" applyBorder="1" applyAlignment="1">
      <alignment horizontal="center" vertical="center"/>
    </xf>
    <xf numFmtId="49" fontId="13" fillId="0" borderId="20" xfId="88" applyNumberFormat="1" applyFont="1" applyBorder="1" applyAlignment="1">
      <alignment horizontal="left" vertical="top" wrapText="1"/>
    </xf>
    <xf numFmtId="0" fontId="72" fillId="0" borderId="21" xfId="0" applyFont="1" applyBorder="1" applyAlignment="1">
      <alignment horizontal="left" vertical="top" wrapText="1"/>
    </xf>
    <xf numFmtId="0" fontId="72" fillId="0" borderId="22" xfId="0" applyFont="1" applyBorder="1" applyAlignment="1">
      <alignment horizontal="left" vertical="top" wrapText="1"/>
    </xf>
    <xf numFmtId="49" fontId="5" fillId="0" borderId="34" xfId="0" applyNumberFormat="1" applyFont="1" applyBorder="1" applyAlignment="1">
      <alignment vertical="center"/>
    </xf>
    <xf numFmtId="0" fontId="0" fillId="0" borderId="31" xfId="0" applyBorder="1" applyAlignment="1">
      <alignment vertical="center"/>
    </xf>
    <xf numFmtId="0" fontId="0" fillId="0" borderId="32" xfId="0" applyBorder="1" applyAlignment="1">
      <alignment vertical="center"/>
    </xf>
    <xf numFmtId="49" fontId="5" fillId="0" borderId="34" xfId="0" applyNumberFormat="1" applyFont="1" applyBorder="1" applyAlignment="1">
      <alignment horizontal="left" vertical="center" wrapText="1"/>
    </xf>
    <xf numFmtId="0" fontId="0" fillId="0" borderId="32" xfId="0" applyBorder="1" applyAlignment="1">
      <alignment horizontal="left" vertical="center" wrapText="1"/>
    </xf>
    <xf numFmtId="49" fontId="5" fillId="0" borderId="18" xfId="0" applyNumberFormat="1" applyFont="1" applyBorder="1" applyAlignment="1">
      <alignment horizontal="center" vertical="center"/>
    </xf>
    <xf numFmtId="49" fontId="5" fillId="0" borderId="34" xfId="0" applyNumberFormat="1"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49" fontId="5" fillId="0" borderId="31" xfId="0" applyNumberFormat="1" applyFont="1" applyBorder="1" applyAlignment="1">
      <alignment horizontal="left" vertical="center" wrapText="1"/>
    </xf>
    <xf numFmtId="49" fontId="5" fillId="0" borderId="32" xfId="0" applyNumberFormat="1" applyFont="1" applyBorder="1" applyAlignment="1">
      <alignment horizontal="left" vertical="center" wrapText="1"/>
    </xf>
    <xf numFmtId="49" fontId="13" fillId="0" borderId="21" xfId="88" applyNumberFormat="1" applyFont="1" applyBorder="1" applyAlignment="1">
      <alignment horizontal="left" vertical="top" wrapText="1"/>
    </xf>
    <xf numFmtId="49" fontId="5" fillId="0" borderId="11" xfId="0" applyNumberFormat="1" applyFont="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vertical="center"/>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49" fontId="5" fillId="0" borderId="18" xfId="0" applyNumberFormat="1" applyFont="1" applyBorder="1" applyAlignment="1">
      <alignment vertical="center"/>
    </xf>
    <xf numFmtId="49" fontId="5" fillId="0" borderId="13" xfId="0" applyNumberFormat="1" applyFont="1" applyBorder="1" applyAlignment="1">
      <alignment vertical="center"/>
    </xf>
    <xf numFmtId="49" fontId="13" fillId="0" borderId="34" xfId="0" applyNumberFormat="1" applyFont="1" applyBorder="1" applyAlignment="1">
      <alignment horizontal="left" vertical="center" wrapText="1"/>
    </xf>
    <xf numFmtId="49" fontId="13" fillId="0" borderId="31" xfId="0" applyNumberFormat="1" applyFont="1" applyBorder="1" applyAlignment="1">
      <alignment horizontal="left" vertical="center" wrapText="1"/>
    </xf>
    <xf numFmtId="49" fontId="13" fillId="0" borderId="32" xfId="0" applyNumberFormat="1" applyFont="1" applyBorder="1" applyAlignment="1">
      <alignment horizontal="left" vertical="center" wrapText="1"/>
    </xf>
    <xf numFmtId="49" fontId="5" fillId="0" borderId="11" xfId="0" applyNumberFormat="1" applyFont="1" applyBorder="1" applyAlignment="1">
      <alignment vertical="center"/>
    </xf>
    <xf numFmtId="49" fontId="13" fillId="0" borderId="34" xfId="0" applyNumberFormat="1"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49" fontId="13" fillId="0" borderId="20" xfId="0" applyNumberFormat="1" applyFont="1" applyBorder="1" applyAlignment="1">
      <alignmen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49" fontId="13" fillId="0" borderId="20" xfId="0" applyNumberFormat="1" applyFont="1" applyBorder="1" applyAlignment="1">
      <alignment horizontal="left" vertical="center" wrapText="1"/>
    </xf>
    <xf numFmtId="49" fontId="13" fillId="0" borderId="21" xfId="0" applyNumberFormat="1" applyFont="1" applyBorder="1" applyAlignment="1">
      <alignment horizontal="left" vertical="center" wrapText="1"/>
    </xf>
    <xf numFmtId="49" fontId="13" fillId="0" borderId="22" xfId="0" applyNumberFormat="1" applyFont="1" applyBorder="1" applyAlignment="1">
      <alignment horizontal="left" vertical="center" wrapText="1"/>
    </xf>
    <xf numFmtId="49" fontId="13" fillId="0" borderId="20" xfId="0" applyNumberFormat="1" applyFont="1" applyBorder="1" applyAlignment="1">
      <alignment vertical="center"/>
    </xf>
    <xf numFmtId="0" fontId="13" fillId="0" borderId="21" xfId="0" applyFont="1" applyBorder="1" applyAlignment="1">
      <alignment vertical="center"/>
    </xf>
    <xf numFmtId="0" fontId="13" fillId="0" borderId="22" xfId="0" applyFont="1" applyBorder="1" applyAlignment="1">
      <alignment vertical="center"/>
    </xf>
    <xf numFmtId="0" fontId="0" fillId="0" borderId="11" xfId="0" applyBorder="1" applyAlignment="1">
      <alignment horizontal="left"/>
    </xf>
    <xf numFmtId="0" fontId="0" fillId="0" borderId="11" xfId="0" applyBorder="1" applyAlignment="1">
      <alignment horizontal="left" shrinkToFit="1"/>
    </xf>
    <xf numFmtId="184" fontId="5" fillId="29" borderId="20" xfId="0" applyNumberFormat="1" applyFont="1" applyFill="1" applyBorder="1" applyAlignment="1" applyProtection="1">
      <alignment vertical="center" shrinkToFit="1"/>
      <protection locked="0"/>
    </xf>
    <xf numFmtId="184" fontId="5" fillId="29" borderId="22" xfId="0" applyNumberFormat="1" applyFont="1" applyFill="1" applyBorder="1" applyAlignment="1" applyProtection="1">
      <alignment vertical="center" shrinkToFit="1"/>
      <protection locked="0"/>
    </xf>
    <xf numFmtId="184" fontId="5" fillId="24" borderId="20" xfId="0" applyNumberFormat="1" applyFont="1" applyFill="1" applyBorder="1" applyAlignment="1">
      <alignment horizontal="right" vertical="center" shrinkToFit="1"/>
    </xf>
    <xf numFmtId="184" fontId="5" fillId="24" borderId="22" xfId="0" applyNumberFormat="1" applyFont="1" applyFill="1" applyBorder="1" applyAlignment="1">
      <alignment horizontal="right" vertical="center" shrinkToFit="1"/>
    </xf>
    <xf numFmtId="178" fontId="5" fillId="25" borderId="20" xfId="0" applyNumberFormat="1" applyFont="1" applyFill="1" applyBorder="1" applyAlignment="1" applyProtection="1">
      <alignment horizontal="right" vertical="center" shrinkToFit="1"/>
      <protection locked="0"/>
    </xf>
    <xf numFmtId="178" fontId="5" fillId="25" borderId="22" xfId="0" applyNumberFormat="1" applyFont="1" applyFill="1" applyBorder="1" applyAlignment="1" applyProtection="1">
      <alignment horizontal="right" vertical="center" shrinkToFit="1"/>
      <protection locked="0"/>
    </xf>
    <xf numFmtId="49" fontId="13" fillId="0" borderId="20" xfId="0" applyNumberFormat="1" applyFont="1" applyBorder="1" applyAlignment="1">
      <alignment horizontal="left" vertical="center" wrapText="1" shrinkToFit="1"/>
    </xf>
    <xf numFmtId="49" fontId="13" fillId="0" borderId="22" xfId="0" applyNumberFormat="1" applyFont="1" applyBorder="1" applyAlignment="1">
      <alignment horizontal="left" vertical="center" wrapText="1" shrinkToFit="1"/>
    </xf>
    <xf numFmtId="38" fontId="5" fillId="24" borderId="20" xfId="66" applyFont="1" applyFill="1" applyBorder="1" applyAlignment="1" applyProtection="1">
      <alignment horizontal="right" vertical="center" shrinkToFit="1"/>
    </xf>
    <xf numFmtId="38" fontId="5" fillId="24" borderId="22" xfId="66" applyFont="1" applyFill="1" applyBorder="1" applyAlignment="1" applyProtection="1">
      <alignment horizontal="right" vertical="center" shrinkToFit="1"/>
    </xf>
    <xf numFmtId="184" fontId="5" fillId="24" borderId="20" xfId="0" applyNumberFormat="1" applyFont="1" applyFill="1" applyBorder="1" applyAlignment="1">
      <alignment vertical="center" shrinkToFit="1"/>
    </xf>
    <xf numFmtId="184" fontId="5" fillId="24" borderId="22" xfId="0" applyNumberFormat="1" applyFont="1" applyFill="1" applyBorder="1" applyAlignment="1">
      <alignment vertical="center" shrinkToFit="1"/>
    </xf>
    <xf numFmtId="38" fontId="5" fillId="24" borderId="20" xfId="66" applyFont="1" applyFill="1" applyBorder="1" applyAlignment="1" applyProtection="1">
      <alignment vertical="center" shrinkToFit="1"/>
    </xf>
    <xf numFmtId="38" fontId="5" fillId="24" borderId="22" xfId="66" applyFont="1" applyFill="1" applyBorder="1" applyAlignment="1" applyProtection="1">
      <alignment vertical="center" shrinkToFit="1"/>
    </xf>
    <xf numFmtId="49" fontId="13" fillId="0" borderId="22" xfId="88" applyNumberFormat="1" applyFont="1" applyBorder="1" applyAlignment="1">
      <alignment horizontal="left" vertical="top" wrapText="1"/>
    </xf>
    <xf numFmtId="49" fontId="5" fillId="24" borderId="37" xfId="0" applyNumberFormat="1" applyFont="1" applyFill="1" applyBorder="1" applyAlignment="1">
      <alignment horizontal="center" vertical="center"/>
    </xf>
    <xf numFmtId="49" fontId="5" fillId="24" borderId="16" xfId="0" applyNumberFormat="1" applyFont="1" applyFill="1"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11" xfId="0" applyBorder="1"/>
    <xf numFmtId="49" fontId="13" fillId="0" borderId="20" xfId="88" applyNumberFormat="1" applyFont="1" applyBorder="1" applyAlignment="1">
      <alignment vertical="top"/>
    </xf>
    <xf numFmtId="0" fontId="72" fillId="0" borderId="22" xfId="0" applyFont="1" applyBorder="1" applyAlignment="1">
      <alignment vertical="top"/>
    </xf>
    <xf numFmtId="0" fontId="72" fillId="0" borderId="32" xfId="0" applyFont="1" applyBorder="1" applyAlignment="1">
      <alignment vertical="center"/>
    </xf>
    <xf numFmtId="38" fontId="5" fillId="24" borderId="20" xfId="66" applyFont="1" applyFill="1" applyBorder="1" applyAlignment="1" applyProtection="1">
      <alignment horizontal="right" vertical="center"/>
    </xf>
    <xf numFmtId="38" fontId="5" fillId="24" borderId="21" xfId="66" applyFont="1" applyFill="1" applyBorder="1" applyAlignment="1" applyProtection="1">
      <alignment horizontal="right" vertical="center"/>
    </xf>
    <xf numFmtId="178" fontId="5" fillId="39" borderId="20" xfId="0" applyNumberFormat="1" applyFont="1" applyFill="1" applyBorder="1" applyAlignment="1">
      <alignment horizontal="right" vertical="center" shrinkToFit="1"/>
    </xf>
    <xf numFmtId="178" fontId="5" fillId="39" borderId="22" xfId="0" applyNumberFormat="1" applyFont="1" applyFill="1" applyBorder="1" applyAlignment="1">
      <alignment horizontal="right" vertical="center" shrinkToFit="1"/>
    </xf>
    <xf numFmtId="0" fontId="72" fillId="0" borderId="31" xfId="0" applyFont="1" applyBorder="1" applyAlignment="1">
      <alignment horizontal="left" vertical="center"/>
    </xf>
    <xf numFmtId="0" fontId="0" fillId="39" borderId="22" xfId="0" applyFill="1" applyBorder="1" applyAlignment="1">
      <alignment horizontal="right" vertical="center" shrinkToFit="1"/>
    </xf>
    <xf numFmtId="49" fontId="13" fillId="0" borderId="31" xfId="0" applyNumberFormat="1" applyFont="1" applyBorder="1" applyAlignment="1">
      <alignment horizontal="left" vertical="center"/>
    </xf>
    <xf numFmtId="49" fontId="13" fillId="0" borderId="32" xfId="0" applyNumberFormat="1" applyFont="1" applyBorder="1" applyAlignment="1">
      <alignment horizontal="left" vertical="center"/>
    </xf>
    <xf numFmtId="0" fontId="72" fillId="0" borderId="32" xfId="0" applyFont="1" applyBorder="1" applyAlignment="1">
      <alignment horizontal="left" vertical="center"/>
    </xf>
    <xf numFmtId="0" fontId="92" fillId="0" borderId="11" xfId="88" applyFont="1" applyBorder="1" applyAlignment="1">
      <alignment vertical="center" wrapText="1"/>
    </xf>
    <xf numFmtId="0" fontId="72" fillId="0" borderId="11" xfId="0" applyFont="1" applyBorder="1" applyAlignment="1">
      <alignment vertical="center" wrapText="1"/>
    </xf>
    <xf numFmtId="38" fontId="5" fillId="24" borderId="11" xfId="66" applyFont="1" applyFill="1" applyBorder="1" applyAlignment="1" applyProtection="1">
      <alignment horizontal="right" vertical="center" shrinkToFit="1"/>
    </xf>
    <xf numFmtId="0" fontId="13" fillId="0" borderId="11" xfId="0" applyFont="1" applyBorder="1" applyAlignment="1">
      <alignment vertical="top"/>
    </xf>
    <xf numFmtId="0" fontId="72" fillId="0" borderId="11" xfId="0" applyFont="1" applyBorder="1" applyAlignment="1">
      <alignment vertical="top"/>
    </xf>
    <xf numFmtId="0" fontId="13" fillId="0" borderId="20" xfId="0" applyFont="1" applyBorder="1" applyAlignment="1">
      <alignment horizontal="left" vertical="top"/>
    </xf>
    <xf numFmtId="0" fontId="13" fillId="0" borderId="21" xfId="0" applyFont="1" applyBorder="1" applyAlignment="1">
      <alignment horizontal="left" vertical="top"/>
    </xf>
    <xf numFmtId="0" fontId="72" fillId="0" borderId="21" xfId="0" applyFont="1" applyBorder="1" applyAlignment="1">
      <alignment horizontal="left" vertical="top"/>
    </xf>
    <xf numFmtId="0" fontId="72" fillId="0" borderId="22" xfId="0" applyFont="1" applyBorder="1" applyAlignment="1">
      <alignment horizontal="left" vertical="top"/>
    </xf>
    <xf numFmtId="0" fontId="92" fillId="0" borderId="20" xfId="88" applyFont="1" applyBorder="1" applyAlignment="1">
      <alignment horizontal="left" vertical="center" wrapText="1"/>
    </xf>
    <xf numFmtId="0" fontId="72" fillId="0" borderId="22" xfId="0" applyFont="1" applyBorder="1" applyAlignment="1">
      <alignment horizontal="left" vertical="center" wrapText="1"/>
    </xf>
    <xf numFmtId="0" fontId="5" fillId="0" borderId="20" xfId="0" applyFont="1" applyBorder="1" applyAlignment="1">
      <alignment horizontal="left" vertical="top"/>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87" fillId="40" borderId="18" xfId="88" applyFont="1" applyFill="1" applyBorder="1" applyAlignment="1" applyProtection="1">
      <alignment horizontal="left" vertical="center" wrapText="1"/>
      <protection locked="0"/>
    </xf>
    <xf numFmtId="0" fontId="1" fillId="40" borderId="13" xfId="0" applyFont="1" applyFill="1" applyBorder="1" applyAlignment="1" applyProtection="1">
      <alignment horizontal="left" vertical="center" wrapText="1"/>
      <protection locked="0"/>
    </xf>
    <xf numFmtId="0" fontId="10" fillId="0" borderId="13" xfId="0" applyFont="1" applyBorder="1" applyAlignment="1">
      <alignment horizontal="left" vertical="center" wrapText="1"/>
    </xf>
    <xf numFmtId="0" fontId="5" fillId="0" borderId="18" xfId="88" applyFont="1" applyBorder="1" applyAlignment="1">
      <alignment horizontal="left" vertical="center" wrapText="1"/>
    </xf>
    <xf numFmtId="0" fontId="5" fillId="0" borderId="18" xfId="88" applyFont="1" applyBorder="1" applyAlignment="1">
      <alignment horizontal="left" vertical="center" shrinkToFit="1"/>
    </xf>
    <xf numFmtId="0" fontId="5" fillId="0" borderId="13" xfId="88" applyFont="1" applyBorder="1" applyAlignment="1">
      <alignment horizontal="left" vertical="center" wrapText="1"/>
    </xf>
    <xf numFmtId="0" fontId="13" fillId="0" borderId="21" xfId="0" applyFont="1" applyBorder="1" applyAlignment="1">
      <alignment horizontal="left" vertical="top" shrinkToFit="1"/>
    </xf>
    <xf numFmtId="0" fontId="13" fillId="0" borderId="22" xfId="0" applyFont="1" applyBorder="1" applyAlignment="1">
      <alignment horizontal="left" vertical="top" shrinkToFit="1"/>
    </xf>
    <xf numFmtId="0" fontId="4" fillId="0" borderId="13" xfId="88" applyFont="1" applyBorder="1" applyAlignment="1">
      <alignment horizontal="left" vertical="center" wrapText="1"/>
    </xf>
    <xf numFmtId="0" fontId="10" fillId="42" borderId="17" xfId="0" applyFont="1" applyFill="1" applyBorder="1" applyAlignment="1">
      <alignment horizontal="center" vertical="center" wrapText="1"/>
    </xf>
    <xf numFmtId="0" fontId="10" fillId="42" borderId="14" xfId="0" applyFont="1" applyFill="1" applyBorder="1" applyAlignment="1">
      <alignment horizontal="center" vertical="center" wrapText="1"/>
    </xf>
    <xf numFmtId="49" fontId="13" fillId="0" borderId="20" xfId="88" applyNumberFormat="1" applyFont="1" applyBorder="1" applyAlignment="1">
      <alignment horizontal="left" vertical="center" wrapText="1"/>
    </xf>
    <xf numFmtId="0" fontId="72" fillId="0" borderId="21" xfId="0" applyFont="1" applyBorder="1" applyAlignment="1">
      <alignment horizontal="left" vertical="center" wrapText="1"/>
    </xf>
    <xf numFmtId="184" fontId="5" fillId="24" borderId="20" xfId="0" applyNumberFormat="1" applyFont="1" applyFill="1" applyBorder="1" applyAlignment="1">
      <alignment horizontal="right" vertical="center"/>
    </xf>
    <xf numFmtId="184" fontId="5" fillId="24" borderId="21" xfId="0" applyNumberFormat="1" applyFont="1" applyFill="1" applyBorder="1" applyAlignment="1">
      <alignment horizontal="right" vertical="center"/>
    </xf>
    <xf numFmtId="184" fontId="5" fillId="24" borderId="11" xfId="0" applyNumberFormat="1" applyFont="1" applyFill="1" applyBorder="1" applyAlignment="1">
      <alignment horizontal="right" vertical="center" shrinkToFit="1"/>
    </xf>
  </cellXfs>
  <cellStyles count="92">
    <cellStyle name="20% - アクセント 1" xfId="1" builtinId="30" customBuiltin="1"/>
    <cellStyle name="20% - アクセント 1 2" xfId="2" xr:uid="{9BC902C5-0450-4153-BFD0-6516D85A9988}"/>
    <cellStyle name="20% - アクセント 2" xfId="3" builtinId="34" customBuiltin="1"/>
    <cellStyle name="20% - アクセント 2 2" xfId="4" xr:uid="{AA46AFD3-2181-42A6-81C0-85BE2D4546F9}"/>
    <cellStyle name="20% - アクセント 3" xfId="5" builtinId="38" customBuiltin="1"/>
    <cellStyle name="20% - アクセント 3 2" xfId="6" xr:uid="{6ADFE203-7681-4772-84F6-0CA5B6B0E197}"/>
    <cellStyle name="20% - アクセント 4" xfId="7" builtinId="42" customBuiltin="1"/>
    <cellStyle name="20% - アクセント 4 2" xfId="8" xr:uid="{2AD78E4A-9078-4A7E-9B67-3C61E2E4EED6}"/>
    <cellStyle name="20% - アクセント 5" xfId="9" builtinId="46" customBuiltin="1"/>
    <cellStyle name="20% - アクセント 5 2" xfId="10" xr:uid="{1B135A85-5BAD-433C-90F0-78DC735CED8B}"/>
    <cellStyle name="20% - アクセント 6" xfId="11" builtinId="50" customBuiltin="1"/>
    <cellStyle name="20% - アクセント 6 2" xfId="12" xr:uid="{AEB0856F-D668-49FF-A3C6-BE1D8B24E496}"/>
    <cellStyle name="40% - アクセント 1" xfId="13" builtinId="31" customBuiltin="1"/>
    <cellStyle name="40% - アクセント 1 2" xfId="14" xr:uid="{876DF32C-E417-4FD9-BA57-E99703591DCE}"/>
    <cellStyle name="40% - アクセント 2" xfId="15" builtinId="35" customBuiltin="1"/>
    <cellStyle name="40% - アクセント 2 2" xfId="16" xr:uid="{35AA0805-78D5-49CD-925A-9A68D46BD8D2}"/>
    <cellStyle name="40% - アクセント 3" xfId="17" builtinId="39" customBuiltin="1"/>
    <cellStyle name="40% - アクセント 3 2" xfId="18" xr:uid="{F2FAE5C8-A93C-4FE9-9D7C-32BF4845AF06}"/>
    <cellStyle name="40% - アクセント 4" xfId="19" builtinId="43" customBuiltin="1"/>
    <cellStyle name="40% - アクセント 4 2" xfId="20" xr:uid="{062CB89A-4FBE-4768-880D-0CCBC459287F}"/>
    <cellStyle name="40% - アクセント 5" xfId="21" builtinId="47" customBuiltin="1"/>
    <cellStyle name="40% - アクセント 5 2" xfId="22" xr:uid="{C2F74C58-4A4C-4C8D-BEDF-4B81F7F42DDC}"/>
    <cellStyle name="40% - アクセント 6" xfId="23" builtinId="51" customBuiltin="1"/>
    <cellStyle name="40% - アクセント 6 2" xfId="24" xr:uid="{43D71F3A-0CF9-4688-8383-217A33068921}"/>
    <cellStyle name="60% - アクセント 1" xfId="25" builtinId="32" customBuiltin="1"/>
    <cellStyle name="60% - アクセント 1 2" xfId="26" xr:uid="{55A63E20-9DCE-4933-9CEE-1242DCE4CFEF}"/>
    <cellStyle name="60% - アクセント 2" xfId="27" builtinId="36" customBuiltin="1"/>
    <cellStyle name="60% - アクセント 2 2" xfId="28" xr:uid="{475B82F2-8DE1-4A40-835F-F1CF2AAE996C}"/>
    <cellStyle name="60% - アクセント 3" xfId="29" builtinId="40" customBuiltin="1"/>
    <cellStyle name="60% - アクセント 3 2" xfId="30" xr:uid="{B97ED342-47E2-4EEB-A084-EDB3C5EF07EA}"/>
    <cellStyle name="60% - アクセント 4" xfId="31" builtinId="44" customBuiltin="1"/>
    <cellStyle name="60% - アクセント 4 2" xfId="32" xr:uid="{E402BA40-5784-45D5-A22D-77D90D999B75}"/>
    <cellStyle name="60% - アクセント 5" xfId="33" builtinId="48" customBuiltin="1"/>
    <cellStyle name="60% - アクセント 5 2" xfId="34" xr:uid="{8BD7A16A-4D18-49C9-A296-387390E94C5B}"/>
    <cellStyle name="60% - アクセント 6" xfId="35" builtinId="52" customBuiltin="1"/>
    <cellStyle name="60% - アクセント 6 2" xfId="36" xr:uid="{25504E8F-6802-4C49-A59C-AFBE98FD556A}"/>
    <cellStyle name="アクセント 1" xfId="37" builtinId="29" customBuiltin="1"/>
    <cellStyle name="アクセント 1 2" xfId="38" xr:uid="{2F5CC7F9-C975-4920-B294-878171177549}"/>
    <cellStyle name="アクセント 2" xfId="39" builtinId="33" customBuiltin="1"/>
    <cellStyle name="アクセント 2 2" xfId="40" xr:uid="{78070785-765F-4122-B359-8A58F5313806}"/>
    <cellStyle name="アクセント 3" xfId="41" builtinId="37" customBuiltin="1"/>
    <cellStyle name="アクセント 3 2" xfId="42" xr:uid="{0712F2A7-D176-4CC5-B9EC-E902C0AE4F25}"/>
    <cellStyle name="アクセント 4" xfId="43" builtinId="41" customBuiltin="1"/>
    <cellStyle name="アクセント 4 2" xfId="44" xr:uid="{36E1BA2E-10E7-440B-BD96-26753B19F55A}"/>
    <cellStyle name="アクセント 5" xfId="45" builtinId="45" customBuiltin="1"/>
    <cellStyle name="アクセント 5 2" xfId="46" xr:uid="{CB29B4AF-6A14-4690-9574-2D22CC0C7D75}"/>
    <cellStyle name="アクセント 6" xfId="47" builtinId="49" customBuiltin="1"/>
    <cellStyle name="アクセント 6 2" xfId="48" xr:uid="{D9FAC572-1E9A-4390-87A7-FE7536BE104C}"/>
    <cellStyle name="タイトル" xfId="49" builtinId="15" customBuiltin="1"/>
    <cellStyle name="タイトル 2" xfId="50" xr:uid="{9D7B94B7-2CD0-4474-9AAE-A8352D936236}"/>
    <cellStyle name="チェック セル" xfId="51" builtinId="23" customBuiltin="1"/>
    <cellStyle name="チェック セル 2" xfId="52" xr:uid="{AEEB5370-4B10-4738-8FE7-5BACAA4C4C4F}"/>
    <cellStyle name="どちらでもない" xfId="53" builtinId="28" customBuiltin="1"/>
    <cellStyle name="どちらでもない 2" xfId="54" xr:uid="{CC1B9985-E3BF-4380-A338-0D3BC8E7305C}"/>
    <cellStyle name="ハイパーリンク" xfId="55" builtinId="8"/>
    <cellStyle name="メモ" xfId="56" builtinId="10" customBuiltin="1"/>
    <cellStyle name="メモ 2" xfId="57" xr:uid="{2579D4D8-19A4-42BC-9847-715F9A8FC6D2}"/>
    <cellStyle name="リンク セル" xfId="58" builtinId="24" customBuiltin="1"/>
    <cellStyle name="リンク セル 2" xfId="59" xr:uid="{FC35F76B-09C3-481A-B21A-B917AC03C21B}"/>
    <cellStyle name="悪い" xfId="60" builtinId="27" customBuiltin="1"/>
    <cellStyle name="悪い 2" xfId="61" xr:uid="{7A2F5385-7481-42FC-A250-4C7E8D4084C1}"/>
    <cellStyle name="計算" xfId="62" builtinId="22" customBuiltin="1"/>
    <cellStyle name="計算 2" xfId="63" xr:uid="{21C4FCF6-1E2A-43DE-A446-F262A90DA8DE}"/>
    <cellStyle name="警告文" xfId="64" builtinId="11" customBuiltin="1"/>
    <cellStyle name="警告文 2" xfId="65" xr:uid="{03C2DB3F-C431-41D6-B8C7-3FD7DDCFA7A4}"/>
    <cellStyle name="桁区切り" xfId="66" builtinId="6"/>
    <cellStyle name="見出し 1" xfId="67" builtinId="16" customBuiltin="1"/>
    <cellStyle name="見出し 1 2" xfId="68" xr:uid="{28AF966A-31B9-497A-8DA7-0EF0E6F360F2}"/>
    <cellStyle name="見出し 2" xfId="69" builtinId="17" customBuiltin="1"/>
    <cellStyle name="見出し 2 2" xfId="70" xr:uid="{63FA2409-7509-41FD-91A0-0795E94E6C87}"/>
    <cellStyle name="見出し 3" xfId="71" builtinId="18" customBuiltin="1"/>
    <cellStyle name="見出し 3 2" xfId="72" xr:uid="{E4BCA889-8E2B-4B09-AFF1-2049BEC438BE}"/>
    <cellStyle name="見出し 4" xfId="73" builtinId="19" customBuiltin="1"/>
    <cellStyle name="見出し 4 2" xfId="74" xr:uid="{48D5AF78-75E2-4256-B6D5-C2A1002DC81D}"/>
    <cellStyle name="集計" xfId="75" builtinId="25" customBuiltin="1"/>
    <cellStyle name="集計 2" xfId="76" xr:uid="{80930DBA-64E3-40C4-9FF7-92D1D05D1B08}"/>
    <cellStyle name="出力" xfId="77" builtinId="21" customBuiltin="1"/>
    <cellStyle name="出力 2" xfId="78" xr:uid="{7B7DD10F-C12B-43EB-BB47-65539A4AAB46}"/>
    <cellStyle name="説明文" xfId="79" builtinId="53" customBuiltin="1"/>
    <cellStyle name="説明文 2" xfId="80" xr:uid="{1E6F2A7B-A7DE-4F10-9058-32F095E04ECD}"/>
    <cellStyle name="入力" xfId="81" builtinId="20" customBuiltin="1"/>
    <cellStyle name="入力 2" xfId="82" xr:uid="{4F72A855-D37E-474D-91D3-854D9CC8579F}"/>
    <cellStyle name="標準" xfId="0" builtinId="0"/>
    <cellStyle name="標準 2" xfId="83" xr:uid="{0BD071E1-C8C5-4EB9-8881-F2AD37E5395A}"/>
    <cellStyle name="標準 2 2" xfId="84" xr:uid="{B436F852-60A1-4B92-B083-64E0B12D35A7}"/>
    <cellStyle name="標準 3" xfId="85" xr:uid="{3F37D239-D8CB-4F64-94A1-14BBE98DC93D}"/>
    <cellStyle name="標準_23_yukamenseki" xfId="86" xr:uid="{BCB22A4E-B26C-4189-9AB0-927FC82EABA4}"/>
    <cellStyle name="標準_24_syukkagaku" xfId="87" xr:uid="{4041906B-9E23-413C-92AD-80FB744820DB}"/>
    <cellStyle name="標準_CO2" xfId="88" xr:uid="{33995EED-0A05-430C-BB81-82D5F1E1B103}"/>
    <cellStyle name="標準_追加様式（自家用車、荷主の報告書）070323提供" xfId="89" xr:uid="{361289CC-5073-42EE-9D1C-B797CFEDA35C}"/>
    <cellStyle name="良い" xfId="90" builtinId="26" customBuiltin="1"/>
    <cellStyle name="良い 2" xfId="91" xr:uid="{D2E11D81-903E-48A5-A72B-5F19400854C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13.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1.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koujou/27_manual.pdf#page=25" TargetMode="External"/></Relationships>
</file>

<file path=xl/drawings/_rels/drawing12.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koujou/27_manual.pdf#page=25"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koujou/27_manual.pdf#page=18"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www.kankyo.pref.hyogo.lg.jp/JPN/apr/topics/tikyu_ondanka/27_joureitaisyou/koujou/27_manual.pdf#page=20" TargetMode="Externa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23</xdr:col>
      <xdr:colOff>69850</xdr:colOff>
      <xdr:row>24</xdr:row>
      <xdr:rowOff>107950</xdr:rowOff>
    </xdr:from>
    <xdr:to>
      <xdr:col>24</xdr:col>
      <xdr:colOff>215900</xdr:colOff>
      <xdr:row>26</xdr:row>
      <xdr:rowOff>184150</xdr:rowOff>
    </xdr:to>
    <xdr:sp macro="" textlink="">
      <xdr:nvSpPr>
        <xdr:cNvPr id="283044" name="AutoShape 3">
          <a:extLst>
            <a:ext uri="{FF2B5EF4-FFF2-40B4-BE49-F238E27FC236}">
              <a16:creationId xmlns:a16="http://schemas.microsoft.com/office/drawing/2014/main" id="{1635290C-C397-8F06-A13F-B3DCDA2675D5}"/>
            </a:ext>
          </a:extLst>
        </xdr:cNvPr>
        <xdr:cNvSpPr>
          <a:spLocks/>
        </xdr:cNvSpPr>
      </xdr:nvSpPr>
      <xdr:spPr bwMode="auto">
        <a:xfrm>
          <a:off x="6496050" y="5156200"/>
          <a:ext cx="425450" cy="660400"/>
        </a:xfrm>
        <a:prstGeom prst="rightBrace">
          <a:avLst>
            <a:gd name="adj1" fmla="val 12935"/>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24</xdr:col>
      <xdr:colOff>247650</xdr:colOff>
      <xdr:row>25</xdr:row>
      <xdr:rowOff>1681</xdr:rowOff>
    </xdr:from>
    <xdr:ext cx="3298416" cy="351891"/>
    <xdr:sp macro="" textlink="">
      <xdr:nvSpPr>
        <xdr:cNvPr id="11269" name="Text Box 5">
          <a:extLst>
            <a:ext uri="{FF2B5EF4-FFF2-40B4-BE49-F238E27FC236}">
              <a16:creationId xmlns:a16="http://schemas.microsoft.com/office/drawing/2014/main" id="{CC0EDFCA-801D-44CD-9ABA-CF153CE0F7EA}"/>
            </a:ext>
          </a:extLst>
        </xdr:cNvPr>
        <xdr:cNvSpPr txBox="1">
          <a:spLocks noChangeArrowheads="1"/>
        </xdr:cNvSpPr>
      </xdr:nvSpPr>
      <xdr:spPr bwMode="auto">
        <a:xfrm>
          <a:off x="7748155" y="5508863"/>
          <a:ext cx="3305175" cy="351891"/>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clip" wrap="square" lIns="27432" tIns="18288" rIns="0" bIns="0" anchor="t" upright="1">
          <a:spAutoFit/>
        </a:bodyPr>
        <a:lstStyle/>
        <a:p>
          <a:pPr algn="l" rtl="0">
            <a:lnSpc>
              <a:spcPts val="1300"/>
            </a:lnSpc>
            <a:defRPr sz="1000"/>
          </a:pPr>
          <a:r>
            <a:rPr lang="ja-JP" altLang="en-US" sz="1200" b="0" i="1" u="none" strike="noStrike" baseline="0">
              <a:solidFill>
                <a:srgbClr val="FF0000"/>
              </a:solidFill>
              <a:latin typeface="ＭＳ Ｐゴシック"/>
              <a:ea typeface="ＭＳ Ｐゴシック"/>
            </a:rPr>
            <a:t>本エクセルファイル中の別シートに入力すると自動的に転記されるため、ここでは入力不要です。</a:t>
          </a:r>
        </a:p>
      </xdr:txBody>
    </xdr:sp>
    <xdr:clientData/>
  </xdr:oneCellAnchor>
  <xdr:oneCellAnchor>
    <xdr:from>
      <xdr:col>23</xdr:col>
      <xdr:colOff>229466</xdr:colOff>
      <xdr:row>4</xdr:row>
      <xdr:rowOff>105709</xdr:rowOff>
    </xdr:from>
    <xdr:ext cx="6428120" cy="4284960"/>
    <xdr:sp macro="" textlink="">
      <xdr:nvSpPr>
        <xdr:cNvPr id="11274" name="Text Box 10">
          <a:extLst>
            <a:ext uri="{FF2B5EF4-FFF2-40B4-BE49-F238E27FC236}">
              <a16:creationId xmlns:a16="http://schemas.microsoft.com/office/drawing/2014/main" id="{C1B5C3BD-DF7B-4123-9882-2F2B36B02269}"/>
            </a:ext>
          </a:extLst>
        </xdr:cNvPr>
        <xdr:cNvSpPr txBox="1">
          <a:spLocks noChangeArrowheads="1"/>
        </xdr:cNvSpPr>
      </xdr:nvSpPr>
      <xdr:spPr bwMode="auto">
        <a:xfrm>
          <a:off x="7207369" y="806824"/>
          <a:ext cx="6407778" cy="4278244"/>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horzOverflow="clip" wrap="square" lIns="36576" tIns="22860" rIns="0" bIns="0" anchor="t" upright="1">
          <a:noAutofit/>
        </a:bodyPr>
        <a:lstStyle/>
        <a:p>
          <a:pPr algn="l" rtl="0">
            <a:lnSpc>
              <a:spcPts val="1500"/>
            </a:lnSpc>
            <a:defRPr sz="1000"/>
          </a:pPr>
          <a:r>
            <a:rPr lang="ja-JP" altLang="en-US" sz="1400" b="1" i="0" u="none" strike="noStrike" baseline="0">
              <a:solidFill>
                <a:srgbClr val="FF0000"/>
              </a:solidFill>
              <a:latin typeface="ＭＳ Ｐゴシック"/>
              <a:ea typeface="ＭＳ Ｐゴシック"/>
            </a:rPr>
            <a:t>※提出前に、以下の点を再確認してください。</a:t>
          </a:r>
          <a:endParaRPr lang="ja-JP" altLang="en-US" sz="1400" b="0" i="0" u="none" strike="noStrike" baseline="0">
            <a:solidFill>
              <a:srgbClr val="000000"/>
            </a:solidFill>
            <a:latin typeface="ＭＳ Ｐゴシック"/>
            <a:ea typeface="ＭＳ Ｐゴシック"/>
          </a:endParaRPr>
        </a:p>
        <a:p>
          <a:pPr algn="l" rtl="0">
            <a:lnSpc>
              <a:spcPts val="1500"/>
            </a:lnSpc>
            <a:defRPr sz="1000"/>
          </a:pPr>
          <a:r>
            <a:rPr lang="ja-JP" altLang="en-US" sz="1300" b="0" i="0" u="none" strike="noStrike" baseline="0">
              <a:solidFill>
                <a:srgbClr val="0000FF"/>
              </a:solidFill>
              <a:latin typeface="+mn-ea"/>
              <a:ea typeface="+mn-ea"/>
            </a:rPr>
            <a:t>・「計画書」シートのセルT2の「事業所番号」は入力されていますか。</a:t>
          </a:r>
        </a:p>
        <a:p>
          <a:pPr algn="l" rtl="0">
            <a:lnSpc>
              <a:spcPts val="1500"/>
            </a:lnSpc>
            <a:defRPr sz="1000"/>
          </a:pPr>
          <a:r>
            <a:rPr lang="ja-JP" altLang="en-US" sz="1300" b="0" i="0" u="none" strike="noStrike" baseline="0">
              <a:solidFill>
                <a:srgbClr val="0000FF"/>
              </a:solidFill>
              <a:latin typeface="+mn-ea"/>
              <a:ea typeface="+mn-ea"/>
            </a:rPr>
            <a:t>・「計画書」シートのセルG23の産業分類は、</a:t>
          </a:r>
          <a:r>
            <a:rPr lang="en-US" altLang="ja-JP" sz="1300" b="0" i="0" u="none" strike="noStrike" baseline="0">
              <a:solidFill>
                <a:srgbClr val="0000FF"/>
              </a:solidFill>
              <a:latin typeface="+mn-ea"/>
              <a:ea typeface="+mn-ea"/>
            </a:rPr>
            <a:t>R5</a:t>
          </a:r>
          <a:r>
            <a:rPr lang="ja-JP" altLang="en-US" sz="1300" b="0" i="0" u="none" strike="noStrike" baseline="0">
              <a:solidFill>
                <a:srgbClr val="0000FF"/>
              </a:solidFill>
              <a:latin typeface="+mn-ea"/>
              <a:ea typeface="+mn-ea"/>
            </a:rPr>
            <a:t>.</a:t>
          </a:r>
          <a:r>
            <a:rPr lang="en-US" altLang="ja-JP" sz="1300" b="0" i="0" u="none" strike="noStrike" baseline="0">
              <a:solidFill>
                <a:srgbClr val="0000FF"/>
              </a:solidFill>
              <a:latin typeface="+mn-ea"/>
              <a:ea typeface="+mn-ea"/>
            </a:rPr>
            <a:t>6</a:t>
          </a:r>
          <a:r>
            <a:rPr lang="ja-JP" altLang="en-US" sz="1300" b="0" i="0" u="none" strike="noStrike" baseline="0">
              <a:solidFill>
                <a:srgbClr val="0000FF"/>
              </a:solidFill>
              <a:latin typeface="+mn-ea"/>
              <a:ea typeface="+mn-ea"/>
            </a:rPr>
            <a:t>改定を反映した最新のものです</a:t>
          </a:r>
        </a:p>
        <a:p>
          <a:pPr algn="l" rtl="0">
            <a:lnSpc>
              <a:spcPts val="1500"/>
            </a:lnSpc>
            <a:defRPr sz="1000"/>
          </a:pPr>
          <a:r>
            <a:rPr lang="ja-JP" altLang="en-US" sz="1300" b="0" i="0" u="none" strike="noStrike" baseline="0">
              <a:solidFill>
                <a:srgbClr val="0000FF"/>
              </a:solidFill>
              <a:latin typeface="+mn-ea"/>
              <a:ea typeface="+mn-ea"/>
            </a:rPr>
            <a:t>　か。念のため、再度ここで確認してください。</a:t>
          </a:r>
        </a:p>
        <a:p>
          <a:pPr algn="l" rtl="0">
            <a:lnSpc>
              <a:spcPts val="1500"/>
            </a:lnSpc>
            <a:defRPr sz="1000"/>
          </a:pPr>
          <a:r>
            <a:rPr lang="ja-JP" altLang="en-US" sz="1300" b="0" i="0" u="none" strike="noStrike" baseline="0">
              <a:solidFill>
                <a:srgbClr val="0000FF"/>
              </a:solidFill>
              <a:latin typeface="+mn-ea"/>
              <a:ea typeface="+mn-ea"/>
            </a:rPr>
            <a:t>　</a:t>
          </a:r>
          <a:r>
            <a:rPr lang="en-US" altLang="ja-JP" sz="1300" b="0" i="0" u="none" strike="noStrike" baseline="0">
              <a:solidFill>
                <a:srgbClr val="0000FF"/>
              </a:solidFill>
              <a:latin typeface="+mn-ea"/>
              <a:ea typeface="+mn-ea"/>
            </a:rPr>
            <a:t>https://www.soumu.go.jp/toukei_toukatsu/index/seido/sangyo/R05index.htm</a:t>
          </a:r>
        </a:p>
        <a:p>
          <a:pPr algn="l" rtl="0">
            <a:lnSpc>
              <a:spcPts val="1500"/>
            </a:lnSpc>
            <a:defRPr sz="1000"/>
          </a:pPr>
          <a:r>
            <a:rPr lang="ja-JP" altLang="en-US" sz="1300" b="0" i="0" u="none" strike="noStrike" baseline="0">
              <a:solidFill>
                <a:srgbClr val="0000FF"/>
              </a:solidFill>
              <a:latin typeface="+mn-ea"/>
              <a:ea typeface="+mn-ea"/>
            </a:rPr>
            <a:t>・ファイル名は事業所番号＋事業所名＋様式名等、判別しやすいものとしてください。</a:t>
          </a:r>
        </a:p>
        <a:p>
          <a:pPr algn="l" rtl="0">
            <a:lnSpc>
              <a:spcPts val="1600"/>
            </a:lnSpc>
            <a:defRPr sz="1000"/>
          </a:pPr>
          <a:r>
            <a:rPr lang="ja-JP" altLang="en-US" sz="1300" b="0" i="0" u="none" strike="noStrike" baseline="0">
              <a:solidFill>
                <a:srgbClr val="0000FF"/>
              </a:solidFill>
              <a:latin typeface="+mn-ea"/>
              <a:ea typeface="+mn-ea"/>
            </a:rPr>
            <a:t>　　例：</a:t>
          </a:r>
          <a:r>
            <a:rPr lang="en-US" altLang="ja-JP" sz="1300" b="0" i="0" u="none" strike="noStrike" baseline="0">
              <a:solidFill>
                <a:srgbClr val="0000FF"/>
              </a:solidFill>
              <a:latin typeface="+mn-ea"/>
              <a:ea typeface="+mn-ea"/>
            </a:rPr>
            <a:t>100999</a:t>
          </a:r>
          <a:r>
            <a:rPr lang="ja-JP" altLang="en-US" sz="1300" b="0" i="0" u="none" strike="noStrike" baseline="0">
              <a:solidFill>
                <a:srgbClr val="0000FF"/>
              </a:solidFill>
              <a:latin typeface="+mn-ea"/>
              <a:ea typeface="+mn-ea"/>
            </a:rPr>
            <a:t>兵庫工業（神戸工場）計画書</a:t>
          </a:r>
          <a:r>
            <a:rPr lang="en-US" altLang="ja-JP" sz="1300" b="0" i="0" u="none" strike="noStrike" baseline="0">
              <a:solidFill>
                <a:srgbClr val="0000FF"/>
              </a:solidFill>
              <a:latin typeface="+mn-ea"/>
              <a:ea typeface="+mn-ea"/>
            </a:rPr>
            <a:t>.xls</a:t>
          </a:r>
          <a:r>
            <a:rPr lang="ja-JP" altLang="en-US" sz="1300" b="0" i="0" u="none" strike="noStrike" baseline="0">
              <a:solidFill>
                <a:srgbClr val="0000FF"/>
              </a:solidFill>
              <a:latin typeface="+mn-ea"/>
              <a:ea typeface="+mn-ea"/>
            </a:rPr>
            <a:t>　　　　　  </a:t>
          </a:r>
        </a:p>
        <a:p>
          <a:pPr algn="l" rtl="0">
            <a:lnSpc>
              <a:spcPts val="1500"/>
            </a:lnSpc>
            <a:defRPr sz="1000"/>
          </a:pPr>
          <a:r>
            <a:rPr lang="ja-JP" altLang="en-US" sz="1300" b="0" i="0" u="none" strike="noStrike" baseline="0">
              <a:solidFill>
                <a:srgbClr val="0000FF"/>
              </a:solidFill>
              <a:latin typeface="+mn-ea"/>
              <a:ea typeface="+mn-ea"/>
            </a:rPr>
            <a:t>　　　　</a:t>
          </a:r>
          <a:r>
            <a:rPr lang="en-US" altLang="ja-JP" sz="1300" b="0" i="0" u="none" strike="noStrike" baseline="0">
              <a:solidFill>
                <a:srgbClr val="0000FF"/>
              </a:solidFill>
              <a:latin typeface="+mn-ea"/>
              <a:ea typeface="+mn-ea"/>
            </a:rPr>
            <a:t>100999</a:t>
          </a:r>
          <a:r>
            <a:rPr lang="ja-JP" altLang="en-US" sz="1300" b="0" i="0" u="none" strike="noStrike" baseline="0">
              <a:solidFill>
                <a:srgbClr val="0000FF"/>
              </a:solidFill>
              <a:latin typeface="+mn-ea"/>
              <a:ea typeface="+mn-ea"/>
            </a:rPr>
            <a:t>兵庫工業 </a:t>
          </a:r>
          <a:r>
            <a:rPr lang="en-US" altLang="ja-JP" sz="1300" b="0" i="0" u="none" strike="noStrike" baseline="0">
              <a:solidFill>
                <a:srgbClr val="0000FF"/>
              </a:solidFill>
              <a:latin typeface="+mn-ea"/>
              <a:ea typeface="+mn-ea"/>
            </a:rPr>
            <a:t>(</a:t>
          </a:r>
          <a:r>
            <a:rPr lang="ja-JP" altLang="en-US" sz="1300" b="0" i="0" u="none" strike="noStrike" baseline="0">
              <a:solidFill>
                <a:srgbClr val="0000FF"/>
              </a:solidFill>
              <a:latin typeface="+mn-ea"/>
              <a:ea typeface="+mn-ea"/>
            </a:rPr>
            <a:t>神戸工場）公表用計画書</a:t>
          </a:r>
          <a:r>
            <a:rPr lang="en-US" altLang="ja-JP" sz="1300" b="0" i="0" u="none" strike="noStrike" baseline="0">
              <a:solidFill>
                <a:srgbClr val="0000FF"/>
              </a:solidFill>
              <a:latin typeface="+mn-ea"/>
              <a:ea typeface="+mn-ea"/>
            </a:rPr>
            <a:t>.xls</a:t>
          </a:r>
          <a:r>
            <a:rPr lang="ja-JP" altLang="en-US" sz="1300" b="0" i="0" u="none" strike="noStrike" baseline="0">
              <a:solidFill>
                <a:srgbClr val="0000FF"/>
              </a:solidFill>
              <a:latin typeface="+mn-ea"/>
              <a:ea typeface="+mn-ea"/>
            </a:rPr>
            <a:t>　</a:t>
          </a:r>
        </a:p>
        <a:p>
          <a:pPr algn="l" rtl="0">
            <a:lnSpc>
              <a:spcPts val="1500"/>
            </a:lnSpc>
            <a:defRPr sz="1000"/>
          </a:pPr>
          <a:r>
            <a:rPr lang="ja-JP" altLang="en-US" sz="1300" b="0" i="0" u="none" strike="noStrike" baseline="0">
              <a:solidFill>
                <a:srgbClr val="0000FF"/>
              </a:solidFill>
              <a:latin typeface="+mn-ea"/>
              <a:ea typeface="+mn-ea"/>
            </a:rPr>
            <a:t>・「別紙-第3項(1)基準年」シートのセルＤ４の「基準年度」は入力されていますか。</a:t>
          </a:r>
        </a:p>
        <a:p>
          <a:pPr algn="l" rtl="0">
            <a:lnSpc>
              <a:spcPts val="1500"/>
            </a:lnSpc>
            <a:defRPr sz="1000"/>
          </a:pPr>
          <a:r>
            <a:rPr lang="ja-JP" altLang="en-US" sz="1300" b="0" i="0" u="none" strike="noStrike" baseline="0">
              <a:solidFill>
                <a:srgbClr val="0000FF"/>
              </a:solidFill>
              <a:latin typeface="+mn-ea"/>
              <a:ea typeface="+mn-ea"/>
            </a:rPr>
            <a:t>・基準年度がH</a:t>
          </a:r>
          <a:r>
            <a:rPr lang="en-US" altLang="ja-JP" sz="1300" b="0" i="0" u="none" strike="noStrike" baseline="0">
              <a:solidFill>
                <a:srgbClr val="0000FF"/>
              </a:solidFill>
              <a:latin typeface="+mn-ea"/>
              <a:ea typeface="+mn-ea"/>
            </a:rPr>
            <a:t>25</a:t>
          </a:r>
          <a:r>
            <a:rPr lang="ja-JP" altLang="en-US" sz="1300" b="0" i="0" u="none" strike="noStrike" baseline="0">
              <a:solidFill>
                <a:srgbClr val="0000FF"/>
              </a:solidFill>
              <a:latin typeface="+mn-ea"/>
              <a:ea typeface="+mn-ea"/>
            </a:rPr>
            <a:t>(20</a:t>
          </a:r>
          <a:r>
            <a:rPr lang="en-US" altLang="ja-JP" sz="1300" b="0" i="0" u="none" strike="noStrike" baseline="0">
              <a:solidFill>
                <a:srgbClr val="0000FF"/>
              </a:solidFill>
              <a:latin typeface="+mn-ea"/>
              <a:ea typeface="+mn-ea"/>
            </a:rPr>
            <a:t>13</a:t>
          </a:r>
          <a:r>
            <a:rPr lang="ja-JP" altLang="en-US" sz="1300" b="0" i="0" u="none" strike="noStrike" baseline="0">
              <a:solidFill>
                <a:srgbClr val="0000FF"/>
              </a:solidFill>
              <a:latin typeface="+mn-ea"/>
              <a:ea typeface="+mn-ea"/>
            </a:rPr>
            <a:t>)年度でない場合、その理由を「別紙-第4項目標」シートの</a:t>
          </a:r>
        </a:p>
        <a:p>
          <a:pPr algn="l" rtl="0">
            <a:lnSpc>
              <a:spcPts val="1600"/>
            </a:lnSpc>
            <a:defRPr sz="1000"/>
          </a:pPr>
          <a:r>
            <a:rPr lang="ja-JP" altLang="en-US" sz="1300" b="0" i="0" u="none" strike="noStrike" baseline="0">
              <a:solidFill>
                <a:srgbClr val="0000FF"/>
              </a:solidFill>
              <a:latin typeface="+mn-ea"/>
              <a:ea typeface="+mn-ea"/>
            </a:rPr>
            <a:t>　「(2)　目標設定の考え方」欄に入力していますか。</a:t>
          </a:r>
        </a:p>
        <a:p>
          <a:pPr algn="l" rtl="0">
            <a:lnSpc>
              <a:spcPts val="1500"/>
            </a:lnSpc>
            <a:defRPr sz="1000"/>
          </a:pPr>
          <a:r>
            <a:rPr lang="ja-JP" altLang="en-US" sz="1300" b="0" i="0" u="none" strike="noStrike" baseline="0">
              <a:solidFill>
                <a:srgbClr val="0000FF"/>
              </a:solidFill>
              <a:latin typeface="+mn-ea"/>
              <a:ea typeface="+mn-ea"/>
            </a:rPr>
            <a:t>・「別紙-第4項目標」シートの「(2)　目標設定の考え方」欄に、どのような考え方で</a:t>
          </a:r>
        </a:p>
        <a:p>
          <a:pPr algn="l" rtl="0">
            <a:lnSpc>
              <a:spcPts val="1400"/>
            </a:lnSpc>
            <a:defRPr sz="1000"/>
          </a:pPr>
          <a:r>
            <a:rPr lang="ja-JP" altLang="en-US" sz="1300" b="0" i="0" u="none" strike="noStrike" baseline="0">
              <a:solidFill>
                <a:srgbClr val="0000FF"/>
              </a:solidFill>
              <a:latin typeface="+mn-ea"/>
              <a:ea typeface="+mn-ea"/>
            </a:rPr>
            <a:t>　</a:t>
          </a:r>
          <a:r>
            <a:rPr lang="en-US" altLang="ja-JP" sz="1300" b="0" i="0" u="none" strike="noStrike" baseline="0">
              <a:solidFill>
                <a:srgbClr val="0000FF"/>
              </a:solidFill>
              <a:latin typeface="+mn-ea"/>
              <a:ea typeface="+mn-ea"/>
            </a:rPr>
            <a:t>2030</a:t>
          </a:r>
          <a:r>
            <a:rPr lang="ja-JP" altLang="en-US" sz="1300" b="0" i="0" u="none" strike="noStrike" baseline="0">
              <a:solidFill>
                <a:srgbClr val="0000FF"/>
              </a:solidFill>
              <a:latin typeface="+mn-ea"/>
              <a:ea typeface="+mn-ea"/>
            </a:rPr>
            <a:t>年度目標を設定したか、しっかりと記入していますか。</a:t>
          </a:r>
          <a:r>
            <a:rPr lang="ja-JP" altLang="en-US" sz="1300" b="1" i="0" u="none" strike="noStrike" baseline="0">
              <a:solidFill>
                <a:srgbClr val="FF0000"/>
              </a:solidFill>
              <a:latin typeface="+mn-ea"/>
              <a:ea typeface="+mn-ea"/>
            </a:rPr>
            <a:t>（最重要）</a:t>
          </a:r>
          <a:endParaRPr lang="ja-JP" altLang="en-US" sz="1300" b="0" i="0" u="none" strike="noStrike" baseline="0">
            <a:solidFill>
              <a:srgbClr val="0000FF"/>
            </a:solidFill>
            <a:latin typeface="+mn-ea"/>
            <a:ea typeface="+mn-ea"/>
          </a:endParaRPr>
        </a:p>
        <a:p>
          <a:pPr algn="l" rtl="0">
            <a:lnSpc>
              <a:spcPts val="1500"/>
            </a:lnSpc>
            <a:defRPr sz="1000"/>
          </a:pPr>
          <a:r>
            <a:rPr lang="ja-JP" altLang="en-US" sz="1300" b="0" i="0" u="none" strike="noStrike" baseline="0">
              <a:solidFill>
                <a:srgbClr val="0000FF"/>
              </a:solidFill>
              <a:latin typeface="+mn-ea"/>
              <a:ea typeface="+mn-ea"/>
            </a:rPr>
            <a:t>・製造業の場合は、「製造品出荷額（製造業のみ入力）」シートに出荷額が入力さ</a:t>
          </a:r>
        </a:p>
        <a:p>
          <a:pPr algn="l" rtl="0">
            <a:lnSpc>
              <a:spcPts val="1400"/>
            </a:lnSpc>
            <a:defRPr sz="1000"/>
          </a:pPr>
          <a:r>
            <a:rPr lang="ja-JP" altLang="en-US" sz="1300" b="0" i="0" u="none" strike="noStrike" baseline="0">
              <a:solidFill>
                <a:srgbClr val="0000FF"/>
              </a:solidFill>
              <a:latin typeface="+mn-ea"/>
              <a:ea typeface="+mn-ea"/>
            </a:rPr>
            <a:t>　れていますか。</a:t>
          </a:r>
        </a:p>
        <a:p>
          <a:pPr algn="l" rtl="0">
            <a:lnSpc>
              <a:spcPts val="1500"/>
            </a:lnSpc>
            <a:defRPr sz="1000"/>
          </a:pPr>
          <a:r>
            <a:rPr lang="ja-JP" altLang="en-US" sz="1300" b="0" i="0" u="none" strike="noStrike" baseline="0">
              <a:solidFill>
                <a:srgbClr val="0000FF"/>
              </a:solidFill>
              <a:latin typeface="+mn-ea"/>
              <a:ea typeface="+mn-ea"/>
            </a:rPr>
            <a:t>・業務系事業所の場合は、「延床面積（業務系事業所のみ入力）」シートに床面積</a:t>
          </a:r>
        </a:p>
        <a:p>
          <a:pPr algn="l" rtl="0">
            <a:lnSpc>
              <a:spcPts val="1400"/>
            </a:lnSpc>
            <a:defRPr sz="1000"/>
          </a:pPr>
          <a:r>
            <a:rPr lang="ja-JP" altLang="en-US" sz="1300" b="0" i="0" u="none" strike="noStrike" baseline="0">
              <a:solidFill>
                <a:srgbClr val="0000FF"/>
              </a:solidFill>
              <a:latin typeface="+mn-ea"/>
              <a:ea typeface="+mn-ea"/>
            </a:rPr>
            <a:t>　が入力されていますか。</a:t>
          </a:r>
          <a:r>
            <a:rPr lang="en-US" altLang="ja-JP" sz="1300" b="0" i="0" u="none" strike="noStrike" baseline="0">
              <a:solidFill>
                <a:srgbClr val="0000FF"/>
              </a:solidFill>
              <a:latin typeface="+mn-ea"/>
              <a:ea typeface="+mn-ea"/>
            </a:rPr>
            <a:t> </a:t>
          </a:r>
        </a:p>
        <a:p>
          <a:pPr algn="l" rtl="0">
            <a:lnSpc>
              <a:spcPts val="1500"/>
            </a:lnSpc>
            <a:defRPr sz="1000"/>
          </a:pPr>
          <a:endParaRPr lang="ja-JP" altLang="en-US" sz="1300" b="0" i="0" u="none" strike="noStrike" baseline="0">
            <a:solidFill>
              <a:srgbClr val="0000FF"/>
            </a:solidFill>
            <a:latin typeface="+mn-ea"/>
            <a:ea typeface="+mn-ea"/>
          </a:endParaRPr>
        </a:p>
      </xdr:txBody>
    </xdr:sp>
    <xdr:clientData/>
  </xdr:oneCellAnchor>
  <xdr:oneCellAnchor>
    <xdr:from>
      <xdr:col>23</xdr:col>
      <xdr:colOff>97559</xdr:colOff>
      <xdr:row>27</xdr:row>
      <xdr:rowOff>17319</xdr:rowOff>
    </xdr:from>
    <xdr:ext cx="6155470" cy="935182"/>
    <xdr:sp macro="" textlink="">
      <xdr:nvSpPr>
        <xdr:cNvPr id="6" name="Text Box 2">
          <a:extLst>
            <a:ext uri="{FF2B5EF4-FFF2-40B4-BE49-F238E27FC236}">
              <a16:creationId xmlns:a16="http://schemas.microsoft.com/office/drawing/2014/main" id="{3072B7C9-9149-4D90-A5D6-150122DB6BB0}"/>
            </a:ext>
          </a:extLst>
        </xdr:cNvPr>
        <xdr:cNvSpPr txBox="1">
          <a:spLocks noChangeArrowheads="1"/>
        </xdr:cNvSpPr>
      </xdr:nvSpPr>
      <xdr:spPr bwMode="auto">
        <a:xfrm>
          <a:off x="6989123" y="6194962"/>
          <a:ext cx="6168984" cy="935182"/>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horzOverflow="clip" wrap="square" lIns="36576" tIns="22860" rIns="0" bIns="0" anchor="t" upright="1">
          <a:noAutofit/>
        </a:bodyPr>
        <a:lstStyle/>
        <a:p>
          <a:pPr rtl="0"/>
          <a:r>
            <a:rPr lang="ja-JP" altLang="ja-JP" sz="1400" b="1" i="0" baseline="0">
              <a:solidFill>
                <a:srgbClr val="FF0000"/>
              </a:solidFill>
              <a:effectLst/>
              <a:latin typeface="+mn-lt"/>
              <a:ea typeface="+mn-ea"/>
              <a:cs typeface="+mn-cs"/>
            </a:rPr>
            <a:t>記載方法についての詳細は、県HPに掲載の届出マニュアル</a:t>
          </a:r>
          <a:r>
            <a:rPr lang="en-US" altLang="ja-JP" sz="1400" b="1" i="0" baseline="0">
              <a:solidFill>
                <a:srgbClr val="FF0000"/>
              </a:solidFill>
              <a:effectLst/>
              <a:latin typeface="+mn-lt"/>
              <a:ea typeface="+mn-ea"/>
              <a:cs typeface="+mn-cs"/>
            </a:rPr>
            <a:t>(</a:t>
          </a:r>
          <a:r>
            <a:rPr lang="ja-JP" altLang="ja-JP" sz="1400" b="1" i="0" baseline="0">
              <a:solidFill>
                <a:srgbClr val="FF0000"/>
              </a:solidFill>
              <a:effectLst/>
              <a:latin typeface="+mn-lt"/>
              <a:ea typeface="+mn-ea"/>
              <a:cs typeface="+mn-cs"/>
            </a:rPr>
            <a:t>～工場・事業所用～）に記載していますので、作成時には必ずご確認ください。</a:t>
          </a:r>
          <a:endParaRPr lang="ja-JP" altLang="ja-JP" sz="1800">
            <a:solidFill>
              <a:srgbClr val="FF0000"/>
            </a:solidFill>
            <a:effectLst/>
          </a:endParaRPr>
        </a:p>
        <a:p>
          <a:pPr rtl="0"/>
          <a:r>
            <a:rPr lang="en-US" altLang="ja-JP" sz="1400" b="1" i="0" baseline="0">
              <a:effectLst/>
              <a:latin typeface="+mn-lt"/>
              <a:ea typeface="+mn-ea"/>
              <a:cs typeface="+mn-cs"/>
            </a:rPr>
            <a:t>https://www.kankyo.pref.hyogo.lg.jp/jp/warming/houkoku/leg_422</a:t>
          </a:r>
          <a:endParaRPr lang="ja-JP" altLang="ja-JP" sz="1400">
            <a:effectLst/>
          </a:endParaRPr>
        </a:p>
      </xdr:txBody>
    </xdr:sp>
    <xdr:clientData/>
  </xdr:oneCellAnchor>
  <xdr:oneCellAnchor>
    <xdr:from>
      <xdr:col>23</xdr:col>
      <xdr:colOff>173090</xdr:colOff>
      <xdr:row>34</xdr:row>
      <xdr:rowOff>149679</xdr:rowOff>
    </xdr:from>
    <xdr:ext cx="6216346" cy="1197428"/>
    <xdr:sp macro="" textlink="">
      <xdr:nvSpPr>
        <xdr:cNvPr id="8" name="Text Box 2">
          <a:extLst>
            <a:ext uri="{FF2B5EF4-FFF2-40B4-BE49-F238E27FC236}">
              <a16:creationId xmlns:a16="http://schemas.microsoft.com/office/drawing/2014/main" id="{0816DE1D-E542-4B84-AA00-F45F217E778D}"/>
            </a:ext>
          </a:extLst>
        </xdr:cNvPr>
        <xdr:cNvSpPr txBox="1">
          <a:spLocks noChangeArrowheads="1"/>
        </xdr:cNvSpPr>
      </xdr:nvSpPr>
      <xdr:spPr bwMode="auto">
        <a:xfrm>
          <a:off x="7071004" y="8422822"/>
          <a:ext cx="6209567" cy="119742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horzOverflow="clip" wrap="square" lIns="36576" tIns="22860" rIns="0" bIns="0" anchor="t" upright="1">
          <a:noAutofit/>
        </a:bodyPr>
        <a:lstStyle/>
        <a:p>
          <a:pPr rtl="0"/>
          <a:r>
            <a:rPr lang="ja-JP" altLang="ja-JP" sz="1400" b="1" i="0" baseline="0">
              <a:solidFill>
                <a:srgbClr val="FF0000"/>
              </a:solidFill>
              <a:effectLst/>
              <a:latin typeface="+mn-lt"/>
              <a:ea typeface="+mn-ea"/>
              <a:cs typeface="+mn-cs"/>
            </a:rPr>
            <a:t>本</a:t>
          </a:r>
          <a:r>
            <a:rPr lang="en-US" altLang="ja-JP" sz="1400" b="1" i="0" baseline="0">
              <a:solidFill>
                <a:srgbClr val="FF0000"/>
              </a:solidFill>
              <a:effectLst/>
              <a:latin typeface="+mn-lt"/>
              <a:ea typeface="+mn-ea"/>
              <a:cs typeface="+mn-cs"/>
            </a:rPr>
            <a:t>Excel</a:t>
          </a:r>
          <a:r>
            <a:rPr lang="ja-JP" altLang="ja-JP" sz="1400" b="1" i="0" baseline="0">
              <a:solidFill>
                <a:srgbClr val="FF0000"/>
              </a:solidFill>
              <a:effectLst/>
              <a:latin typeface="+mn-lt"/>
              <a:ea typeface="+mn-ea"/>
              <a:cs typeface="+mn-cs"/>
            </a:rPr>
            <a:t>ファイルを「ひょうごの環境」ホームページ「特定物質（温室効果ガス）排出抑制計画」にリンクされた簡易電子申請システムから提出して下さい。</a:t>
          </a:r>
          <a:endParaRPr lang="ja-JP" altLang="ja-JP" sz="1400">
            <a:solidFill>
              <a:srgbClr val="FF0000"/>
            </a:solidFill>
            <a:effectLst/>
          </a:endParaRPr>
        </a:p>
        <a:p>
          <a:pPr rtl="0"/>
          <a:r>
            <a:rPr lang="en-US" altLang="ja-JP" sz="1400" b="1" i="0" baseline="0">
              <a:effectLst/>
              <a:latin typeface="+mn-lt"/>
              <a:ea typeface="+mn-ea"/>
              <a:cs typeface="+mn-cs"/>
            </a:rPr>
            <a:t>https://www.kankyo.pref.hyogo.lg.jp/jp/warming/houkoku/leg_422</a:t>
          </a:r>
          <a:endParaRPr lang="ja-JP" altLang="ja-JP" sz="1400">
            <a:effectLst/>
          </a:endParaRPr>
        </a:p>
        <a:p>
          <a:pPr rtl="0"/>
          <a:r>
            <a:rPr lang="ja-JP" altLang="ja-JP" sz="1400" b="1" i="0" baseline="0">
              <a:solidFill>
                <a:srgbClr val="FF0000"/>
              </a:solidFill>
              <a:effectLst/>
              <a:latin typeface="+mn-lt"/>
              <a:ea typeface="+mn-ea"/>
              <a:cs typeface="+mn-cs"/>
            </a:rPr>
            <a:t>押印不要ですが、</a:t>
          </a:r>
          <a:r>
            <a:rPr lang="ja-JP" altLang="ja-JP" sz="1400">
              <a:solidFill>
                <a:srgbClr val="FF0000"/>
              </a:solidFill>
              <a:effectLst/>
              <a:latin typeface="+mn-lt"/>
              <a:ea typeface="+mn-ea"/>
              <a:cs typeface="+mn-cs"/>
            </a:rPr>
            <a:t>受領印をご希望の際は、適宜押印～切手を貼った封筒を同封のうえ、鑑（表紙）のみを郵送してください。</a:t>
          </a:r>
          <a:endParaRPr lang="ja-JP" altLang="ja-JP" sz="1800">
            <a:solidFill>
              <a:srgbClr val="FF0000"/>
            </a:solidFill>
            <a:effectLst/>
          </a:endParaRPr>
        </a:p>
        <a:p>
          <a:pPr algn="l" rtl="0">
            <a:lnSpc>
              <a:spcPts val="15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oneCellAnchor>
    <xdr:from>
      <xdr:col>23</xdr:col>
      <xdr:colOff>151311</xdr:colOff>
      <xdr:row>31</xdr:row>
      <xdr:rowOff>19356</xdr:rowOff>
    </xdr:from>
    <xdr:ext cx="6176842" cy="824288"/>
    <xdr:sp macro="" textlink="">
      <xdr:nvSpPr>
        <xdr:cNvPr id="9" name="Text Box 9">
          <a:extLst>
            <a:ext uri="{FF2B5EF4-FFF2-40B4-BE49-F238E27FC236}">
              <a16:creationId xmlns:a16="http://schemas.microsoft.com/office/drawing/2014/main" id="{BD301148-72E7-4079-817F-4FE935144550}"/>
            </a:ext>
          </a:extLst>
        </xdr:cNvPr>
        <xdr:cNvSpPr txBox="1">
          <a:spLocks noChangeArrowheads="1"/>
        </xdr:cNvSpPr>
      </xdr:nvSpPr>
      <xdr:spPr bwMode="auto">
        <a:xfrm>
          <a:off x="7049225" y="7394427"/>
          <a:ext cx="6163311" cy="82428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horzOverflow="clip" wrap="square" lIns="36576" tIns="22860" rIns="0" bIns="0" anchor="t" upright="1">
          <a:no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本ページの記載方法は、届出マニュアル（～工場・事業所用～）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6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14</xdr:col>
      <xdr:colOff>25400</xdr:colOff>
      <xdr:row>3</xdr:row>
      <xdr:rowOff>0</xdr:rowOff>
    </xdr:from>
    <xdr:to>
      <xdr:col>15</xdr:col>
      <xdr:colOff>44450</xdr:colOff>
      <xdr:row>20</xdr:row>
      <xdr:rowOff>69850</xdr:rowOff>
    </xdr:to>
    <xdr:sp macro="" textlink="">
      <xdr:nvSpPr>
        <xdr:cNvPr id="291980" name="AutoShape 1">
          <a:extLst>
            <a:ext uri="{FF2B5EF4-FFF2-40B4-BE49-F238E27FC236}">
              <a16:creationId xmlns:a16="http://schemas.microsoft.com/office/drawing/2014/main" id="{6D653967-1509-56A2-766E-F442FA616FAC}"/>
            </a:ext>
          </a:extLst>
        </xdr:cNvPr>
        <xdr:cNvSpPr>
          <a:spLocks/>
        </xdr:cNvSpPr>
      </xdr:nvSpPr>
      <xdr:spPr bwMode="auto">
        <a:xfrm>
          <a:off x="6350000" y="406400"/>
          <a:ext cx="254000" cy="3429000"/>
        </a:xfrm>
        <a:prstGeom prst="rightBrace">
          <a:avLst>
            <a:gd name="adj1" fmla="val 138750"/>
            <a:gd name="adj2" fmla="val 16667"/>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15</xdr:col>
      <xdr:colOff>24814</xdr:colOff>
      <xdr:row>15</xdr:row>
      <xdr:rowOff>134471</xdr:rowOff>
    </xdr:from>
    <xdr:ext cx="4073898" cy="565741"/>
    <xdr:sp macro="" textlink="">
      <xdr:nvSpPr>
        <xdr:cNvPr id="11" name="Text Box 9">
          <a:extLst>
            <a:ext uri="{FF2B5EF4-FFF2-40B4-BE49-F238E27FC236}">
              <a16:creationId xmlns:a16="http://schemas.microsoft.com/office/drawing/2014/main" id="{3A1FD753-6BA9-42F2-9234-B59F125E3759}"/>
            </a:ext>
          </a:extLst>
        </xdr:cNvPr>
        <xdr:cNvSpPr txBox="1">
          <a:spLocks noChangeArrowheads="1"/>
        </xdr:cNvSpPr>
      </xdr:nvSpPr>
      <xdr:spPr bwMode="auto">
        <a:xfrm>
          <a:off x="7174167" y="1210236"/>
          <a:ext cx="4115048"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P31</a:t>
          </a:r>
          <a:r>
            <a:rPr lang="ja-JP" altLang="en-US" sz="1400" b="1" i="0" u="none" strike="noStrike" baseline="0">
              <a:solidFill>
                <a:srgbClr val="FF0000"/>
              </a:solidFill>
              <a:latin typeface="ＭＳ Ｐゴシック"/>
              <a:ea typeface="ＭＳ Ｐゴシック"/>
            </a:rPr>
            <a:t>に記載。</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247650</xdr:colOff>
      <xdr:row>2</xdr:row>
      <xdr:rowOff>0</xdr:rowOff>
    </xdr:from>
    <xdr:to>
      <xdr:col>4</xdr:col>
      <xdr:colOff>247650</xdr:colOff>
      <xdr:row>2</xdr:row>
      <xdr:rowOff>0</xdr:rowOff>
    </xdr:to>
    <xdr:sp macro="" textlink="">
      <xdr:nvSpPr>
        <xdr:cNvPr id="293564" name="Line 1">
          <a:extLst>
            <a:ext uri="{FF2B5EF4-FFF2-40B4-BE49-F238E27FC236}">
              <a16:creationId xmlns:a16="http://schemas.microsoft.com/office/drawing/2014/main" id="{97D7B883-4977-9389-988F-1AC06CDFC31F}"/>
            </a:ext>
          </a:extLst>
        </xdr:cNvPr>
        <xdr:cNvSpPr>
          <a:spLocks noChangeShapeType="1"/>
        </xdr:cNvSpPr>
      </xdr:nvSpPr>
      <xdr:spPr bwMode="auto">
        <a:xfrm>
          <a:off x="36893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482600</xdr:colOff>
      <xdr:row>2</xdr:row>
      <xdr:rowOff>0</xdr:rowOff>
    </xdr:from>
    <xdr:to>
      <xdr:col>4</xdr:col>
      <xdr:colOff>482600</xdr:colOff>
      <xdr:row>2</xdr:row>
      <xdr:rowOff>0</xdr:rowOff>
    </xdr:to>
    <xdr:sp macro="" textlink="">
      <xdr:nvSpPr>
        <xdr:cNvPr id="293565" name="Line 2">
          <a:extLst>
            <a:ext uri="{FF2B5EF4-FFF2-40B4-BE49-F238E27FC236}">
              <a16:creationId xmlns:a16="http://schemas.microsoft.com/office/drawing/2014/main" id="{C978CA5C-1B0A-7D02-3A4A-0D193FD24C91}"/>
            </a:ext>
          </a:extLst>
        </xdr:cNvPr>
        <xdr:cNvSpPr>
          <a:spLocks noChangeShapeType="1"/>
        </xdr:cNvSpPr>
      </xdr:nvSpPr>
      <xdr:spPr bwMode="auto">
        <a:xfrm>
          <a:off x="39243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482600</xdr:colOff>
      <xdr:row>2</xdr:row>
      <xdr:rowOff>0</xdr:rowOff>
    </xdr:from>
    <xdr:to>
      <xdr:col>3</xdr:col>
      <xdr:colOff>482600</xdr:colOff>
      <xdr:row>2</xdr:row>
      <xdr:rowOff>0</xdr:rowOff>
    </xdr:to>
    <xdr:sp macro="" textlink="">
      <xdr:nvSpPr>
        <xdr:cNvPr id="293566" name="Line 3">
          <a:extLst>
            <a:ext uri="{FF2B5EF4-FFF2-40B4-BE49-F238E27FC236}">
              <a16:creationId xmlns:a16="http://schemas.microsoft.com/office/drawing/2014/main" id="{88AEBD36-D74F-42E0-C385-592CBFC7B4CD}"/>
            </a:ext>
          </a:extLst>
        </xdr:cNvPr>
        <xdr:cNvSpPr>
          <a:spLocks noChangeShapeType="1"/>
        </xdr:cNvSpPr>
      </xdr:nvSpPr>
      <xdr:spPr bwMode="auto">
        <a:xfrm>
          <a:off x="32067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234950</xdr:colOff>
      <xdr:row>2</xdr:row>
      <xdr:rowOff>0</xdr:rowOff>
    </xdr:from>
    <xdr:to>
      <xdr:col>3</xdr:col>
      <xdr:colOff>234950</xdr:colOff>
      <xdr:row>2</xdr:row>
      <xdr:rowOff>0</xdr:rowOff>
    </xdr:to>
    <xdr:sp macro="" textlink="">
      <xdr:nvSpPr>
        <xdr:cNvPr id="293567" name="Line 4">
          <a:extLst>
            <a:ext uri="{FF2B5EF4-FFF2-40B4-BE49-F238E27FC236}">
              <a16:creationId xmlns:a16="http://schemas.microsoft.com/office/drawing/2014/main" id="{4E836D48-189E-4A59-CBF8-6C2DBCB4EB16}"/>
            </a:ext>
          </a:extLst>
        </xdr:cNvPr>
        <xdr:cNvSpPr>
          <a:spLocks noChangeShapeType="1"/>
        </xdr:cNvSpPr>
      </xdr:nvSpPr>
      <xdr:spPr bwMode="auto">
        <a:xfrm>
          <a:off x="29591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234950</xdr:colOff>
      <xdr:row>2</xdr:row>
      <xdr:rowOff>0</xdr:rowOff>
    </xdr:from>
    <xdr:to>
      <xdr:col>2</xdr:col>
      <xdr:colOff>234950</xdr:colOff>
      <xdr:row>2</xdr:row>
      <xdr:rowOff>0</xdr:rowOff>
    </xdr:to>
    <xdr:sp macro="" textlink="">
      <xdr:nvSpPr>
        <xdr:cNvPr id="293568" name="Line 5">
          <a:extLst>
            <a:ext uri="{FF2B5EF4-FFF2-40B4-BE49-F238E27FC236}">
              <a16:creationId xmlns:a16="http://schemas.microsoft.com/office/drawing/2014/main" id="{80D779E6-6071-A967-D9D9-273619199B34}"/>
            </a:ext>
          </a:extLst>
        </xdr:cNvPr>
        <xdr:cNvSpPr>
          <a:spLocks noChangeShapeType="1"/>
        </xdr:cNvSpPr>
      </xdr:nvSpPr>
      <xdr:spPr bwMode="auto">
        <a:xfrm>
          <a:off x="22415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482600</xdr:colOff>
      <xdr:row>2</xdr:row>
      <xdr:rowOff>0</xdr:rowOff>
    </xdr:from>
    <xdr:to>
      <xdr:col>2</xdr:col>
      <xdr:colOff>482600</xdr:colOff>
      <xdr:row>2</xdr:row>
      <xdr:rowOff>0</xdr:rowOff>
    </xdr:to>
    <xdr:sp macro="" textlink="">
      <xdr:nvSpPr>
        <xdr:cNvPr id="293569" name="Line 6">
          <a:extLst>
            <a:ext uri="{FF2B5EF4-FFF2-40B4-BE49-F238E27FC236}">
              <a16:creationId xmlns:a16="http://schemas.microsoft.com/office/drawing/2014/main" id="{D98B12D1-B91C-4762-7789-F56704B7CEA6}"/>
            </a:ext>
          </a:extLst>
        </xdr:cNvPr>
        <xdr:cNvSpPr>
          <a:spLocks noChangeShapeType="1"/>
        </xdr:cNvSpPr>
      </xdr:nvSpPr>
      <xdr:spPr bwMode="auto">
        <a:xfrm>
          <a:off x="24892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234950</xdr:colOff>
      <xdr:row>2</xdr:row>
      <xdr:rowOff>0</xdr:rowOff>
    </xdr:from>
    <xdr:to>
      <xdr:col>1</xdr:col>
      <xdr:colOff>234950</xdr:colOff>
      <xdr:row>2</xdr:row>
      <xdr:rowOff>0</xdr:rowOff>
    </xdr:to>
    <xdr:sp macro="" textlink="">
      <xdr:nvSpPr>
        <xdr:cNvPr id="293570" name="Line 7">
          <a:extLst>
            <a:ext uri="{FF2B5EF4-FFF2-40B4-BE49-F238E27FC236}">
              <a16:creationId xmlns:a16="http://schemas.microsoft.com/office/drawing/2014/main" id="{3B28E413-8867-BB6F-FED0-0249C9CB59BA}"/>
            </a:ext>
          </a:extLst>
        </xdr:cNvPr>
        <xdr:cNvSpPr>
          <a:spLocks noChangeShapeType="1"/>
        </xdr:cNvSpPr>
      </xdr:nvSpPr>
      <xdr:spPr bwMode="auto">
        <a:xfrm>
          <a:off x="152400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482600</xdr:colOff>
      <xdr:row>2</xdr:row>
      <xdr:rowOff>0</xdr:rowOff>
    </xdr:from>
    <xdr:to>
      <xdr:col>1</xdr:col>
      <xdr:colOff>482600</xdr:colOff>
      <xdr:row>2</xdr:row>
      <xdr:rowOff>0</xdr:rowOff>
    </xdr:to>
    <xdr:sp macro="" textlink="">
      <xdr:nvSpPr>
        <xdr:cNvPr id="293571" name="Line 8">
          <a:extLst>
            <a:ext uri="{FF2B5EF4-FFF2-40B4-BE49-F238E27FC236}">
              <a16:creationId xmlns:a16="http://schemas.microsoft.com/office/drawing/2014/main" id="{494BB2C7-3C07-C725-2313-B10BB85EA5AE}"/>
            </a:ext>
          </a:extLst>
        </xdr:cNvPr>
        <xdr:cNvSpPr>
          <a:spLocks noChangeShapeType="1"/>
        </xdr:cNvSpPr>
      </xdr:nvSpPr>
      <xdr:spPr bwMode="auto">
        <a:xfrm>
          <a:off x="1771650" y="5969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oneCellAnchor>
    <xdr:from>
      <xdr:col>7</xdr:col>
      <xdr:colOff>396875</xdr:colOff>
      <xdr:row>5</xdr:row>
      <xdr:rowOff>63500</xdr:rowOff>
    </xdr:from>
    <xdr:ext cx="4090555" cy="559384"/>
    <xdr:sp macro="" textlink="">
      <xdr:nvSpPr>
        <xdr:cNvPr id="10" name="Text Box 9">
          <a:hlinkClick xmlns:r="http://schemas.openxmlformats.org/officeDocument/2006/relationships" r:id="rId1"/>
          <a:extLst>
            <a:ext uri="{FF2B5EF4-FFF2-40B4-BE49-F238E27FC236}">
              <a16:creationId xmlns:a16="http://schemas.microsoft.com/office/drawing/2014/main" id="{079E32DD-7FFA-47F5-8F95-5F022F567E23}"/>
            </a:ext>
          </a:extLst>
        </xdr:cNvPr>
        <xdr:cNvSpPr txBox="1">
          <a:spLocks noChangeArrowheads="1"/>
        </xdr:cNvSpPr>
      </xdr:nvSpPr>
      <xdr:spPr bwMode="auto">
        <a:xfrm>
          <a:off x="6199654" y="1654735"/>
          <a:ext cx="4090555"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P31</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7</xdr:col>
      <xdr:colOff>25400</xdr:colOff>
      <xdr:row>4</xdr:row>
      <xdr:rowOff>260350</xdr:rowOff>
    </xdr:from>
    <xdr:to>
      <xdr:col>7</xdr:col>
      <xdr:colOff>393700</xdr:colOff>
      <xdr:row>7</xdr:row>
      <xdr:rowOff>158750</xdr:rowOff>
    </xdr:to>
    <xdr:sp macro="" textlink="">
      <xdr:nvSpPr>
        <xdr:cNvPr id="293573" name="AutoShape 3">
          <a:extLst>
            <a:ext uri="{FF2B5EF4-FFF2-40B4-BE49-F238E27FC236}">
              <a16:creationId xmlns:a16="http://schemas.microsoft.com/office/drawing/2014/main" id="{91853841-D83F-7EC1-0CC8-848F9EBFDEE5}"/>
            </a:ext>
          </a:extLst>
        </xdr:cNvPr>
        <xdr:cNvSpPr>
          <a:spLocks/>
        </xdr:cNvSpPr>
      </xdr:nvSpPr>
      <xdr:spPr bwMode="auto">
        <a:xfrm>
          <a:off x="5308600" y="1511300"/>
          <a:ext cx="368300" cy="977900"/>
        </a:xfrm>
        <a:prstGeom prst="rightBrace">
          <a:avLst>
            <a:gd name="adj1" fmla="val 56705"/>
            <a:gd name="adj2" fmla="val 51852"/>
          </a:avLst>
        </a:prstGeom>
        <a:noFill/>
        <a:ln w="158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247650</xdr:colOff>
      <xdr:row>17</xdr:row>
      <xdr:rowOff>0</xdr:rowOff>
    </xdr:from>
    <xdr:to>
      <xdr:col>4</xdr:col>
      <xdr:colOff>247650</xdr:colOff>
      <xdr:row>17</xdr:row>
      <xdr:rowOff>0</xdr:rowOff>
    </xdr:to>
    <xdr:sp macro="" textlink="">
      <xdr:nvSpPr>
        <xdr:cNvPr id="307576" name="Line 1">
          <a:extLst>
            <a:ext uri="{FF2B5EF4-FFF2-40B4-BE49-F238E27FC236}">
              <a16:creationId xmlns:a16="http://schemas.microsoft.com/office/drawing/2014/main" id="{72B2B56C-7834-6AC6-F1B9-F65ABFDCCE63}"/>
            </a:ext>
          </a:extLst>
        </xdr:cNvPr>
        <xdr:cNvSpPr>
          <a:spLocks noChangeShapeType="1"/>
        </xdr:cNvSpPr>
      </xdr:nvSpPr>
      <xdr:spPr bwMode="auto">
        <a:xfrm>
          <a:off x="314325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482600</xdr:colOff>
      <xdr:row>17</xdr:row>
      <xdr:rowOff>0</xdr:rowOff>
    </xdr:from>
    <xdr:to>
      <xdr:col>4</xdr:col>
      <xdr:colOff>482600</xdr:colOff>
      <xdr:row>17</xdr:row>
      <xdr:rowOff>0</xdr:rowOff>
    </xdr:to>
    <xdr:sp macro="" textlink="">
      <xdr:nvSpPr>
        <xdr:cNvPr id="307577" name="Line 2">
          <a:extLst>
            <a:ext uri="{FF2B5EF4-FFF2-40B4-BE49-F238E27FC236}">
              <a16:creationId xmlns:a16="http://schemas.microsoft.com/office/drawing/2014/main" id="{F9C7194B-5ED3-00D1-2A47-C7900256E543}"/>
            </a:ext>
          </a:extLst>
        </xdr:cNvPr>
        <xdr:cNvSpPr>
          <a:spLocks noChangeShapeType="1"/>
        </xdr:cNvSpPr>
      </xdr:nvSpPr>
      <xdr:spPr bwMode="auto">
        <a:xfrm>
          <a:off x="337820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482600</xdr:colOff>
      <xdr:row>17</xdr:row>
      <xdr:rowOff>0</xdr:rowOff>
    </xdr:from>
    <xdr:to>
      <xdr:col>3</xdr:col>
      <xdr:colOff>482600</xdr:colOff>
      <xdr:row>17</xdr:row>
      <xdr:rowOff>0</xdr:rowOff>
    </xdr:to>
    <xdr:sp macro="" textlink="">
      <xdr:nvSpPr>
        <xdr:cNvPr id="307578" name="Line 3">
          <a:extLst>
            <a:ext uri="{FF2B5EF4-FFF2-40B4-BE49-F238E27FC236}">
              <a16:creationId xmlns:a16="http://schemas.microsoft.com/office/drawing/2014/main" id="{604631A7-A753-C401-405D-D33228EE697C}"/>
            </a:ext>
          </a:extLst>
        </xdr:cNvPr>
        <xdr:cNvSpPr>
          <a:spLocks noChangeShapeType="1"/>
        </xdr:cNvSpPr>
      </xdr:nvSpPr>
      <xdr:spPr bwMode="auto">
        <a:xfrm>
          <a:off x="266065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234950</xdr:colOff>
      <xdr:row>17</xdr:row>
      <xdr:rowOff>0</xdr:rowOff>
    </xdr:from>
    <xdr:to>
      <xdr:col>3</xdr:col>
      <xdr:colOff>234950</xdr:colOff>
      <xdr:row>17</xdr:row>
      <xdr:rowOff>0</xdr:rowOff>
    </xdr:to>
    <xdr:sp macro="" textlink="">
      <xdr:nvSpPr>
        <xdr:cNvPr id="307579" name="Line 4">
          <a:extLst>
            <a:ext uri="{FF2B5EF4-FFF2-40B4-BE49-F238E27FC236}">
              <a16:creationId xmlns:a16="http://schemas.microsoft.com/office/drawing/2014/main" id="{72889B05-826E-9856-5C1E-9DFD5C088472}"/>
            </a:ext>
          </a:extLst>
        </xdr:cNvPr>
        <xdr:cNvSpPr>
          <a:spLocks noChangeShapeType="1"/>
        </xdr:cNvSpPr>
      </xdr:nvSpPr>
      <xdr:spPr bwMode="auto">
        <a:xfrm>
          <a:off x="241300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234950</xdr:colOff>
      <xdr:row>17</xdr:row>
      <xdr:rowOff>0</xdr:rowOff>
    </xdr:from>
    <xdr:to>
      <xdr:col>2</xdr:col>
      <xdr:colOff>234950</xdr:colOff>
      <xdr:row>17</xdr:row>
      <xdr:rowOff>0</xdr:rowOff>
    </xdr:to>
    <xdr:sp macro="" textlink="">
      <xdr:nvSpPr>
        <xdr:cNvPr id="307580" name="Line 5">
          <a:extLst>
            <a:ext uri="{FF2B5EF4-FFF2-40B4-BE49-F238E27FC236}">
              <a16:creationId xmlns:a16="http://schemas.microsoft.com/office/drawing/2014/main" id="{C67B8347-EE3F-97F6-FE04-7DEB326C675E}"/>
            </a:ext>
          </a:extLst>
        </xdr:cNvPr>
        <xdr:cNvSpPr>
          <a:spLocks noChangeShapeType="1"/>
        </xdr:cNvSpPr>
      </xdr:nvSpPr>
      <xdr:spPr bwMode="auto">
        <a:xfrm>
          <a:off x="169545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482600</xdr:colOff>
      <xdr:row>17</xdr:row>
      <xdr:rowOff>0</xdr:rowOff>
    </xdr:from>
    <xdr:to>
      <xdr:col>2</xdr:col>
      <xdr:colOff>482600</xdr:colOff>
      <xdr:row>17</xdr:row>
      <xdr:rowOff>0</xdr:rowOff>
    </xdr:to>
    <xdr:sp macro="" textlink="">
      <xdr:nvSpPr>
        <xdr:cNvPr id="307581" name="Line 6">
          <a:extLst>
            <a:ext uri="{FF2B5EF4-FFF2-40B4-BE49-F238E27FC236}">
              <a16:creationId xmlns:a16="http://schemas.microsoft.com/office/drawing/2014/main" id="{7B1527DA-D3A4-5456-1895-179F8DAD8029}"/>
            </a:ext>
          </a:extLst>
        </xdr:cNvPr>
        <xdr:cNvSpPr>
          <a:spLocks noChangeShapeType="1"/>
        </xdr:cNvSpPr>
      </xdr:nvSpPr>
      <xdr:spPr bwMode="auto">
        <a:xfrm>
          <a:off x="194310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234950</xdr:colOff>
      <xdr:row>17</xdr:row>
      <xdr:rowOff>0</xdr:rowOff>
    </xdr:from>
    <xdr:to>
      <xdr:col>1</xdr:col>
      <xdr:colOff>234950</xdr:colOff>
      <xdr:row>17</xdr:row>
      <xdr:rowOff>0</xdr:rowOff>
    </xdr:to>
    <xdr:sp macro="" textlink="">
      <xdr:nvSpPr>
        <xdr:cNvPr id="307582" name="Line 7">
          <a:extLst>
            <a:ext uri="{FF2B5EF4-FFF2-40B4-BE49-F238E27FC236}">
              <a16:creationId xmlns:a16="http://schemas.microsoft.com/office/drawing/2014/main" id="{307670C4-A5D9-7DF7-FB60-BF3DB1C23359}"/>
            </a:ext>
          </a:extLst>
        </xdr:cNvPr>
        <xdr:cNvSpPr>
          <a:spLocks noChangeShapeType="1"/>
        </xdr:cNvSpPr>
      </xdr:nvSpPr>
      <xdr:spPr bwMode="auto">
        <a:xfrm>
          <a:off x="97790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482600</xdr:colOff>
      <xdr:row>17</xdr:row>
      <xdr:rowOff>0</xdr:rowOff>
    </xdr:from>
    <xdr:to>
      <xdr:col>1</xdr:col>
      <xdr:colOff>482600</xdr:colOff>
      <xdr:row>17</xdr:row>
      <xdr:rowOff>0</xdr:rowOff>
    </xdr:to>
    <xdr:sp macro="" textlink="">
      <xdr:nvSpPr>
        <xdr:cNvPr id="307583" name="Line 8">
          <a:extLst>
            <a:ext uri="{FF2B5EF4-FFF2-40B4-BE49-F238E27FC236}">
              <a16:creationId xmlns:a16="http://schemas.microsoft.com/office/drawing/2014/main" id="{FEB99C92-C88C-62D6-68B0-A76C77CC86A3}"/>
            </a:ext>
          </a:extLst>
        </xdr:cNvPr>
        <xdr:cNvSpPr>
          <a:spLocks noChangeShapeType="1"/>
        </xdr:cNvSpPr>
      </xdr:nvSpPr>
      <xdr:spPr bwMode="auto">
        <a:xfrm>
          <a:off x="1225550" y="545465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16</xdr:row>
      <xdr:rowOff>0</xdr:rowOff>
    </xdr:from>
    <xdr:to>
      <xdr:col>4</xdr:col>
      <xdr:colOff>247650</xdr:colOff>
      <xdr:row>16</xdr:row>
      <xdr:rowOff>0</xdr:rowOff>
    </xdr:to>
    <xdr:sp macro="" textlink="">
      <xdr:nvSpPr>
        <xdr:cNvPr id="307584" name="Line 9">
          <a:extLst>
            <a:ext uri="{FF2B5EF4-FFF2-40B4-BE49-F238E27FC236}">
              <a16:creationId xmlns:a16="http://schemas.microsoft.com/office/drawing/2014/main" id="{892A32C8-3DCE-9D6A-4248-82C9D4EB48CA}"/>
            </a:ext>
          </a:extLst>
        </xdr:cNvPr>
        <xdr:cNvSpPr>
          <a:spLocks noChangeShapeType="1"/>
        </xdr:cNvSpPr>
      </xdr:nvSpPr>
      <xdr:spPr bwMode="auto">
        <a:xfrm>
          <a:off x="314325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482600</xdr:colOff>
      <xdr:row>16</xdr:row>
      <xdr:rowOff>0</xdr:rowOff>
    </xdr:from>
    <xdr:to>
      <xdr:col>4</xdr:col>
      <xdr:colOff>482600</xdr:colOff>
      <xdr:row>16</xdr:row>
      <xdr:rowOff>0</xdr:rowOff>
    </xdr:to>
    <xdr:sp macro="" textlink="">
      <xdr:nvSpPr>
        <xdr:cNvPr id="307585" name="Line 10">
          <a:extLst>
            <a:ext uri="{FF2B5EF4-FFF2-40B4-BE49-F238E27FC236}">
              <a16:creationId xmlns:a16="http://schemas.microsoft.com/office/drawing/2014/main" id="{1ABEEF87-7C4D-1CE6-B3E1-A3D886E14B1D}"/>
            </a:ext>
          </a:extLst>
        </xdr:cNvPr>
        <xdr:cNvSpPr>
          <a:spLocks noChangeShapeType="1"/>
        </xdr:cNvSpPr>
      </xdr:nvSpPr>
      <xdr:spPr bwMode="auto">
        <a:xfrm>
          <a:off x="337820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482600</xdr:colOff>
      <xdr:row>16</xdr:row>
      <xdr:rowOff>0</xdr:rowOff>
    </xdr:from>
    <xdr:to>
      <xdr:col>3</xdr:col>
      <xdr:colOff>482600</xdr:colOff>
      <xdr:row>16</xdr:row>
      <xdr:rowOff>0</xdr:rowOff>
    </xdr:to>
    <xdr:sp macro="" textlink="">
      <xdr:nvSpPr>
        <xdr:cNvPr id="307586" name="Line 11">
          <a:extLst>
            <a:ext uri="{FF2B5EF4-FFF2-40B4-BE49-F238E27FC236}">
              <a16:creationId xmlns:a16="http://schemas.microsoft.com/office/drawing/2014/main" id="{ADC2F5D8-22E0-B87C-212B-AA337A725DB0}"/>
            </a:ext>
          </a:extLst>
        </xdr:cNvPr>
        <xdr:cNvSpPr>
          <a:spLocks noChangeShapeType="1"/>
        </xdr:cNvSpPr>
      </xdr:nvSpPr>
      <xdr:spPr bwMode="auto">
        <a:xfrm>
          <a:off x="266065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234950</xdr:colOff>
      <xdr:row>16</xdr:row>
      <xdr:rowOff>0</xdr:rowOff>
    </xdr:from>
    <xdr:to>
      <xdr:col>3</xdr:col>
      <xdr:colOff>234950</xdr:colOff>
      <xdr:row>16</xdr:row>
      <xdr:rowOff>0</xdr:rowOff>
    </xdr:to>
    <xdr:sp macro="" textlink="">
      <xdr:nvSpPr>
        <xdr:cNvPr id="307587" name="Line 12">
          <a:extLst>
            <a:ext uri="{FF2B5EF4-FFF2-40B4-BE49-F238E27FC236}">
              <a16:creationId xmlns:a16="http://schemas.microsoft.com/office/drawing/2014/main" id="{583D756A-C30E-C050-1744-A3EA469133DD}"/>
            </a:ext>
          </a:extLst>
        </xdr:cNvPr>
        <xdr:cNvSpPr>
          <a:spLocks noChangeShapeType="1"/>
        </xdr:cNvSpPr>
      </xdr:nvSpPr>
      <xdr:spPr bwMode="auto">
        <a:xfrm>
          <a:off x="241300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234950</xdr:colOff>
      <xdr:row>16</xdr:row>
      <xdr:rowOff>0</xdr:rowOff>
    </xdr:from>
    <xdr:to>
      <xdr:col>2</xdr:col>
      <xdr:colOff>234950</xdr:colOff>
      <xdr:row>16</xdr:row>
      <xdr:rowOff>0</xdr:rowOff>
    </xdr:to>
    <xdr:sp macro="" textlink="">
      <xdr:nvSpPr>
        <xdr:cNvPr id="307588" name="Line 13">
          <a:extLst>
            <a:ext uri="{FF2B5EF4-FFF2-40B4-BE49-F238E27FC236}">
              <a16:creationId xmlns:a16="http://schemas.microsoft.com/office/drawing/2014/main" id="{6B55BD2C-2361-3C34-707A-81BCA85459C5}"/>
            </a:ext>
          </a:extLst>
        </xdr:cNvPr>
        <xdr:cNvSpPr>
          <a:spLocks noChangeShapeType="1"/>
        </xdr:cNvSpPr>
      </xdr:nvSpPr>
      <xdr:spPr bwMode="auto">
        <a:xfrm>
          <a:off x="169545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482600</xdr:colOff>
      <xdr:row>16</xdr:row>
      <xdr:rowOff>0</xdr:rowOff>
    </xdr:from>
    <xdr:to>
      <xdr:col>2</xdr:col>
      <xdr:colOff>482600</xdr:colOff>
      <xdr:row>16</xdr:row>
      <xdr:rowOff>0</xdr:rowOff>
    </xdr:to>
    <xdr:sp macro="" textlink="">
      <xdr:nvSpPr>
        <xdr:cNvPr id="307589" name="Line 14">
          <a:extLst>
            <a:ext uri="{FF2B5EF4-FFF2-40B4-BE49-F238E27FC236}">
              <a16:creationId xmlns:a16="http://schemas.microsoft.com/office/drawing/2014/main" id="{488DA389-9885-886E-BBCC-30320403E846}"/>
            </a:ext>
          </a:extLst>
        </xdr:cNvPr>
        <xdr:cNvSpPr>
          <a:spLocks noChangeShapeType="1"/>
        </xdr:cNvSpPr>
      </xdr:nvSpPr>
      <xdr:spPr bwMode="auto">
        <a:xfrm>
          <a:off x="194310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234950</xdr:colOff>
      <xdr:row>16</xdr:row>
      <xdr:rowOff>0</xdr:rowOff>
    </xdr:from>
    <xdr:to>
      <xdr:col>1</xdr:col>
      <xdr:colOff>234950</xdr:colOff>
      <xdr:row>16</xdr:row>
      <xdr:rowOff>0</xdr:rowOff>
    </xdr:to>
    <xdr:sp macro="" textlink="">
      <xdr:nvSpPr>
        <xdr:cNvPr id="307590" name="Line 15">
          <a:extLst>
            <a:ext uri="{FF2B5EF4-FFF2-40B4-BE49-F238E27FC236}">
              <a16:creationId xmlns:a16="http://schemas.microsoft.com/office/drawing/2014/main" id="{7E6D7695-860D-41D3-3EBC-A46D78C5D970}"/>
            </a:ext>
          </a:extLst>
        </xdr:cNvPr>
        <xdr:cNvSpPr>
          <a:spLocks noChangeShapeType="1"/>
        </xdr:cNvSpPr>
      </xdr:nvSpPr>
      <xdr:spPr bwMode="auto">
        <a:xfrm>
          <a:off x="97790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482600</xdr:colOff>
      <xdr:row>16</xdr:row>
      <xdr:rowOff>0</xdr:rowOff>
    </xdr:from>
    <xdr:to>
      <xdr:col>1</xdr:col>
      <xdr:colOff>482600</xdr:colOff>
      <xdr:row>16</xdr:row>
      <xdr:rowOff>0</xdr:rowOff>
    </xdr:to>
    <xdr:sp macro="" textlink="">
      <xdr:nvSpPr>
        <xdr:cNvPr id="307591" name="Line 16">
          <a:extLst>
            <a:ext uri="{FF2B5EF4-FFF2-40B4-BE49-F238E27FC236}">
              <a16:creationId xmlns:a16="http://schemas.microsoft.com/office/drawing/2014/main" id="{12188387-BA9F-3355-55E8-C448BBBEF352}"/>
            </a:ext>
          </a:extLst>
        </xdr:cNvPr>
        <xdr:cNvSpPr>
          <a:spLocks noChangeShapeType="1"/>
        </xdr:cNvSpPr>
      </xdr:nvSpPr>
      <xdr:spPr bwMode="auto">
        <a:xfrm>
          <a:off x="1225550" y="4953000"/>
          <a:ext cx="0" cy="0"/>
        </a:xfrm>
        <a:prstGeom prst="line">
          <a:avLst/>
        </a:prstGeom>
        <a:noFill/>
        <a:ln w="6350">
          <a:solidFill>
            <a:srgbClr xmlns:mc="http://schemas.openxmlformats.org/markup-compatibility/2006" xmlns:a14="http://schemas.microsoft.com/office/drawing/2010/main" val="969696" mc:Ignorable="a14" a14:legacySpreadsheetColorIndex="55"/>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533400</xdr:colOff>
      <xdr:row>8</xdr:row>
      <xdr:rowOff>19050</xdr:rowOff>
    </xdr:from>
    <xdr:to>
      <xdr:col>5</xdr:col>
      <xdr:colOff>254000</xdr:colOff>
      <xdr:row>11</xdr:row>
      <xdr:rowOff>114300</xdr:rowOff>
    </xdr:to>
    <xdr:sp macro="" textlink="">
      <xdr:nvSpPr>
        <xdr:cNvPr id="307592" name="AutoShape 17">
          <a:extLst>
            <a:ext uri="{FF2B5EF4-FFF2-40B4-BE49-F238E27FC236}">
              <a16:creationId xmlns:a16="http://schemas.microsoft.com/office/drawing/2014/main" id="{9B59963C-EFC4-AC16-1029-F26ACD582319}"/>
            </a:ext>
          </a:extLst>
        </xdr:cNvPr>
        <xdr:cNvSpPr>
          <a:spLocks noChangeArrowheads="1"/>
        </xdr:cNvSpPr>
      </xdr:nvSpPr>
      <xdr:spPr bwMode="auto">
        <a:xfrm>
          <a:off x="533400" y="2298700"/>
          <a:ext cx="3333750" cy="971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107950</xdr:colOff>
      <xdr:row>9</xdr:row>
      <xdr:rowOff>57150</xdr:rowOff>
    </xdr:from>
    <xdr:to>
      <xdr:col>12</xdr:col>
      <xdr:colOff>0</xdr:colOff>
      <xdr:row>11</xdr:row>
      <xdr:rowOff>6350</xdr:rowOff>
    </xdr:to>
    <xdr:sp macro="" textlink="">
      <xdr:nvSpPr>
        <xdr:cNvPr id="307593" name="AutoShape 18">
          <a:extLst>
            <a:ext uri="{FF2B5EF4-FFF2-40B4-BE49-F238E27FC236}">
              <a16:creationId xmlns:a16="http://schemas.microsoft.com/office/drawing/2014/main" id="{0ADA807D-5CEC-F92B-4A35-25BE2995B595}"/>
            </a:ext>
          </a:extLst>
        </xdr:cNvPr>
        <xdr:cNvSpPr>
          <a:spLocks noChangeArrowheads="1"/>
        </xdr:cNvSpPr>
      </xdr:nvSpPr>
      <xdr:spPr bwMode="auto">
        <a:xfrm>
          <a:off x="4686300" y="2628900"/>
          <a:ext cx="3035300" cy="5334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7</xdr:col>
      <xdr:colOff>520700</xdr:colOff>
      <xdr:row>4</xdr:row>
      <xdr:rowOff>142875</xdr:rowOff>
    </xdr:from>
    <xdr:ext cx="4090555" cy="726096"/>
    <xdr:sp macro="" textlink="">
      <xdr:nvSpPr>
        <xdr:cNvPr id="26" name="Text Box 9">
          <a:hlinkClick xmlns:r="http://schemas.openxmlformats.org/officeDocument/2006/relationships" r:id="rId1"/>
          <a:extLst>
            <a:ext uri="{FF2B5EF4-FFF2-40B4-BE49-F238E27FC236}">
              <a16:creationId xmlns:a16="http://schemas.microsoft.com/office/drawing/2014/main" id="{3CBA8E71-3518-4ADF-B239-D1E02230C7AA}"/>
            </a:ext>
          </a:extLst>
        </xdr:cNvPr>
        <xdr:cNvSpPr txBox="1">
          <a:spLocks noChangeArrowheads="1"/>
        </xdr:cNvSpPr>
      </xdr:nvSpPr>
      <xdr:spPr bwMode="auto">
        <a:xfrm>
          <a:off x="5562600" y="1390650"/>
          <a:ext cx="4090555" cy="726096"/>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ja-JP" altLang="en-US" sz="1400" b="1" i="0" u="none" strike="noStrike" baseline="0">
              <a:solidFill>
                <a:srgbClr val="FF0000"/>
              </a:solidFill>
              <a:latin typeface="ＭＳ Ｐゴシック"/>
              <a:ea typeface="ＭＳ Ｐゴシック"/>
            </a:rPr>
            <a:t>及び以下</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mn-ea"/>
            </a:rPr>
            <a:t>参考：工業統計調査　調査票</a:t>
          </a:r>
          <a:r>
            <a:rPr lang="en-US" altLang="ja-JP" sz="1400" b="1" i="0" u="none" strike="noStrike" baseline="0">
              <a:solidFill>
                <a:srgbClr val="FF0000"/>
              </a:solidFill>
              <a:latin typeface="ＭＳ Ｐゴシック"/>
              <a:ea typeface="ＭＳ Ｐゴシック"/>
            </a:rPr>
            <a:t>)</a:t>
          </a:r>
        </a:p>
        <a:p>
          <a:pPr algn="l" rtl="0">
            <a:lnSpc>
              <a:spcPts val="1400"/>
            </a:lnSpc>
            <a:defRPr sz="1000"/>
          </a:pPr>
          <a:r>
            <a:rPr lang="en-US" altLang="ja-JP" sz="1400" b="1" i="0" u="none" strike="noStrike" baseline="0">
              <a:solidFill>
                <a:srgbClr val="0000FF"/>
              </a:solidFill>
              <a:latin typeface="ＭＳ Ｐゴシック"/>
              <a:ea typeface="ＭＳ Ｐゴシック"/>
            </a:rPr>
            <a:t>P31</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7</xdr:col>
      <xdr:colOff>25400</xdr:colOff>
      <xdr:row>3</xdr:row>
      <xdr:rowOff>304800</xdr:rowOff>
    </xdr:from>
    <xdr:to>
      <xdr:col>7</xdr:col>
      <xdr:colOff>393700</xdr:colOff>
      <xdr:row>7</xdr:row>
      <xdr:rowOff>95250</xdr:rowOff>
    </xdr:to>
    <xdr:sp macro="" textlink="">
      <xdr:nvSpPr>
        <xdr:cNvPr id="307595" name="AutoShape 3">
          <a:extLst>
            <a:ext uri="{FF2B5EF4-FFF2-40B4-BE49-F238E27FC236}">
              <a16:creationId xmlns:a16="http://schemas.microsoft.com/office/drawing/2014/main" id="{A28B4A42-E6C1-9596-885A-F204759D5C34}"/>
            </a:ext>
          </a:extLst>
        </xdr:cNvPr>
        <xdr:cNvSpPr>
          <a:spLocks/>
        </xdr:cNvSpPr>
      </xdr:nvSpPr>
      <xdr:spPr bwMode="auto">
        <a:xfrm>
          <a:off x="4603750" y="1193800"/>
          <a:ext cx="368300" cy="984250"/>
        </a:xfrm>
        <a:prstGeom prst="rightBrace">
          <a:avLst>
            <a:gd name="adj1" fmla="val 57073"/>
            <a:gd name="adj2" fmla="val 51852"/>
          </a:avLst>
        </a:prstGeom>
        <a:noFill/>
        <a:ln w="1587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14</xdr:col>
          <xdr:colOff>50800</xdr:colOff>
          <xdr:row>0</xdr:row>
          <xdr:rowOff>146050</xdr:rowOff>
        </xdr:from>
        <xdr:to>
          <xdr:col>19</xdr:col>
          <xdr:colOff>355600</xdr:colOff>
          <xdr:row>2</xdr:row>
          <xdr:rowOff>146050</xdr:rowOff>
        </xdr:to>
        <xdr:sp macro="" textlink="">
          <xdr:nvSpPr>
            <xdr:cNvPr id="16385" name="cmdUnLock" hidden="1">
              <a:extLst>
                <a:ext uri="{63B3BB69-23CF-44E3-9099-C40C66FF867C}">
                  <a14:compatExt spid="_x0000_s16385"/>
                </a:ext>
                <a:ext uri="{FF2B5EF4-FFF2-40B4-BE49-F238E27FC236}">
                  <a16:creationId xmlns:a16="http://schemas.microsoft.com/office/drawing/2014/main" id="{00000000-0008-0000-0E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32</xdr:col>
      <xdr:colOff>120650</xdr:colOff>
      <xdr:row>0</xdr:row>
      <xdr:rowOff>117475</xdr:rowOff>
    </xdr:from>
    <xdr:ext cx="4084804" cy="1280741"/>
    <xdr:sp macro="" textlink="">
      <xdr:nvSpPr>
        <xdr:cNvPr id="3" name="Text Box 9">
          <a:extLst>
            <a:ext uri="{FF2B5EF4-FFF2-40B4-BE49-F238E27FC236}">
              <a16:creationId xmlns:a16="http://schemas.microsoft.com/office/drawing/2014/main" id="{3E716D5A-9612-4B92-BC7F-57349BF9F424}"/>
            </a:ext>
          </a:extLst>
        </xdr:cNvPr>
        <xdr:cNvSpPr txBox="1">
          <a:spLocks noChangeArrowheads="1"/>
        </xdr:cNvSpPr>
      </xdr:nvSpPr>
      <xdr:spPr bwMode="auto">
        <a:xfrm>
          <a:off x="16706850" y="123825"/>
          <a:ext cx="4119130" cy="126818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r>
            <a:rPr lang="en-US" altLang="ja-JP" sz="1400" b="1" i="0" u="none" strike="noStrike" baseline="0">
              <a:solidFill>
                <a:srgbClr val="0000FF"/>
              </a:solidFill>
              <a:latin typeface="ＭＳ Ｐゴシック"/>
              <a:ea typeface="ＭＳ Ｐゴシック"/>
            </a:rPr>
            <a:t>P32</a:t>
          </a:r>
        </a:p>
        <a:p>
          <a:pPr algn="l" rtl="0">
            <a:lnSpc>
              <a:spcPts val="14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ja-JP" altLang="en-US" sz="1400" b="1" i="0" u="none" strike="noStrike" baseline="0">
              <a:solidFill>
                <a:srgbClr val="FF0000"/>
              </a:solidFill>
              <a:latin typeface="ＭＳ Ｐゴシック"/>
              <a:ea typeface="ＭＳ Ｐゴシック"/>
            </a:rPr>
            <a:t>また、使用量欄の単位は、省エネ法とは</a:t>
          </a:r>
          <a:r>
            <a:rPr lang="en-US" altLang="ja-JP" sz="1400" b="1" i="0" u="none" strike="noStrike" baseline="0">
              <a:solidFill>
                <a:srgbClr val="FF0000"/>
              </a:solidFill>
              <a:latin typeface="ＭＳ Ｐゴシック"/>
              <a:ea typeface="ＭＳ Ｐゴシック"/>
            </a:rPr>
            <a:t>1000</a:t>
          </a:r>
          <a:r>
            <a:rPr lang="ja-JP" altLang="en-US" sz="1400" b="1" i="0" u="none" strike="noStrike" baseline="0">
              <a:solidFill>
                <a:srgbClr val="FF0000"/>
              </a:solidFill>
              <a:latin typeface="ＭＳ Ｐゴシック"/>
              <a:ea typeface="ＭＳ Ｐゴシック"/>
            </a:rPr>
            <a:t>倍違います（省エネ法の例：トン</a:t>
          </a: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ｔ） 、</a:t>
          </a:r>
          <a:r>
            <a:rPr lang="en-US" altLang="ja-JP" sz="1400" b="1" i="0" u="none" strike="noStrike" baseline="0">
              <a:solidFill>
                <a:srgbClr val="FF0000"/>
              </a:solidFill>
              <a:latin typeface="ＭＳ Ｐゴシック"/>
              <a:ea typeface="ＭＳ Ｐゴシック"/>
            </a:rPr>
            <a:t>1kL</a:t>
          </a:r>
          <a:r>
            <a:rPr lang="ja-JP" altLang="en-US" sz="1400" b="1" i="0" u="none" strike="noStrike" baseline="0">
              <a:solidFill>
                <a:srgbClr val="FF0000"/>
              </a:solidFill>
              <a:latin typeface="ＭＳ Ｐゴシック"/>
              <a:ea typeface="ＭＳ Ｐゴシック"/>
            </a:rPr>
            <a:t>、千</a:t>
          </a:r>
          <a:r>
            <a:rPr lang="en-US" altLang="ja-JP" sz="1400" b="1" i="0" u="none" strike="noStrike" baseline="0">
              <a:solidFill>
                <a:srgbClr val="FF0000"/>
              </a:solidFill>
              <a:latin typeface="ＭＳ Ｐゴシック"/>
              <a:ea typeface="ＭＳ Ｐゴシック"/>
            </a:rPr>
            <a:t>m3</a:t>
          </a:r>
          <a:r>
            <a:rPr lang="ja-JP" altLang="en-US" sz="1400" b="1" i="0" u="none" strike="noStrike" baseline="0">
              <a:solidFill>
                <a:srgbClr val="FF0000"/>
              </a:solidFill>
              <a:latin typeface="ＭＳ Ｐゴシック"/>
              <a:ea typeface="ＭＳ Ｐゴシック"/>
            </a:rPr>
            <a:t>、</a:t>
          </a:r>
          <a:r>
            <a:rPr lang="en-US" altLang="ja-JP" sz="1400" b="1" i="0" u="none" strike="noStrike" baseline="0">
              <a:solidFill>
                <a:srgbClr val="FF0000"/>
              </a:solidFill>
              <a:latin typeface="ＭＳ Ｐゴシック"/>
              <a:ea typeface="ＭＳ Ｐゴシック"/>
            </a:rPr>
            <a:t>GJ</a:t>
          </a:r>
          <a:r>
            <a:rPr lang="ja-JP" altLang="en-US" sz="1400" b="1" i="0" u="none" strike="noStrike" baseline="0">
              <a:solidFill>
                <a:srgbClr val="FF0000"/>
              </a:solidFill>
              <a:latin typeface="ＭＳ Ｐゴシック"/>
              <a:ea typeface="ＭＳ Ｐゴシック"/>
            </a:rPr>
            <a:t>等）。</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69850</xdr:colOff>
          <xdr:row>0</xdr:row>
          <xdr:rowOff>95250</xdr:rowOff>
        </xdr:from>
        <xdr:to>
          <xdr:col>20</xdr:col>
          <xdr:colOff>381000</xdr:colOff>
          <xdr:row>2</xdr:row>
          <xdr:rowOff>57150</xdr:rowOff>
        </xdr:to>
        <xdr:sp macro="" textlink="">
          <xdr:nvSpPr>
            <xdr:cNvPr id="17409" name="cmdUnLock" hidden="1">
              <a:extLst>
                <a:ext uri="{63B3BB69-23CF-44E3-9099-C40C66FF867C}">
                  <a14:compatExt spid="_x0000_s17409"/>
                </a:ext>
                <a:ext uri="{FF2B5EF4-FFF2-40B4-BE49-F238E27FC236}">
                  <a16:creationId xmlns:a16="http://schemas.microsoft.com/office/drawing/2014/main" id="{00000000-0008-0000-0F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231775</xdr:colOff>
      <xdr:row>0</xdr:row>
      <xdr:rowOff>41275</xdr:rowOff>
    </xdr:from>
    <xdr:to>
      <xdr:col>16</xdr:col>
      <xdr:colOff>317500</xdr:colOff>
      <xdr:row>3</xdr:row>
      <xdr:rowOff>104775</xdr:rowOff>
    </xdr:to>
    <xdr:sp macro="" textlink="">
      <xdr:nvSpPr>
        <xdr:cNvPr id="17415" name="Text Box 7">
          <a:extLst>
            <a:ext uri="{FF2B5EF4-FFF2-40B4-BE49-F238E27FC236}">
              <a16:creationId xmlns:a16="http://schemas.microsoft.com/office/drawing/2014/main" id="{C0F19844-D603-443F-B883-950D4FD77F8C}"/>
            </a:ext>
          </a:extLst>
        </xdr:cNvPr>
        <xdr:cNvSpPr txBox="1">
          <a:spLocks noChangeArrowheads="1"/>
        </xdr:cNvSpPr>
      </xdr:nvSpPr>
      <xdr:spPr bwMode="auto">
        <a:xfrm>
          <a:off x="84105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20</xdr:col>
      <xdr:colOff>296863</xdr:colOff>
      <xdr:row>0</xdr:row>
      <xdr:rowOff>17318</xdr:rowOff>
    </xdr:from>
    <xdr:ext cx="4465071" cy="1324795"/>
    <xdr:sp macro="" textlink="">
      <xdr:nvSpPr>
        <xdr:cNvPr id="4" name="Text Box 9">
          <a:extLst>
            <a:ext uri="{FF2B5EF4-FFF2-40B4-BE49-F238E27FC236}">
              <a16:creationId xmlns:a16="http://schemas.microsoft.com/office/drawing/2014/main" id="{82A605E7-6A2E-456C-977E-36DCF1661DD0}"/>
            </a:ext>
          </a:extLst>
        </xdr:cNvPr>
        <xdr:cNvSpPr txBox="1">
          <a:spLocks noChangeArrowheads="1"/>
        </xdr:cNvSpPr>
      </xdr:nvSpPr>
      <xdr:spPr bwMode="auto">
        <a:xfrm>
          <a:off x="13454063" y="17318"/>
          <a:ext cx="4478916" cy="133113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P32</a:t>
          </a:r>
        </a:p>
        <a:p>
          <a:pPr algn="l" rtl="0">
            <a:lnSpc>
              <a:spcPts val="17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5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184150</xdr:colOff>
          <xdr:row>0</xdr:row>
          <xdr:rowOff>101600</xdr:rowOff>
        </xdr:from>
        <xdr:to>
          <xdr:col>19</xdr:col>
          <xdr:colOff>190500</xdr:colOff>
          <xdr:row>2</xdr:row>
          <xdr:rowOff>165100</xdr:rowOff>
        </xdr:to>
        <xdr:sp macro="" textlink="">
          <xdr:nvSpPr>
            <xdr:cNvPr id="18433" name="cmdUnLock" hidden="1">
              <a:extLst>
                <a:ext uri="{63B3BB69-23CF-44E3-9099-C40C66FF867C}">
                  <a14:compatExt spid="_x0000_s18433"/>
                </a:ext>
                <a:ext uri="{FF2B5EF4-FFF2-40B4-BE49-F238E27FC236}">
                  <a16:creationId xmlns:a16="http://schemas.microsoft.com/office/drawing/2014/main" id="{00000000-0008-0000-10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6</xdr:col>
      <xdr:colOff>2035175</xdr:colOff>
      <xdr:row>0</xdr:row>
      <xdr:rowOff>79375</xdr:rowOff>
    </xdr:from>
    <xdr:ext cx="2352410" cy="518604"/>
    <xdr:sp macro="" textlink="">
      <xdr:nvSpPr>
        <xdr:cNvPr id="18439" name="Text Box 7">
          <a:extLst>
            <a:ext uri="{FF2B5EF4-FFF2-40B4-BE49-F238E27FC236}">
              <a16:creationId xmlns:a16="http://schemas.microsoft.com/office/drawing/2014/main" id="{35B03C39-DBA9-4FA9-93CC-A404CEFB036F}"/>
            </a:ext>
          </a:extLst>
        </xdr:cNvPr>
        <xdr:cNvSpPr txBox="1">
          <a:spLocks noChangeArrowheads="1"/>
        </xdr:cNvSpPr>
      </xdr:nvSpPr>
      <xdr:spPr bwMode="auto">
        <a:xfrm>
          <a:off x="8890000" y="79375"/>
          <a:ext cx="2251075" cy="5186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spAutoFit/>
        </a:bodyPr>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oneCellAnchor>
  <xdr:oneCellAnchor>
    <xdr:from>
      <xdr:col>29</xdr:col>
      <xdr:colOff>142875</xdr:colOff>
      <xdr:row>1</xdr:row>
      <xdr:rowOff>53975</xdr:rowOff>
    </xdr:from>
    <xdr:ext cx="3981504" cy="950517"/>
    <xdr:sp macro="" textlink="">
      <xdr:nvSpPr>
        <xdr:cNvPr id="6" name="Text Box 9">
          <a:extLst>
            <a:ext uri="{FF2B5EF4-FFF2-40B4-BE49-F238E27FC236}">
              <a16:creationId xmlns:a16="http://schemas.microsoft.com/office/drawing/2014/main" id="{A1009E6A-0E34-464B-BA60-084B3AE15BB4}"/>
            </a:ext>
          </a:extLst>
        </xdr:cNvPr>
        <xdr:cNvSpPr txBox="1">
          <a:spLocks noChangeArrowheads="1"/>
        </xdr:cNvSpPr>
      </xdr:nvSpPr>
      <xdr:spPr bwMode="auto">
        <a:xfrm>
          <a:off x="14354175" y="234950"/>
          <a:ext cx="3995305" cy="95051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2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200"/>
            </a:lnSpc>
            <a:defRPr sz="1000"/>
          </a:pP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1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17</xdr:col>
          <xdr:colOff>209550</xdr:colOff>
          <xdr:row>0</xdr:row>
          <xdr:rowOff>120650</xdr:rowOff>
        </xdr:from>
        <xdr:to>
          <xdr:col>19</xdr:col>
          <xdr:colOff>990600</xdr:colOff>
          <xdr:row>2</xdr:row>
          <xdr:rowOff>152400</xdr:rowOff>
        </xdr:to>
        <xdr:sp macro="" textlink="">
          <xdr:nvSpPr>
            <xdr:cNvPr id="19457" name="cmdUnLock" hidden="1">
              <a:extLst>
                <a:ext uri="{63B3BB69-23CF-44E3-9099-C40C66FF867C}">
                  <a14:compatExt spid="_x0000_s19457"/>
                </a:ext>
                <a:ext uri="{FF2B5EF4-FFF2-40B4-BE49-F238E27FC236}">
                  <a16:creationId xmlns:a16="http://schemas.microsoft.com/office/drawing/2014/main" id="{00000000-0008-0000-11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539750</xdr:colOff>
      <xdr:row>0</xdr:row>
      <xdr:rowOff>41275</xdr:rowOff>
    </xdr:from>
    <xdr:to>
      <xdr:col>18</xdr:col>
      <xdr:colOff>50800</xdr:colOff>
      <xdr:row>3</xdr:row>
      <xdr:rowOff>104775</xdr:rowOff>
    </xdr:to>
    <xdr:sp macro="" textlink="">
      <xdr:nvSpPr>
        <xdr:cNvPr id="19463" name="Text Box 7">
          <a:extLst>
            <a:ext uri="{FF2B5EF4-FFF2-40B4-BE49-F238E27FC236}">
              <a16:creationId xmlns:a16="http://schemas.microsoft.com/office/drawing/2014/main" id="{43A03BAD-1E1F-46C2-B803-215CAACA2E1D}"/>
            </a:ext>
          </a:extLst>
        </xdr:cNvPr>
        <xdr:cNvSpPr txBox="1">
          <a:spLocks noChangeArrowheads="1"/>
        </xdr:cNvSpPr>
      </xdr:nvSpPr>
      <xdr:spPr bwMode="auto">
        <a:xfrm>
          <a:off x="84105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356507</xdr:colOff>
      <xdr:row>0</xdr:row>
      <xdr:rowOff>156936</xdr:rowOff>
    </xdr:from>
    <xdr:ext cx="4151787" cy="1375976"/>
    <xdr:sp macro="" textlink="">
      <xdr:nvSpPr>
        <xdr:cNvPr id="4" name="Text Box 9">
          <a:extLst>
            <a:ext uri="{FF2B5EF4-FFF2-40B4-BE49-F238E27FC236}">
              <a16:creationId xmlns:a16="http://schemas.microsoft.com/office/drawing/2014/main" id="{290D9666-D02B-413D-AAA5-54BE81A353CF}"/>
            </a:ext>
          </a:extLst>
        </xdr:cNvPr>
        <xdr:cNvSpPr txBox="1">
          <a:spLocks noChangeArrowheads="1"/>
        </xdr:cNvSpPr>
      </xdr:nvSpPr>
      <xdr:spPr bwMode="auto">
        <a:xfrm>
          <a:off x="13491482" y="163286"/>
          <a:ext cx="4151787" cy="1369606"/>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5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500"/>
            </a:lnSpc>
            <a:defRPr sz="1000"/>
          </a:pPr>
          <a:r>
            <a:rPr lang="en-US" altLang="ja-JP" sz="1400" b="1" i="0" u="none" strike="noStrike" baseline="0">
              <a:solidFill>
                <a:srgbClr val="0000FF"/>
              </a:solidFill>
              <a:latin typeface="ＭＳ Ｐゴシック"/>
              <a:ea typeface="ＭＳ Ｐゴシック"/>
            </a:rPr>
            <a:t>P32</a:t>
          </a:r>
        </a:p>
        <a:p>
          <a:pPr algn="l" rtl="0">
            <a:lnSpc>
              <a:spcPts val="1500"/>
            </a:lnSpc>
            <a:defRPr sz="1000"/>
          </a:pPr>
          <a:r>
            <a:rPr lang="ja-JP" altLang="en-US" sz="1400" b="1" i="0" u="none" strike="noStrike" baseline="0">
              <a:solidFill>
                <a:srgbClr val="FF0000"/>
              </a:solidFill>
              <a:latin typeface="ＭＳ Ｐゴシック"/>
              <a:ea typeface="+mn-ea"/>
            </a:rPr>
            <a:t>に記載していますので、必ずご確認ください。また、使用量欄の単位は、省エネ法とは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500"/>
            </a:lnSpc>
            <a:defRPr sz="1000"/>
          </a:pPr>
          <a:endParaRPr lang="en-US" altLang="ja-JP" sz="1400" b="1" i="0" u="none" strike="noStrike" baseline="0">
            <a:solidFill>
              <a:srgbClr val="FF0000"/>
            </a:solidFill>
            <a:latin typeface="ＭＳ Ｐゴシック"/>
            <a:ea typeface="ＭＳ Ｐゴシック"/>
          </a:endParaRPr>
        </a:p>
        <a:p>
          <a:pPr algn="l" rtl="0">
            <a:lnSpc>
              <a:spcPts val="15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469900</xdr:colOff>
          <xdr:row>0</xdr:row>
          <xdr:rowOff>63500</xdr:rowOff>
        </xdr:from>
        <xdr:to>
          <xdr:col>19</xdr:col>
          <xdr:colOff>1098550</xdr:colOff>
          <xdr:row>2</xdr:row>
          <xdr:rowOff>171450</xdr:rowOff>
        </xdr:to>
        <xdr:sp macro="" textlink="">
          <xdr:nvSpPr>
            <xdr:cNvPr id="20481" name="cmdUnLock" hidden="1">
              <a:extLst>
                <a:ext uri="{63B3BB69-23CF-44E3-9099-C40C66FF867C}">
                  <a14:compatExt spid="_x0000_s20481"/>
                </a:ext>
                <a:ext uri="{FF2B5EF4-FFF2-40B4-BE49-F238E27FC236}">
                  <a16:creationId xmlns:a16="http://schemas.microsoft.com/office/drawing/2014/main" id="{00000000-0008-0000-12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7</xdr:col>
      <xdr:colOff>1060450</xdr:colOff>
      <xdr:row>0</xdr:row>
      <xdr:rowOff>133350</xdr:rowOff>
    </xdr:from>
    <xdr:to>
      <xdr:col>15</xdr:col>
      <xdr:colOff>180824</xdr:colOff>
      <xdr:row>4</xdr:row>
      <xdr:rowOff>0</xdr:rowOff>
    </xdr:to>
    <xdr:sp macro="" textlink="">
      <xdr:nvSpPr>
        <xdr:cNvPr id="20487" name="Text Box 7">
          <a:extLst>
            <a:ext uri="{FF2B5EF4-FFF2-40B4-BE49-F238E27FC236}">
              <a16:creationId xmlns:a16="http://schemas.microsoft.com/office/drawing/2014/main" id="{C9285524-FD42-4378-9628-2BA3D5966881}"/>
            </a:ext>
          </a:extLst>
        </xdr:cNvPr>
        <xdr:cNvSpPr txBox="1">
          <a:spLocks noChangeArrowheads="1"/>
        </xdr:cNvSpPr>
      </xdr:nvSpPr>
      <xdr:spPr bwMode="auto">
        <a:xfrm>
          <a:off x="7058025" y="133350"/>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314778</xdr:colOff>
      <xdr:row>0</xdr:row>
      <xdr:rowOff>176892</xdr:rowOff>
    </xdr:from>
    <xdr:ext cx="4083622" cy="1181349"/>
    <xdr:sp macro="" textlink="">
      <xdr:nvSpPr>
        <xdr:cNvPr id="4" name="Text Box 9">
          <a:extLst>
            <a:ext uri="{FF2B5EF4-FFF2-40B4-BE49-F238E27FC236}">
              <a16:creationId xmlns:a16="http://schemas.microsoft.com/office/drawing/2014/main" id="{FCDEA427-AEFF-4CF5-A451-6D2A4A4B0C6F}"/>
            </a:ext>
          </a:extLst>
        </xdr:cNvPr>
        <xdr:cNvSpPr txBox="1">
          <a:spLocks noChangeArrowheads="1"/>
        </xdr:cNvSpPr>
      </xdr:nvSpPr>
      <xdr:spPr bwMode="auto">
        <a:xfrm>
          <a:off x="13313228" y="176892"/>
          <a:ext cx="4090555" cy="1181349"/>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5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500"/>
            </a:lnSpc>
            <a:defRPr sz="1000"/>
          </a:pPr>
          <a:r>
            <a:rPr lang="en-US" altLang="ja-JP" sz="1400" b="1" i="0" u="none" strike="noStrike" baseline="0">
              <a:solidFill>
                <a:srgbClr val="0000FF"/>
              </a:solidFill>
              <a:latin typeface="ＭＳ Ｐゴシック"/>
              <a:ea typeface="ＭＳ Ｐゴシック"/>
            </a:rPr>
            <a:t>P32</a:t>
          </a:r>
        </a:p>
        <a:p>
          <a:pPr algn="l" rtl="0">
            <a:lnSpc>
              <a:spcPts val="1500"/>
            </a:lnSpc>
            <a:defRPr sz="1000"/>
          </a:pPr>
          <a:r>
            <a:rPr lang="ja-JP" altLang="en-US" sz="1400" b="1" i="0" u="none" strike="noStrike" baseline="0">
              <a:solidFill>
                <a:srgbClr val="FF0000"/>
              </a:solidFill>
              <a:latin typeface="ＭＳ Ｐゴシック"/>
              <a:ea typeface="+mn-ea"/>
            </a:rPr>
            <a:t>に記載していますので、必ずご確認ください。また、使用量欄の単位は、省エネ法とは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500"/>
            </a:lnSpc>
            <a:defRPr sz="1000"/>
          </a:pPr>
          <a:endParaRPr lang="en-US" altLang="ja-JP" sz="1400" b="1" i="0" u="none" strike="noStrike" baseline="0">
            <a:solidFill>
              <a:srgbClr val="FF0000"/>
            </a:solidFill>
            <a:latin typeface="ＭＳ Ｐゴシック"/>
            <a:ea typeface="ＭＳ Ｐゴシック"/>
          </a:endParaRPr>
        </a:p>
      </xdr:txBody>
    </xdr:sp>
    <xdr:clientData/>
  </xdr:one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17</xdr:col>
          <xdr:colOff>444500</xdr:colOff>
          <xdr:row>0</xdr:row>
          <xdr:rowOff>76200</xdr:rowOff>
        </xdr:from>
        <xdr:to>
          <xdr:col>29</xdr:col>
          <xdr:colOff>431800</xdr:colOff>
          <xdr:row>2</xdr:row>
          <xdr:rowOff>127000</xdr:rowOff>
        </xdr:to>
        <xdr:sp macro="" textlink="">
          <xdr:nvSpPr>
            <xdr:cNvPr id="21505" name="cmdUnLock" hidden="1">
              <a:extLst>
                <a:ext uri="{63B3BB69-23CF-44E3-9099-C40C66FF867C}">
                  <a14:compatExt spid="_x0000_s21505"/>
                </a:ext>
                <a:ext uri="{FF2B5EF4-FFF2-40B4-BE49-F238E27FC236}">
                  <a16:creationId xmlns:a16="http://schemas.microsoft.com/office/drawing/2014/main" id="{00000000-0008-0000-13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190500</xdr:colOff>
      <xdr:row>0</xdr:row>
      <xdr:rowOff>41275</xdr:rowOff>
    </xdr:from>
    <xdr:to>
      <xdr:col>17</xdr:col>
      <xdr:colOff>339744</xdr:colOff>
      <xdr:row>3</xdr:row>
      <xdr:rowOff>104775</xdr:rowOff>
    </xdr:to>
    <xdr:sp macro="" textlink="">
      <xdr:nvSpPr>
        <xdr:cNvPr id="21510" name="Text Box 6">
          <a:extLst>
            <a:ext uri="{FF2B5EF4-FFF2-40B4-BE49-F238E27FC236}">
              <a16:creationId xmlns:a16="http://schemas.microsoft.com/office/drawing/2014/main" id="{7E179B4B-E094-49F2-A6FC-400612192B17}"/>
            </a:ext>
          </a:extLst>
        </xdr:cNvPr>
        <xdr:cNvSpPr txBox="1">
          <a:spLocks noChangeArrowheads="1"/>
        </xdr:cNvSpPr>
      </xdr:nvSpPr>
      <xdr:spPr bwMode="auto">
        <a:xfrm>
          <a:off x="6972300"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185056</xdr:colOff>
      <xdr:row>0</xdr:row>
      <xdr:rowOff>61686</xdr:rowOff>
    </xdr:from>
    <xdr:ext cx="4090555" cy="1184511"/>
    <xdr:sp macro="" textlink="">
      <xdr:nvSpPr>
        <xdr:cNvPr id="4" name="Text Box 9">
          <a:extLst>
            <a:ext uri="{FF2B5EF4-FFF2-40B4-BE49-F238E27FC236}">
              <a16:creationId xmlns:a16="http://schemas.microsoft.com/office/drawing/2014/main" id="{4D938227-EA20-4C4A-B660-60D38065C912}"/>
            </a:ext>
          </a:extLst>
        </xdr:cNvPr>
        <xdr:cNvSpPr txBox="1">
          <a:spLocks noChangeArrowheads="1"/>
        </xdr:cNvSpPr>
      </xdr:nvSpPr>
      <xdr:spPr bwMode="auto">
        <a:xfrm>
          <a:off x="12091306" y="68036"/>
          <a:ext cx="4090555" cy="1178143"/>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2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482600</xdr:colOff>
          <xdr:row>0</xdr:row>
          <xdr:rowOff>171450</xdr:rowOff>
        </xdr:from>
        <xdr:to>
          <xdr:col>29</xdr:col>
          <xdr:colOff>209550</xdr:colOff>
          <xdr:row>3</xdr:row>
          <xdr:rowOff>69850</xdr:rowOff>
        </xdr:to>
        <xdr:sp macro="" textlink="">
          <xdr:nvSpPr>
            <xdr:cNvPr id="33793" name="cmdUnLock" hidden="1">
              <a:extLst>
                <a:ext uri="{63B3BB69-23CF-44E3-9099-C40C66FF867C}">
                  <a14:compatExt spid="_x0000_s33793"/>
                </a:ext>
                <a:ext uri="{FF2B5EF4-FFF2-40B4-BE49-F238E27FC236}">
                  <a16:creationId xmlns:a16="http://schemas.microsoft.com/office/drawing/2014/main" id="{00000000-0008-0000-1400-000001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7</xdr:col>
      <xdr:colOff>1050471</xdr:colOff>
      <xdr:row>1</xdr:row>
      <xdr:rowOff>21772</xdr:rowOff>
    </xdr:from>
    <xdr:ext cx="2250667" cy="554955"/>
    <xdr:sp macro="" textlink="">
      <xdr:nvSpPr>
        <xdr:cNvPr id="3" name="Text Box 6">
          <a:extLst>
            <a:ext uri="{FF2B5EF4-FFF2-40B4-BE49-F238E27FC236}">
              <a16:creationId xmlns:a16="http://schemas.microsoft.com/office/drawing/2014/main" id="{C6C6630C-628F-45D1-94DB-25D3F4E4512A}"/>
            </a:ext>
          </a:extLst>
        </xdr:cNvPr>
        <xdr:cNvSpPr txBox="1">
          <a:spLocks noChangeArrowheads="1"/>
        </xdr:cNvSpPr>
      </xdr:nvSpPr>
      <xdr:spPr bwMode="auto">
        <a:xfrm>
          <a:off x="7119257" y="198665"/>
          <a:ext cx="2141764" cy="55495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36000" bIns="36000" anchor="t" upright="1">
          <a:spAutoFit/>
        </a:bodyPr>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oneCellAnchor>
  <xdr:oneCellAnchor>
    <xdr:from>
      <xdr:col>30</xdr:col>
      <xdr:colOff>102507</xdr:colOff>
      <xdr:row>0</xdr:row>
      <xdr:rowOff>116113</xdr:rowOff>
    </xdr:from>
    <xdr:ext cx="4090555" cy="1174774"/>
    <xdr:sp macro="" textlink="">
      <xdr:nvSpPr>
        <xdr:cNvPr id="4" name="Text Box 9">
          <a:extLst>
            <a:ext uri="{FF2B5EF4-FFF2-40B4-BE49-F238E27FC236}">
              <a16:creationId xmlns:a16="http://schemas.microsoft.com/office/drawing/2014/main" id="{E42B2AE1-2EA6-4431-A251-5B19CD67B125}"/>
            </a:ext>
          </a:extLst>
        </xdr:cNvPr>
        <xdr:cNvSpPr txBox="1">
          <a:spLocks noChangeArrowheads="1"/>
        </xdr:cNvSpPr>
      </xdr:nvSpPr>
      <xdr:spPr bwMode="auto">
        <a:xfrm>
          <a:off x="13006828" y="122463"/>
          <a:ext cx="4090555" cy="116852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Nm3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1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133350</xdr:colOff>
      <xdr:row>1</xdr:row>
      <xdr:rowOff>165100</xdr:rowOff>
    </xdr:from>
    <xdr:to>
      <xdr:col>17</xdr:col>
      <xdr:colOff>228600</xdr:colOff>
      <xdr:row>28</xdr:row>
      <xdr:rowOff>146050</xdr:rowOff>
    </xdr:to>
    <xdr:pic>
      <xdr:nvPicPr>
        <xdr:cNvPr id="283788" name="図 1">
          <a:extLst>
            <a:ext uri="{FF2B5EF4-FFF2-40B4-BE49-F238E27FC236}">
              <a16:creationId xmlns:a16="http://schemas.microsoft.com/office/drawing/2014/main" id="{2D3703EA-B6C3-4812-58BC-0568BEAB0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330200"/>
          <a:ext cx="4972050" cy="448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146050</xdr:colOff>
      <xdr:row>30</xdr:row>
      <xdr:rowOff>127000</xdr:rowOff>
    </xdr:from>
    <xdr:to>
      <xdr:col>17</xdr:col>
      <xdr:colOff>279400</xdr:colOff>
      <xdr:row>58</xdr:row>
      <xdr:rowOff>57150</xdr:rowOff>
    </xdr:to>
    <xdr:pic>
      <xdr:nvPicPr>
        <xdr:cNvPr id="283789" name="図 2">
          <a:extLst>
            <a:ext uri="{FF2B5EF4-FFF2-40B4-BE49-F238E27FC236}">
              <a16:creationId xmlns:a16="http://schemas.microsoft.com/office/drawing/2014/main" id="{CFA58650-DB30-5A81-24E7-255A1F17E8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32450" y="5124450"/>
          <a:ext cx="5010150" cy="455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11</xdr:col>
          <xdr:colOff>266700</xdr:colOff>
          <xdr:row>1</xdr:row>
          <xdr:rowOff>12700</xdr:rowOff>
        </xdr:from>
        <xdr:to>
          <xdr:col>18</xdr:col>
          <xdr:colOff>266700</xdr:colOff>
          <xdr:row>3</xdr:row>
          <xdr:rowOff>19050</xdr:rowOff>
        </xdr:to>
        <xdr:sp macro="" textlink="">
          <xdr:nvSpPr>
            <xdr:cNvPr id="5121" name="cmdUnLock" hidden="1">
              <a:extLst>
                <a:ext uri="{63B3BB69-23CF-44E3-9099-C40C66FF867C}">
                  <a14:compatExt spid="_x0000_s5121"/>
                </a:ext>
                <a:ext uri="{FF2B5EF4-FFF2-40B4-BE49-F238E27FC236}">
                  <a16:creationId xmlns:a16="http://schemas.microsoft.com/office/drawing/2014/main" id="{00000000-0008-0000-15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30</xdr:col>
      <xdr:colOff>190500</xdr:colOff>
      <xdr:row>2</xdr:row>
      <xdr:rowOff>95250</xdr:rowOff>
    </xdr:from>
    <xdr:ext cx="4084178" cy="1171809"/>
    <xdr:sp macro="" textlink="">
      <xdr:nvSpPr>
        <xdr:cNvPr id="3" name="Text Box 9">
          <a:extLst>
            <a:ext uri="{FF2B5EF4-FFF2-40B4-BE49-F238E27FC236}">
              <a16:creationId xmlns:a16="http://schemas.microsoft.com/office/drawing/2014/main" id="{7B64F874-8A7D-4D75-8BDA-13EF44734326}"/>
            </a:ext>
          </a:extLst>
        </xdr:cNvPr>
        <xdr:cNvSpPr txBox="1">
          <a:spLocks noChangeArrowheads="1"/>
        </xdr:cNvSpPr>
      </xdr:nvSpPr>
      <xdr:spPr bwMode="auto">
        <a:xfrm>
          <a:off x="15020925" y="466725"/>
          <a:ext cx="4063340" cy="1178143"/>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Nm3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2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76200</xdr:colOff>
          <xdr:row>0</xdr:row>
          <xdr:rowOff>76200</xdr:rowOff>
        </xdr:from>
        <xdr:to>
          <xdr:col>19</xdr:col>
          <xdr:colOff>774700</xdr:colOff>
          <xdr:row>2</xdr:row>
          <xdr:rowOff>107950</xdr:rowOff>
        </xdr:to>
        <xdr:sp macro="" textlink="">
          <xdr:nvSpPr>
            <xdr:cNvPr id="6145" name="cmdUnLock" hidden="1">
              <a:extLst>
                <a:ext uri="{63B3BB69-23CF-44E3-9099-C40C66FF867C}">
                  <a14:compatExt spid="_x0000_s6145"/>
                </a:ext>
                <a:ext uri="{FF2B5EF4-FFF2-40B4-BE49-F238E27FC236}">
                  <a16:creationId xmlns:a16="http://schemas.microsoft.com/office/drawing/2014/main" id="{00000000-0008-0000-16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8</xdr:col>
      <xdr:colOff>231775</xdr:colOff>
      <xdr:row>0</xdr:row>
      <xdr:rowOff>41275</xdr:rowOff>
    </xdr:from>
    <xdr:ext cx="2269556" cy="525087"/>
    <xdr:sp macro="" textlink="">
      <xdr:nvSpPr>
        <xdr:cNvPr id="6148" name="Text Box 4">
          <a:extLst>
            <a:ext uri="{FF2B5EF4-FFF2-40B4-BE49-F238E27FC236}">
              <a16:creationId xmlns:a16="http://schemas.microsoft.com/office/drawing/2014/main" id="{34ABF4BE-55AE-4B3F-8D84-4BC9982084A1}"/>
            </a:ext>
          </a:extLst>
        </xdr:cNvPr>
        <xdr:cNvSpPr txBox="1">
          <a:spLocks noChangeArrowheads="1"/>
        </xdr:cNvSpPr>
      </xdr:nvSpPr>
      <xdr:spPr bwMode="auto">
        <a:xfrm>
          <a:off x="8401050" y="47625"/>
          <a:ext cx="2276475" cy="5186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spAutoFit/>
        </a:bodyPr>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oneCellAnchor>
  <xdr:oneCellAnchor>
    <xdr:from>
      <xdr:col>21</xdr:col>
      <xdr:colOff>180975</xdr:colOff>
      <xdr:row>1</xdr:row>
      <xdr:rowOff>15875</xdr:rowOff>
    </xdr:from>
    <xdr:ext cx="4076712" cy="1190967"/>
    <xdr:sp macro="" textlink="">
      <xdr:nvSpPr>
        <xdr:cNvPr id="4" name="Text Box 9">
          <a:extLst>
            <a:ext uri="{FF2B5EF4-FFF2-40B4-BE49-F238E27FC236}">
              <a16:creationId xmlns:a16="http://schemas.microsoft.com/office/drawing/2014/main" id="{3DCA4450-710A-4489-9E03-6FE2B9A6F78A}"/>
            </a:ext>
          </a:extLst>
        </xdr:cNvPr>
        <xdr:cNvSpPr txBox="1">
          <a:spLocks noChangeArrowheads="1"/>
        </xdr:cNvSpPr>
      </xdr:nvSpPr>
      <xdr:spPr bwMode="auto">
        <a:xfrm>
          <a:off x="14116050" y="196850"/>
          <a:ext cx="4090555" cy="119096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400"/>
            </a:lnSpc>
            <a:defRPr sz="1000"/>
          </a:pPr>
          <a:endParaRPr lang="en-US" altLang="ja-JP" sz="1400" b="1" i="0" u="none" strike="noStrike" baseline="0">
            <a:solidFill>
              <a:srgbClr val="FF0000"/>
            </a:solidFill>
            <a:latin typeface="ＭＳ Ｐゴシック"/>
            <a:ea typeface="ＭＳ Ｐゴシック"/>
          </a:endParaRPr>
        </a:p>
        <a:p>
          <a:pPr algn="l" rtl="0">
            <a:lnSpc>
              <a:spcPts val="12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17</xdr:col>
          <xdr:colOff>482600</xdr:colOff>
          <xdr:row>0</xdr:row>
          <xdr:rowOff>114300</xdr:rowOff>
        </xdr:from>
        <xdr:to>
          <xdr:col>51</xdr:col>
          <xdr:colOff>266700</xdr:colOff>
          <xdr:row>2</xdr:row>
          <xdr:rowOff>12700</xdr:rowOff>
        </xdr:to>
        <xdr:sp macro="" textlink="">
          <xdr:nvSpPr>
            <xdr:cNvPr id="7169" name="cmdUnLock" hidden="1">
              <a:extLst>
                <a:ext uri="{63B3BB69-23CF-44E3-9099-C40C66FF867C}">
                  <a14:compatExt spid="_x0000_s7169"/>
                </a:ext>
                <a:ext uri="{FF2B5EF4-FFF2-40B4-BE49-F238E27FC236}">
                  <a16:creationId xmlns:a16="http://schemas.microsoft.com/office/drawing/2014/main" id="{00000000-0008-0000-17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9</xdr:col>
      <xdr:colOff>230094</xdr:colOff>
      <xdr:row>0</xdr:row>
      <xdr:rowOff>111125</xdr:rowOff>
    </xdr:from>
    <xdr:ext cx="2277791" cy="518604"/>
    <xdr:sp macro="" textlink="">
      <xdr:nvSpPr>
        <xdr:cNvPr id="7175" name="Text Box 7">
          <a:extLst>
            <a:ext uri="{FF2B5EF4-FFF2-40B4-BE49-F238E27FC236}">
              <a16:creationId xmlns:a16="http://schemas.microsoft.com/office/drawing/2014/main" id="{F1AFE86C-5A23-4E20-87E7-FE9F014BF004}"/>
            </a:ext>
          </a:extLst>
        </xdr:cNvPr>
        <xdr:cNvSpPr txBox="1">
          <a:spLocks noChangeArrowheads="1"/>
        </xdr:cNvSpPr>
      </xdr:nvSpPr>
      <xdr:spPr bwMode="auto">
        <a:xfrm>
          <a:off x="9034369" y="111125"/>
          <a:ext cx="2284693" cy="5186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spAutoFit/>
        </a:bodyPr>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oneCellAnchor>
  <xdr:oneCellAnchor>
    <xdr:from>
      <xdr:col>52</xdr:col>
      <xdr:colOff>171450</xdr:colOff>
      <xdr:row>1</xdr:row>
      <xdr:rowOff>3174</xdr:rowOff>
    </xdr:from>
    <xdr:ext cx="4090555" cy="1177245"/>
    <xdr:sp macro="" textlink="">
      <xdr:nvSpPr>
        <xdr:cNvPr id="4" name="Text Box 9">
          <a:extLst>
            <a:ext uri="{FF2B5EF4-FFF2-40B4-BE49-F238E27FC236}">
              <a16:creationId xmlns:a16="http://schemas.microsoft.com/office/drawing/2014/main" id="{2FB8D408-C883-4D79-B783-9DE3FAC2A28E}"/>
            </a:ext>
          </a:extLst>
        </xdr:cNvPr>
        <xdr:cNvSpPr txBox="1">
          <a:spLocks noChangeArrowheads="1"/>
        </xdr:cNvSpPr>
      </xdr:nvSpPr>
      <xdr:spPr bwMode="auto">
        <a:xfrm>
          <a:off x="13773150" y="184149"/>
          <a:ext cx="4090555" cy="117724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br>
            <a:rPr lang="en-US" altLang="ja-JP" sz="1400" b="1" i="0" u="none" strike="noStrike" baseline="0">
              <a:solidFill>
                <a:srgbClr val="FF0000"/>
              </a:solidFill>
              <a:latin typeface="ＭＳ Ｐゴシック"/>
              <a:ea typeface="+mn-ea"/>
            </a:rPr>
          </a:b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17</xdr:col>
          <xdr:colOff>495300</xdr:colOff>
          <xdr:row>0</xdr:row>
          <xdr:rowOff>95250</xdr:rowOff>
        </xdr:from>
        <xdr:to>
          <xdr:col>29</xdr:col>
          <xdr:colOff>133350</xdr:colOff>
          <xdr:row>2</xdr:row>
          <xdr:rowOff>57150</xdr:rowOff>
        </xdr:to>
        <xdr:sp macro="" textlink="">
          <xdr:nvSpPr>
            <xdr:cNvPr id="8193" name="cmdUnLock" hidden="1">
              <a:extLst>
                <a:ext uri="{63B3BB69-23CF-44E3-9099-C40C66FF867C}">
                  <a14:compatExt spid="_x0000_s8193"/>
                </a:ext>
                <a:ext uri="{FF2B5EF4-FFF2-40B4-BE49-F238E27FC236}">
                  <a16:creationId xmlns:a16="http://schemas.microsoft.com/office/drawing/2014/main" id="{00000000-0008-0000-18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8</xdr:col>
      <xdr:colOff>190500</xdr:colOff>
      <xdr:row>0</xdr:row>
      <xdr:rowOff>60325</xdr:rowOff>
    </xdr:from>
    <xdr:ext cx="2262678" cy="525087"/>
    <xdr:sp macro="" textlink="">
      <xdr:nvSpPr>
        <xdr:cNvPr id="8196" name="Text Box 4">
          <a:extLst>
            <a:ext uri="{FF2B5EF4-FFF2-40B4-BE49-F238E27FC236}">
              <a16:creationId xmlns:a16="http://schemas.microsoft.com/office/drawing/2014/main" id="{AA016B6F-5117-48A4-A1E6-56B8DF2F6A5F}"/>
            </a:ext>
          </a:extLst>
        </xdr:cNvPr>
        <xdr:cNvSpPr txBox="1">
          <a:spLocks noChangeArrowheads="1"/>
        </xdr:cNvSpPr>
      </xdr:nvSpPr>
      <xdr:spPr bwMode="auto">
        <a:xfrm>
          <a:off x="8343900" y="66675"/>
          <a:ext cx="2276475" cy="5186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spAutoFit/>
        </a:bodyPr>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oneCellAnchor>
  <xdr:oneCellAnchor>
    <xdr:from>
      <xdr:col>30</xdr:col>
      <xdr:colOff>161925</xdr:colOff>
      <xdr:row>1</xdr:row>
      <xdr:rowOff>79374</xdr:rowOff>
    </xdr:from>
    <xdr:ext cx="4090555" cy="1184632"/>
    <xdr:sp macro="" textlink="">
      <xdr:nvSpPr>
        <xdr:cNvPr id="4" name="Text Box 9">
          <a:extLst>
            <a:ext uri="{FF2B5EF4-FFF2-40B4-BE49-F238E27FC236}">
              <a16:creationId xmlns:a16="http://schemas.microsoft.com/office/drawing/2014/main" id="{324EC1FB-1B7D-49A6-9782-CF2AA30C1E05}"/>
            </a:ext>
          </a:extLst>
        </xdr:cNvPr>
        <xdr:cNvSpPr txBox="1">
          <a:spLocks noChangeArrowheads="1"/>
        </xdr:cNvSpPr>
      </xdr:nvSpPr>
      <xdr:spPr bwMode="auto">
        <a:xfrm>
          <a:off x="13305518" y="256267"/>
          <a:ext cx="4090555" cy="119096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400"/>
            </a:lnSpc>
            <a:defRPr sz="1000"/>
          </a:pPr>
          <a:endParaRPr lang="en-US" altLang="ja-JP" sz="1400" b="1" i="0" u="none" strike="noStrike" baseline="0">
            <a:solidFill>
              <a:srgbClr val="FF0000"/>
            </a:solidFill>
            <a:latin typeface="ＭＳ Ｐゴシック"/>
            <a:ea typeface="ＭＳ Ｐゴシック"/>
          </a:endParaRPr>
        </a:p>
        <a:p>
          <a:pPr algn="l" rtl="0">
            <a:lnSpc>
              <a:spcPts val="12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279400</xdr:colOff>
          <xdr:row>0</xdr:row>
          <xdr:rowOff>114300</xdr:rowOff>
        </xdr:from>
        <xdr:to>
          <xdr:col>19</xdr:col>
          <xdr:colOff>762000</xdr:colOff>
          <xdr:row>2</xdr:row>
          <xdr:rowOff>69850</xdr:rowOff>
        </xdr:to>
        <xdr:sp macro="" textlink="">
          <xdr:nvSpPr>
            <xdr:cNvPr id="9217" name="cmdUnLock" hidden="1">
              <a:extLst>
                <a:ext uri="{63B3BB69-23CF-44E3-9099-C40C66FF867C}">
                  <a14:compatExt spid="_x0000_s9217"/>
                </a:ext>
                <a:ext uri="{FF2B5EF4-FFF2-40B4-BE49-F238E27FC236}">
                  <a16:creationId xmlns:a16="http://schemas.microsoft.com/office/drawing/2014/main" id="{00000000-0008-0000-19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142875</xdr:colOff>
      <xdr:row>0</xdr:row>
      <xdr:rowOff>41275</xdr:rowOff>
    </xdr:from>
    <xdr:to>
      <xdr:col>17</xdr:col>
      <xdr:colOff>298440</xdr:colOff>
      <xdr:row>3</xdr:row>
      <xdr:rowOff>104775</xdr:rowOff>
    </xdr:to>
    <xdr:sp macro="" textlink="">
      <xdr:nvSpPr>
        <xdr:cNvPr id="9220" name="Text Box 4">
          <a:extLst>
            <a:ext uri="{FF2B5EF4-FFF2-40B4-BE49-F238E27FC236}">
              <a16:creationId xmlns:a16="http://schemas.microsoft.com/office/drawing/2014/main" id="{0DAD5A04-60ED-404E-8360-ACE5FC81FFFE}"/>
            </a:ext>
          </a:extLst>
        </xdr:cNvPr>
        <xdr:cNvSpPr txBox="1">
          <a:spLocks noChangeArrowheads="1"/>
        </xdr:cNvSpPr>
      </xdr:nvSpPr>
      <xdr:spPr bwMode="auto">
        <a:xfrm>
          <a:off x="7534275"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30</xdr:col>
      <xdr:colOff>60325</xdr:colOff>
      <xdr:row>1</xdr:row>
      <xdr:rowOff>9525</xdr:rowOff>
    </xdr:from>
    <xdr:ext cx="4097500" cy="1181349"/>
    <xdr:sp macro="" textlink="">
      <xdr:nvSpPr>
        <xdr:cNvPr id="5" name="Text Box 9">
          <a:extLst>
            <a:ext uri="{FF2B5EF4-FFF2-40B4-BE49-F238E27FC236}">
              <a16:creationId xmlns:a16="http://schemas.microsoft.com/office/drawing/2014/main" id="{AF0B51A2-A76E-48E7-AA01-AE393EF329F3}"/>
            </a:ext>
          </a:extLst>
        </xdr:cNvPr>
        <xdr:cNvSpPr txBox="1">
          <a:spLocks noChangeArrowheads="1"/>
        </xdr:cNvSpPr>
      </xdr:nvSpPr>
      <xdr:spPr bwMode="auto">
        <a:xfrm>
          <a:off x="12934950" y="190500"/>
          <a:ext cx="4090555" cy="1181349"/>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5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500"/>
            </a:lnSpc>
            <a:defRPr sz="1000"/>
          </a:pPr>
          <a:r>
            <a:rPr lang="en-US" altLang="ja-JP" sz="1400" b="1" i="0" u="none" strike="noStrike" baseline="0">
              <a:solidFill>
                <a:srgbClr val="0000FF"/>
              </a:solidFill>
              <a:latin typeface="ＭＳ Ｐゴシック"/>
              <a:ea typeface="ＭＳ Ｐゴシック"/>
            </a:rPr>
            <a:t>P32</a:t>
          </a:r>
        </a:p>
        <a:p>
          <a:pPr algn="l" rtl="0">
            <a:lnSpc>
              <a:spcPts val="1500"/>
            </a:lnSpc>
            <a:defRPr sz="1000"/>
          </a:pPr>
          <a:r>
            <a:rPr lang="ja-JP" altLang="en-US" sz="1400" b="1" i="0" u="none" strike="noStrike" baseline="0">
              <a:solidFill>
                <a:srgbClr val="FF0000"/>
              </a:solidFill>
              <a:latin typeface="ＭＳ Ｐゴシック"/>
              <a:ea typeface="+mn-ea"/>
            </a:rPr>
            <a:t>に記載していますので、必ずご確認ください。また、使用量欄の単位は、省エネ法とは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500"/>
            </a:lnSpc>
            <a:defRPr sz="1000"/>
          </a:pPr>
          <a:endParaRPr lang="en-US" altLang="ja-JP" sz="1400" b="1" i="0" u="none" strike="noStrike" baseline="0">
            <a:solidFill>
              <a:srgbClr val="FF0000"/>
            </a:solidFill>
            <a:latin typeface="ＭＳ Ｐゴシック"/>
            <a:ea typeface="ＭＳ Ｐゴシック"/>
          </a:endParaRPr>
        </a:p>
      </xdr:txBody>
    </xdr:sp>
    <xdr:clientData/>
  </xdr:one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17</xdr:col>
          <xdr:colOff>419100</xdr:colOff>
          <xdr:row>0</xdr:row>
          <xdr:rowOff>95250</xdr:rowOff>
        </xdr:from>
        <xdr:to>
          <xdr:col>30</xdr:col>
          <xdr:colOff>57150</xdr:colOff>
          <xdr:row>2</xdr:row>
          <xdr:rowOff>50800</xdr:rowOff>
        </xdr:to>
        <xdr:sp macro="" textlink="">
          <xdr:nvSpPr>
            <xdr:cNvPr id="10241" name="cmdUnLock" hidden="1">
              <a:extLst>
                <a:ext uri="{63B3BB69-23CF-44E3-9099-C40C66FF867C}">
                  <a14:compatExt spid="_x0000_s10241"/>
                </a:ext>
                <a:ext uri="{FF2B5EF4-FFF2-40B4-BE49-F238E27FC236}">
                  <a16:creationId xmlns:a16="http://schemas.microsoft.com/office/drawing/2014/main" id="{00000000-0008-0000-1A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190500</xdr:colOff>
      <xdr:row>0</xdr:row>
      <xdr:rowOff>41275</xdr:rowOff>
    </xdr:from>
    <xdr:to>
      <xdr:col>17</xdr:col>
      <xdr:colOff>346066</xdr:colOff>
      <xdr:row>3</xdr:row>
      <xdr:rowOff>111216</xdr:rowOff>
    </xdr:to>
    <xdr:sp macro="" textlink="">
      <xdr:nvSpPr>
        <xdr:cNvPr id="10244" name="Text Box 4">
          <a:extLst>
            <a:ext uri="{FF2B5EF4-FFF2-40B4-BE49-F238E27FC236}">
              <a16:creationId xmlns:a16="http://schemas.microsoft.com/office/drawing/2014/main" id="{3A825C2D-CCAE-4A9F-934C-8B8E6DBA808A}"/>
            </a:ext>
          </a:extLst>
        </xdr:cNvPr>
        <xdr:cNvSpPr txBox="1">
          <a:spLocks noChangeArrowheads="1"/>
        </xdr:cNvSpPr>
      </xdr:nvSpPr>
      <xdr:spPr bwMode="auto">
        <a:xfrm>
          <a:off x="6972300"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1" u="none" strike="noStrike" baseline="0">
              <a:solidFill>
                <a:srgbClr val="FF0000"/>
              </a:solidFill>
              <a:latin typeface="ＭＳ Ｐゴシック"/>
              <a:ea typeface="+mn-ea"/>
            </a:rPr>
            <a:t>CH4</a:t>
          </a:r>
          <a:r>
            <a:rPr lang="ja-JP" altLang="en-US" sz="1100" b="0" i="1" u="none" strike="noStrike" baseline="0">
              <a:solidFill>
                <a:srgbClr val="FF0000"/>
              </a:solidFill>
              <a:latin typeface="ＭＳ Ｐゴシック"/>
              <a:ea typeface="+mn-ea"/>
            </a:rPr>
            <a:t>、 </a:t>
          </a:r>
          <a:r>
            <a:rPr lang="en-US" altLang="ja-JP" sz="1100" b="0" i="1" u="none" strike="noStrike" baseline="0">
              <a:solidFill>
                <a:srgbClr val="FF0000"/>
              </a:solidFill>
              <a:latin typeface="ＭＳ Ｐゴシック"/>
              <a:ea typeface="+mn-ea"/>
            </a:rPr>
            <a:t>N2O</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HFC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PFC</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SF6</a:t>
          </a:r>
          <a:r>
            <a:rPr lang="ja-JP" altLang="en-US" sz="1100" b="0" i="1" u="none" strike="noStrike" baseline="0">
              <a:solidFill>
                <a:srgbClr val="FF0000"/>
              </a:solidFill>
              <a:latin typeface="ＭＳ Ｐゴシック"/>
              <a:ea typeface="+mn-ea"/>
            </a:rPr>
            <a:t>、</a:t>
          </a:r>
          <a:r>
            <a:rPr lang="en-US" altLang="ja-JP" sz="1100" b="0" i="1" u="none" strike="noStrike" baseline="0">
              <a:solidFill>
                <a:srgbClr val="FF0000"/>
              </a:solidFill>
              <a:latin typeface="ＭＳ Ｐゴシック"/>
              <a:ea typeface="+mn-ea"/>
            </a:rPr>
            <a:t>NF3</a:t>
          </a:r>
          <a:r>
            <a:rPr lang="ja-JP" altLang="en-US" sz="1100" b="0" i="1" u="none" strike="noStrike" baseline="0">
              <a:solidFill>
                <a:srgbClr val="FF0000"/>
              </a:solidFill>
              <a:latin typeface="ＭＳ Ｐゴシック"/>
              <a:ea typeface="+mn-ea"/>
            </a:rPr>
            <a:t>は、二酸化炭素換算で</a:t>
          </a:r>
          <a:r>
            <a:rPr lang="en-US" altLang="ja-JP" sz="1100" b="0" i="1" u="none" strike="noStrike" baseline="0">
              <a:solidFill>
                <a:srgbClr val="FF0000"/>
              </a:solidFill>
              <a:latin typeface="ＭＳ Ｐゴシック"/>
              <a:ea typeface="+mn-ea"/>
            </a:rPr>
            <a:t>3,000t</a:t>
          </a:r>
          <a:r>
            <a:rPr lang="ja-JP" altLang="en-US" sz="1100" b="0" i="1" u="none" strike="noStrike" baseline="0">
              <a:solidFill>
                <a:srgbClr val="FF0000"/>
              </a:solidFill>
              <a:latin typeface="ＭＳ Ｐゴシック"/>
              <a:ea typeface="+mn-ea"/>
            </a:rPr>
            <a:t>未満の場合は入力不要です。</a:t>
          </a:r>
        </a:p>
      </xdr:txBody>
    </xdr:sp>
    <xdr:clientData/>
  </xdr:twoCellAnchor>
  <xdr:oneCellAnchor>
    <xdr:from>
      <xdr:col>31</xdr:col>
      <xdr:colOff>0</xdr:colOff>
      <xdr:row>2</xdr:row>
      <xdr:rowOff>0</xdr:rowOff>
    </xdr:from>
    <xdr:ext cx="4069896" cy="1177245"/>
    <xdr:sp macro="" textlink="">
      <xdr:nvSpPr>
        <xdr:cNvPr id="4" name="Text Box 9">
          <a:extLst>
            <a:ext uri="{FF2B5EF4-FFF2-40B4-BE49-F238E27FC236}">
              <a16:creationId xmlns:a16="http://schemas.microsoft.com/office/drawing/2014/main" id="{D2CB4DCA-1623-4DC4-8C09-7AEC81BD9BEA}"/>
            </a:ext>
          </a:extLst>
        </xdr:cNvPr>
        <xdr:cNvSpPr txBox="1">
          <a:spLocks noChangeArrowheads="1"/>
        </xdr:cNvSpPr>
      </xdr:nvSpPr>
      <xdr:spPr bwMode="auto">
        <a:xfrm>
          <a:off x="12477750" y="365125"/>
          <a:ext cx="4090555" cy="117724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584200</xdr:colOff>
          <xdr:row>0</xdr:row>
          <xdr:rowOff>95250</xdr:rowOff>
        </xdr:from>
        <xdr:to>
          <xdr:col>29</xdr:col>
          <xdr:colOff>234950</xdr:colOff>
          <xdr:row>2</xdr:row>
          <xdr:rowOff>50800</xdr:rowOff>
        </xdr:to>
        <xdr:sp macro="" textlink="">
          <xdr:nvSpPr>
            <xdr:cNvPr id="34817" name="cmdUnLock" hidden="1">
              <a:extLst>
                <a:ext uri="{63B3BB69-23CF-44E3-9099-C40C66FF867C}">
                  <a14:compatExt spid="_x0000_s34817"/>
                </a:ext>
                <a:ext uri="{FF2B5EF4-FFF2-40B4-BE49-F238E27FC236}">
                  <a16:creationId xmlns:a16="http://schemas.microsoft.com/office/drawing/2014/main" id="{00000000-0008-0000-1B00-000001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8</xdr:col>
      <xdr:colOff>190500</xdr:colOff>
      <xdr:row>0</xdr:row>
      <xdr:rowOff>41275</xdr:rowOff>
    </xdr:from>
    <xdr:to>
      <xdr:col>17</xdr:col>
      <xdr:colOff>339744</xdr:colOff>
      <xdr:row>3</xdr:row>
      <xdr:rowOff>104775</xdr:rowOff>
    </xdr:to>
    <xdr:sp macro="" textlink="">
      <xdr:nvSpPr>
        <xdr:cNvPr id="3" name="Text Box 4">
          <a:extLst>
            <a:ext uri="{FF2B5EF4-FFF2-40B4-BE49-F238E27FC236}">
              <a16:creationId xmlns:a16="http://schemas.microsoft.com/office/drawing/2014/main" id="{C62672F1-8C17-4CE5-8E6E-9C3C0E65936C}"/>
            </a:ext>
          </a:extLst>
        </xdr:cNvPr>
        <xdr:cNvSpPr txBox="1">
          <a:spLocks noChangeArrowheads="1"/>
        </xdr:cNvSpPr>
      </xdr:nvSpPr>
      <xdr:spPr bwMode="auto">
        <a:xfrm>
          <a:off x="6972300" y="47625"/>
          <a:ext cx="2286000" cy="619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1" u="none" strike="noStrike" baseline="0">
              <a:solidFill>
                <a:srgbClr val="FF0000"/>
              </a:solidFill>
              <a:latin typeface="ＭＳ Ｐゴシック"/>
              <a:ea typeface="ＭＳ Ｐゴシック"/>
            </a:rPr>
            <a:t>CH4、 N2O、HFC、</a:t>
          </a:r>
          <a:r>
            <a:rPr lang="ja-JP" altLang="en-US" sz="1100" b="0" i="1" u="none" strike="noStrike" baseline="0">
              <a:solidFill>
                <a:srgbClr val="FF0000"/>
              </a:solidFill>
              <a:latin typeface="ＭＳ Ｐゴシック" panose="020B0600070205080204" pitchFamily="50" charset="-128"/>
              <a:ea typeface="ＭＳ Ｐゴシック" panose="020B0600070205080204" pitchFamily="50" charset="-128"/>
            </a:rPr>
            <a:t>PFC、SF6</a:t>
          </a:r>
          <a:r>
            <a:rPr lang="ja-JP" altLang="ja-JP" sz="1100" b="0" i="1" baseline="0">
              <a:solidFill>
                <a:srgbClr val="FF0000"/>
              </a:solidFill>
              <a:effectLst/>
              <a:latin typeface="ＭＳ Ｐゴシック" panose="020B0600070205080204" pitchFamily="50" charset="-128"/>
              <a:ea typeface="ＭＳ Ｐゴシック" panose="020B0600070205080204" pitchFamily="50" charset="-128"/>
              <a:cs typeface="+mn-cs"/>
            </a:rPr>
            <a:t>、</a:t>
          </a:r>
          <a:r>
            <a:rPr lang="en-US" altLang="ja-JP" sz="1100" b="0" i="1" baseline="0">
              <a:solidFill>
                <a:srgbClr val="FF0000"/>
              </a:solidFill>
              <a:effectLst/>
              <a:latin typeface="ＭＳ Ｐゴシック" panose="020B0600070205080204" pitchFamily="50" charset="-128"/>
              <a:ea typeface="ＭＳ Ｐゴシック" panose="020B0600070205080204" pitchFamily="50" charset="-128"/>
              <a:cs typeface="+mn-cs"/>
            </a:rPr>
            <a:t>N</a:t>
          </a:r>
          <a:r>
            <a:rPr lang="ja-JP" altLang="ja-JP" sz="1100" b="0" i="1" baseline="0">
              <a:solidFill>
                <a:srgbClr val="FF0000"/>
              </a:solidFill>
              <a:effectLst/>
              <a:latin typeface="ＭＳ Ｐゴシック" panose="020B0600070205080204" pitchFamily="50" charset="-128"/>
              <a:ea typeface="ＭＳ Ｐゴシック" panose="020B0600070205080204" pitchFamily="50" charset="-128"/>
              <a:cs typeface="+mn-cs"/>
            </a:rPr>
            <a:t>F</a:t>
          </a:r>
          <a:r>
            <a:rPr lang="en-US" altLang="ja-JP" sz="1100" b="0" i="1" baseline="0">
              <a:solidFill>
                <a:srgbClr val="FF0000"/>
              </a:solidFill>
              <a:effectLst/>
              <a:latin typeface="ＭＳ Ｐゴシック" panose="020B0600070205080204" pitchFamily="50" charset="-128"/>
              <a:ea typeface="ＭＳ Ｐゴシック" panose="020B0600070205080204" pitchFamily="50" charset="-128"/>
              <a:cs typeface="+mn-cs"/>
            </a:rPr>
            <a:t>3</a:t>
          </a:r>
          <a:r>
            <a:rPr lang="ja-JP" altLang="en-US" sz="1100" b="0" i="1" u="none" strike="noStrike" baseline="0">
              <a:solidFill>
                <a:srgbClr val="FF0000"/>
              </a:solidFill>
              <a:latin typeface="ＭＳ Ｐゴシック" panose="020B0600070205080204" pitchFamily="50" charset="-128"/>
              <a:ea typeface="ＭＳ Ｐゴシック" panose="020B0600070205080204" pitchFamily="50" charset="-128"/>
            </a:rPr>
            <a:t>は、</a:t>
          </a:r>
          <a:r>
            <a:rPr lang="ja-JP" altLang="en-US" sz="1100" b="0" i="1" u="none" strike="noStrike" baseline="0">
              <a:solidFill>
                <a:srgbClr val="FF0000"/>
              </a:solidFill>
              <a:latin typeface="ＭＳ Ｐゴシック"/>
              <a:ea typeface="ＭＳ Ｐゴシック"/>
            </a:rPr>
            <a:t>二酸化炭素換算で3,000t未満の場合は入力不要です。</a:t>
          </a:r>
        </a:p>
      </xdr:txBody>
    </xdr:sp>
    <xdr:clientData/>
  </xdr:twoCellAnchor>
  <xdr:oneCellAnchor>
    <xdr:from>
      <xdr:col>30</xdr:col>
      <xdr:colOff>301625</xdr:colOff>
      <xdr:row>0</xdr:row>
      <xdr:rowOff>152400</xdr:rowOff>
    </xdr:from>
    <xdr:ext cx="4083882" cy="1183643"/>
    <xdr:sp macro="" textlink="">
      <xdr:nvSpPr>
        <xdr:cNvPr id="4" name="Text Box 9">
          <a:extLst>
            <a:ext uri="{FF2B5EF4-FFF2-40B4-BE49-F238E27FC236}">
              <a16:creationId xmlns:a16="http://schemas.microsoft.com/office/drawing/2014/main" id="{A3E36A5A-2A6D-424B-BB81-E9676A8CC4B8}"/>
            </a:ext>
          </a:extLst>
        </xdr:cNvPr>
        <xdr:cNvSpPr txBox="1">
          <a:spLocks noChangeArrowheads="1"/>
        </xdr:cNvSpPr>
      </xdr:nvSpPr>
      <xdr:spPr bwMode="auto">
        <a:xfrm>
          <a:off x="12130768" y="158750"/>
          <a:ext cx="4076948" cy="1177245"/>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3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200"/>
            </a:lnSpc>
            <a:defRPr sz="1000"/>
          </a:pPr>
          <a:r>
            <a:rPr lang="en-US" altLang="ja-JP" sz="1400" b="1" i="0" u="none" strike="noStrike" baseline="0">
              <a:solidFill>
                <a:srgbClr val="0000FF"/>
              </a:solidFill>
              <a:latin typeface="ＭＳ Ｐゴシック"/>
              <a:ea typeface="ＭＳ Ｐゴシック"/>
            </a:rPr>
            <a:t>P32</a:t>
          </a:r>
        </a:p>
        <a:p>
          <a:pPr algn="l" rtl="0">
            <a:lnSpc>
              <a:spcPts val="1300"/>
            </a:lnSpc>
            <a:defRPr sz="1000"/>
          </a:pPr>
          <a:r>
            <a:rPr lang="ja-JP" altLang="en-US" sz="1400" b="1" i="0" u="none" strike="noStrike" baseline="0">
              <a:solidFill>
                <a:srgbClr val="FF0000"/>
              </a:solidFill>
              <a:latin typeface="ＭＳ Ｐゴシック"/>
              <a:ea typeface="+mn-ea"/>
            </a:rPr>
            <a:t>に記載していますので、必ずご確認ください。</a:t>
          </a:r>
          <a:endParaRPr lang="en-US" altLang="ja-JP" sz="1400" b="1" i="0" u="none" strike="noStrike" baseline="0">
            <a:solidFill>
              <a:srgbClr val="FF0000"/>
            </a:solidFill>
            <a:latin typeface="ＭＳ Ｐゴシック"/>
            <a:ea typeface="+mn-ea"/>
          </a:endParaRPr>
        </a:p>
        <a:p>
          <a:pPr algn="l" rtl="0">
            <a:lnSpc>
              <a:spcPts val="1300"/>
            </a:lnSpc>
            <a:defRPr sz="1000"/>
          </a:pPr>
          <a:r>
            <a:rPr lang="ja-JP" altLang="en-US" sz="1400" b="1" i="0" u="none" strike="noStrike" baseline="0">
              <a:solidFill>
                <a:srgbClr val="FF0000"/>
              </a:solidFill>
              <a:latin typeface="ＭＳ Ｐゴシック"/>
              <a:ea typeface="+mn-ea"/>
            </a:rPr>
            <a:t>また、使用量欄の単位は、省エネ法とは</a:t>
          </a:r>
          <a:r>
            <a:rPr lang="en-US" altLang="ja-JP" sz="1400" b="1" i="0" u="none" strike="noStrike" baseline="0">
              <a:solidFill>
                <a:srgbClr val="FF0000"/>
              </a:solidFill>
              <a:latin typeface="ＭＳ Ｐゴシック"/>
              <a:ea typeface="+mn-ea"/>
            </a:rPr>
            <a:t>1000</a:t>
          </a:r>
          <a:r>
            <a:rPr lang="ja-JP" altLang="en-US" sz="1400" b="1" i="0" u="none" strike="noStrike" baseline="0">
              <a:solidFill>
                <a:srgbClr val="FF0000"/>
              </a:solidFill>
              <a:latin typeface="ＭＳ Ｐゴシック"/>
              <a:ea typeface="+mn-ea"/>
            </a:rPr>
            <a:t>倍違います（省エネ法の例：トン</a:t>
          </a:r>
          <a:r>
            <a:rPr lang="en-US" altLang="ja-JP" sz="1400" b="1" i="0" u="none" strike="noStrike" baseline="0">
              <a:solidFill>
                <a:srgbClr val="FF0000"/>
              </a:solidFill>
              <a:latin typeface="ＭＳ Ｐゴシック"/>
              <a:ea typeface="+mn-ea"/>
            </a:rPr>
            <a:t>(</a:t>
          </a:r>
          <a:r>
            <a:rPr lang="ja-JP" altLang="en-US" sz="1400" b="1" i="0" u="none" strike="noStrike" baseline="0">
              <a:solidFill>
                <a:srgbClr val="FF0000"/>
              </a:solidFill>
              <a:latin typeface="ＭＳ Ｐゴシック"/>
              <a:ea typeface="+mn-ea"/>
            </a:rPr>
            <a:t>ｔ） 、</a:t>
          </a:r>
          <a:r>
            <a:rPr lang="en-US" altLang="ja-JP" sz="1400" b="1" i="0" u="none" strike="noStrike" baseline="0">
              <a:solidFill>
                <a:srgbClr val="FF0000"/>
              </a:solidFill>
              <a:latin typeface="ＭＳ Ｐゴシック"/>
              <a:ea typeface="+mn-ea"/>
            </a:rPr>
            <a:t>1kL</a:t>
          </a:r>
          <a:r>
            <a:rPr lang="ja-JP" altLang="en-US" sz="1400" b="1" i="0" u="none" strike="noStrike" baseline="0">
              <a:solidFill>
                <a:srgbClr val="FF0000"/>
              </a:solidFill>
              <a:latin typeface="ＭＳ Ｐゴシック"/>
              <a:ea typeface="+mn-ea"/>
            </a:rPr>
            <a:t>、千</a:t>
          </a:r>
          <a:r>
            <a:rPr lang="en-US" altLang="ja-JP" sz="1400" b="1" i="0" u="none" strike="noStrike" baseline="0">
              <a:solidFill>
                <a:srgbClr val="FF0000"/>
              </a:solidFill>
              <a:latin typeface="ＭＳ Ｐゴシック"/>
              <a:ea typeface="+mn-ea"/>
            </a:rPr>
            <a:t>m3</a:t>
          </a:r>
          <a:r>
            <a:rPr lang="ja-JP" altLang="en-US" sz="1400" b="1" i="0" u="none" strike="noStrike" baseline="0">
              <a:solidFill>
                <a:srgbClr val="FF0000"/>
              </a:solidFill>
              <a:latin typeface="ＭＳ Ｐゴシック"/>
              <a:ea typeface="+mn-ea"/>
            </a:rPr>
            <a:t>、</a:t>
          </a:r>
          <a:r>
            <a:rPr lang="en-US" altLang="ja-JP" sz="1400" b="1" i="0" u="none" strike="noStrike" baseline="0">
              <a:solidFill>
                <a:srgbClr val="FF0000"/>
              </a:solidFill>
              <a:latin typeface="ＭＳ Ｐゴシック"/>
              <a:ea typeface="+mn-ea"/>
            </a:rPr>
            <a:t>GJ</a:t>
          </a:r>
          <a:r>
            <a:rPr lang="ja-JP" altLang="en-US" sz="1400" b="1" i="0" u="none" strike="noStrike" baseline="0">
              <a:solidFill>
                <a:srgbClr val="FF0000"/>
              </a:solidFill>
              <a:latin typeface="ＭＳ Ｐゴシック"/>
              <a:ea typeface="+mn-ea"/>
            </a:rPr>
            <a:t>等）。</a:t>
          </a:r>
        </a:p>
        <a:p>
          <a:pPr algn="l" rtl="0">
            <a:lnSpc>
              <a:spcPts val="1300"/>
            </a:lnSpc>
            <a:defRPr sz="1000"/>
          </a:pP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44450</xdr:colOff>
      <xdr:row>3</xdr:row>
      <xdr:rowOff>0</xdr:rowOff>
    </xdr:from>
    <xdr:to>
      <xdr:col>5</xdr:col>
      <xdr:colOff>450850</xdr:colOff>
      <xdr:row>17</xdr:row>
      <xdr:rowOff>4470400</xdr:rowOff>
    </xdr:to>
    <xdr:sp macro="" textlink="">
      <xdr:nvSpPr>
        <xdr:cNvPr id="284812" name="AutoShape 3">
          <a:extLst>
            <a:ext uri="{FF2B5EF4-FFF2-40B4-BE49-F238E27FC236}">
              <a16:creationId xmlns:a16="http://schemas.microsoft.com/office/drawing/2014/main" id="{AE51462F-E0E8-29AB-1749-E397A952E84A}"/>
            </a:ext>
          </a:extLst>
        </xdr:cNvPr>
        <xdr:cNvSpPr>
          <a:spLocks/>
        </xdr:cNvSpPr>
      </xdr:nvSpPr>
      <xdr:spPr bwMode="auto">
        <a:xfrm>
          <a:off x="6705600" y="495300"/>
          <a:ext cx="406400" cy="9925050"/>
        </a:xfrm>
        <a:prstGeom prst="rightBrace">
          <a:avLst>
            <a:gd name="adj1" fmla="val 232686"/>
            <a:gd name="adj2" fmla="val 46773"/>
          </a:avLst>
        </a:prstGeom>
        <a:noFill/>
        <a:ln w="25400">
          <a:solidFill>
            <a:srgbClr val="0000FF"/>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5</xdr:col>
      <xdr:colOff>607289</xdr:colOff>
      <xdr:row>12</xdr:row>
      <xdr:rowOff>164315</xdr:rowOff>
    </xdr:from>
    <xdr:ext cx="4416137" cy="677108"/>
    <xdr:sp macro="" textlink="">
      <xdr:nvSpPr>
        <xdr:cNvPr id="6" name="Text Box 9">
          <a:extLst>
            <a:ext uri="{FF2B5EF4-FFF2-40B4-BE49-F238E27FC236}">
              <a16:creationId xmlns:a16="http://schemas.microsoft.com/office/drawing/2014/main" id="{2F7B9BE6-A653-469B-B5AE-8C7F7EDD68DA}"/>
            </a:ext>
          </a:extLst>
        </xdr:cNvPr>
        <xdr:cNvSpPr txBox="1">
          <a:spLocks noChangeArrowheads="1"/>
        </xdr:cNvSpPr>
      </xdr:nvSpPr>
      <xdr:spPr bwMode="auto">
        <a:xfrm>
          <a:off x="7280562" y="4932588"/>
          <a:ext cx="4416137"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r>
            <a:rPr lang="en-US" altLang="ja-JP" sz="1400" b="1" i="0" u="none" strike="noStrike" baseline="0">
              <a:solidFill>
                <a:srgbClr val="FF0000"/>
              </a:solidFill>
              <a:latin typeface="ＭＳ Ｐゴシック"/>
              <a:ea typeface="ＭＳ Ｐゴシック"/>
            </a:rPr>
            <a:t>P</a:t>
          </a:r>
          <a:r>
            <a:rPr lang="ja-JP" altLang="en-US" sz="1400" b="1" i="0" u="none" strike="noStrike" baseline="0">
              <a:solidFill>
                <a:srgbClr val="FF0000"/>
              </a:solidFill>
              <a:latin typeface="ＭＳ Ｐゴシック"/>
              <a:ea typeface="ＭＳ Ｐゴシック"/>
            </a:rPr>
            <a:t>～）</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P15,16</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10</xdr:col>
      <xdr:colOff>107950</xdr:colOff>
      <xdr:row>6</xdr:row>
      <xdr:rowOff>57150</xdr:rowOff>
    </xdr:from>
    <xdr:to>
      <xdr:col>11</xdr:col>
      <xdr:colOff>95250</xdr:colOff>
      <xdr:row>64</xdr:row>
      <xdr:rowOff>9525</xdr:rowOff>
    </xdr:to>
    <xdr:sp macro="" textlink="">
      <xdr:nvSpPr>
        <xdr:cNvPr id="285907" name="AutoShape 3">
          <a:extLst>
            <a:ext uri="{FF2B5EF4-FFF2-40B4-BE49-F238E27FC236}">
              <a16:creationId xmlns:a16="http://schemas.microsoft.com/office/drawing/2014/main" id="{33CD13F0-9586-5B55-87F7-6DC08143D9A2}"/>
            </a:ext>
          </a:extLst>
        </xdr:cNvPr>
        <xdr:cNvSpPr>
          <a:spLocks/>
        </xdr:cNvSpPr>
      </xdr:nvSpPr>
      <xdr:spPr bwMode="auto">
        <a:xfrm>
          <a:off x="8045450" y="1092200"/>
          <a:ext cx="266700" cy="12744450"/>
        </a:xfrm>
        <a:prstGeom prst="rightBrace">
          <a:avLst>
            <a:gd name="adj1" fmla="val 221230"/>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15</xdr:col>
      <xdr:colOff>15688</xdr:colOff>
      <xdr:row>12</xdr:row>
      <xdr:rowOff>24467</xdr:rowOff>
    </xdr:from>
    <xdr:ext cx="3277461" cy="1658458"/>
    <xdr:sp macro="" textlink="">
      <xdr:nvSpPr>
        <xdr:cNvPr id="25604" name="Text Box 4">
          <a:extLst>
            <a:ext uri="{FF2B5EF4-FFF2-40B4-BE49-F238E27FC236}">
              <a16:creationId xmlns:a16="http://schemas.microsoft.com/office/drawing/2014/main" id="{D5D95DE8-0A92-4EB4-8C57-B238B60742B1}"/>
            </a:ext>
          </a:extLst>
        </xdr:cNvPr>
        <xdr:cNvSpPr txBox="1">
          <a:spLocks noChangeArrowheads="1"/>
        </xdr:cNvSpPr>
      </xdr:nvSpPr>
      <xdr:spPr bwMode="auto">
        <a:xfrm>
          <a:off x="10313894" y="2697817"/>
          <a:ext cx="3298248" cy="1652247"/>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clip" wrap="square" lIns="36576" tIns="18288" rIns="0" bIns="0" anchor="t" upright="1">
          <a:spAutoFit/>
        </a:bodyPr>
        <a:lstStyle/>
        <a:p>
          <a:pPr algn="l" rtl="0">
            <a:defRPr sz="1000"/>
          </a:pPr>
          <a:r>
            <a:rPr lang="ja-JP" altLang="en-US" sz="1400" b="1" i="1" u="none" strike="noStrike" baseline="0">
              <a:solidFill>
                <a:srgbClr val="FF0000"/>
              </a:solidFill>
              <a:latin typeface="ＭＳ Ｐゴシック"/>
              <a:ea typeface="ＭＳ Ｐゴシック"/>
            </a:rPr>
            <a:t>本エクセルファイル中の別シートに入力すると自動的に転記されるため、ここでは入力不要です。</a:t>
          </a:r>
        </a:p>
        <a:p>
          <a:pPr algn="l" rtl="0">
            <a:defRPr sz="1000"/>
          </a:pPr>
          <a:endParaRPr lang="ja-JP" altLang="en-US" sz="1400" b="1" i="1" u="none" strike="noStrike" baseline="0">
            <a:solidFill>
              <a:srgbClr val="FF0000"/>
            </a:solidFill>
            <a:latin typeface="ＭＳ Ｐゴシック"/>
            <a:ea typeface="ＭＳ Ｐゴシック"/>
          </a:endParaRPr>
        </a:p>
        <a:p>
          <a:pPr algn="l" rtl="0">
            <a:defRPr sz="1000"/>
          </a:pPr>
          <a:r>
            <a:rPr lang="ja-JP" altLang="en-US" sz="1400" b="1" i="1" u="none" strike="noStrike" baseline="0">
              <a:solidFill>
                <a:srgbClr val="FF0000"/>
              </a:solidFill>
              <a:latin typeface="ＭＳ Ｐゴシック"/>
              <a:ea typeface="ＭＳ Ｐゴシック"/>
            </a:rPr>
            <a:t>なお、エネルギー起源CO</a:t>
          </a:r>
          <a:r>
            <a:rPr lang="ja-JP" altLang="en-US" sz="1400" b="1" i="1" u="none" strike="noStrike" baseline="-25000">
              <a:solidFill>
                <a:srgbClr val="FF0000"/>
              </a:solidFill>
              <a:latin typeface="ＭＳ Ｐゴシック"/>
              <a:ea typeface="ＭＳ Ｐゴシック"/>
            </a:rPr>
            <a:t>2</a:t>
          </a:r>
          <a:r>
            <a:rPr lang="ja-JP" altLang="en-US" sz="1400" b="1" i="1" u="none" strike="noStrike" baseline="0">
              <a:solidFill>
                <a:srgbClr val="FF0000"/>
              </a:solidFill>
              <a:latin typeface="ＭＳ Ｐゴシック"/>
              <a:ea typeface="ＭＳ Ｐゴシック"/>
            </a:rPr>
            <a:t>以外のガスについては、二酸化炭素換算で3,000t未満のものは入力不要とします。</a:t>
          </a:r>
        </a:p>
      </xdr:txBody>
    </xdr:sp>
    <xdr:clientData/>
  </xdr:oneCellAnchor>
  <xdr:oneCellAnchor>
    <xdr:from>
      <xdr:col>13</xdr:col>
      <xdr:colOff>165045</xdr:colOff>
      <xdr:row>4</xdr:row>
      <xdr:rowOff>96105</xdr:rowOff>
    </xdr:from>
    <xdr:ext cx="5088603" cy="689647"/>
    <xdr:sp macro="" textlink="">
      <xdr:nvSpPr>
        <xdr:cNvPr id="4" name="Text Box 9">
          <a:extLst>
            <a:ext uri="{FF2B5EF4-FFF2-40B4-BE49-F238E27FC236}">
              <a16:creationId xmlns:a16="http://schemas.microsoft.com/office/drawing/2014/main" id="{4AE58E0E-DE0C-4EB9-B6DD-846A7E65FEF4}"/>
            </a:ext>
          </a:extLst>
        </xdr:cNvPr>
        <xdr:cNvSpPr txBox="1">
          <a:spLocks noChangeArrowheads="1"/>
        </xdr:cNvSpPr>
      </xdr:nvSpPr>
      <xdr:spPr bwMode="auto">
        <a:xfrm>
          <a:off x="9877183" y="819631"/>
          <a:ext cx="5081651"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horz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P17</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20</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10</xdr:col>
      <xdr:colOff>107950</xdr:colOff>
      <xdr:row>6</xdr:row>
      <xdr:rowOff>57150</xdr:rowOff>
    </xdr:from>
    <xdr:to>
      <xdr:col>11</xdr:col>
      <xdr:colOff>247650</xdr:colOff>
      <xdr:row>63</xdr:row>
      <xdr:rowOff>120650</xdr:rowOff>
    </xdr:to>
    <xdr:sp macro="" textlink="">
      <xdr:nvSpPr>
        <xdr:cNvPr id="286930" name="AutoShape 3">
          <a:extLst>
            <a:ext uri="{FF2B5EF4-FFF2-40B4-BE49-F238E27FC236}">
              <a16:creationId xmlns:a16="http://schemas.microsoft.com/office/drawing/2014/main" id="{407C7AFE-432B-215E-D3AE-B1D6BCF5A605}"/>
            </a:ext>
          </a:extLst>
        </xdr:cNvPr>
        <xdr:cNvSpPr>
          <a:spLocks/>
        </xdr:cNvSpPr>
      </xdr:nvSpPr>
      <xdr:spPr bwMode="auto">
        <a:xfrm>
          <a:off x="8045450" y="1085850"/>
          <a:ext cx="419100" cy="12763500"/>
        </a:xfrm>
        <a:prstGeom prst="rightBrace">
          <a:avLst>
            <a:gd name="adj1" fmla="val 209093"/>
            <a:gd name="adj2"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53602</xdr:colOff>
      <xdr:row>12</xdr:row>
      <xdr:rowOff>24466</xdr:rowOff>
    </xdr:from>
    <xdr:to>
      <xdr:col>24</xdr:col>
      <xdr:colOff>215535</xdr:colOff>
      <xdr:row>25</xdr:row>
      <xdr:rowOff>148866</xdr:rowOff>
    </xdr:to>
    <xdr:sp macro="" textlink="">
      <xdr:nvSpPr>
        <xdr:cNvPr id="26629" name="Text Box 5">
          <a:extLst>
            <a:ext uri="{FF2B5EF4-FFF2-40B4-BE49-F238E27FC236}">
              <a16:creationId xmlns:a16="http://schemas.microsoft.com/office/drawing/2014/main" id="{0D452FD6-10EC-48DF-AE8F-5D53DB14D703}"/>
            </a:ext>
          </a:extLst>
        </xdr:cNvPr>
        <xdr:cNvSpPr txBox="1">
          <a:spLocks noChangeArrowheads="1"/>
        </xdr:cNvSpPr>
      </xdr:nvSpPr>
      <xdr:spPr bwMode="auto">
        <a:xfrm>
          <a:off x="9943540" y="2697816"/>
          <a:ext cx="3206563" cy="2258386"/>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ja-JP" altLang="en-US" sz="1400" b="1" i="1" u="none" strike="noStrike" baseline="0">
              <a:solidFill>
                <a:srgbClr val="FF0000"/>
              </a:solidFill>
              <a:latin typeface="ＭＳ Ｐゴシック"/>
              <a:ea typeface="ＭＳ Ｐゴシック"/>
            </a:rPr>
            <a:t>本エクセルファイル中の別シートに入力すると自動的に転記されるため、ここでは入力不要です。</a:t>
          </a:r>
        </a:p>
        <a:p>
          <a:pPr algn="l" rtl="0">
            <a:defRPr sz="1000"/>
          </a:pPr>
          <a:endParaRPr lang="ja-JP" altLang="en-US" sz="1400" b="1" i="1" u="none" strike="noStrike" baseline="0">
            <a:solidFill>
              <a:srgbClr val="FF0000"/>
            </a:solidFill>
            <a:latin typeface="ＭＳ Ｐゴシック"/>
            <a:ea typeface="ＭＳ Ｐゴシック"/>
          </a:endParaRPr>
        </a:p>
        <a:p>
          <a:pPr algn="l" rtl="0">
            <a:lnSpc>
              <a:spcPts val="1700"/>
            </a:lnSpc>
            <a:defRPr sz="1000"/>
          </a:pPr>
          <a:r>
            <a:rPr lang="ja-JP" altLang="en-US" sz="1400" b="1" i="1" u="none" strike="noStrike" baseline="0">
              <a:solidFill>
                <a:srgbClr val="FF0000"/>
              </a:solidFill>
              <a:latin typeface="ＭＳ Ｐゴシック"/>
              <a:ea typeface="ＭＳ Ｐゴシック"/>
            </a:rPr>
            <a:t>なお、エネルギー起源CO</a:t>
          </a:r>
          <a:r>
            <a:rPr lang="ja-JP" altLang="en-US" sz="1400" b="1" i="1" u="none" strike="noStrike" baseline="-25000">
              <a:solidFill>
                <a:srgbClr val="FF0000"/>
              </a:solidFill>
              <a:latin typeface="ＭＳ Ｐゴシック"/>
              <a:ea typeface="ＭＳ Ｐゴシック"/>
            </a:rPr>
            <a:t>2</a:t>
          </a:r>
          <a:r>
            <a:rPr lang="ja-JP" altLang="en-US" sz="1400" b="1" i="1" u="none" strike="noStrike" baseline="0">
              <a:solidFill>
                <a:srgbClr val="FF0000"/>
              </a:solidFill>
              <a:latin typeface="ＭＳ Ｐゴシック"/>
              <a:ea typeface="ＭＳ Ｐゴシック"/>
            </a:rPr>
            <a:t>以外のガスについては、二酸化炭素換算で3,000t未満のものは入力不要とします。</a:t>
          </a:r>
        </a:p>
      </xdr:txBody>
    </xdr:sp>
    <xdr:clientData/>
  </xdr:twoCellAnchor>
  <xdr:oneCellAnchor>
    <xdr:from>
      <xdr:col>14</xdr:col>
      <xdr:colOff>109710</xdr:colOff>
      <xdr:row>4</xdr:row>
      <xdr:rowOff>79241</xdr:rowOff>
    </xdr:from>
    <xdr:ext cx="4281045" cy="677108"/>
    <xdr:sp macro="" textlink="">
      <xdr:nvSpPr>
        <xdr:cNvPr id="4" name="Text Box 9">
          <a:extLst>
            <a:ext uri="{FF2B5EF4-FFF2-40B4-BE49-F238E27FC236}">
              <a16:creationId xmlns:a16="http://schemas.microsoft.com/office/drawing/2014/main" id="{D3C20894-1B93-4CC4-A031-E940F0548AD5}"/>
            </a:ext>
          </a:extLst>
        </xdr:cNvPr>
        <xdr:cNvSpPr txBox="1">
          <a:spLocks noChangeArrowheads="1"/>
        </xdr:cNvSpPr>
      </xdr:nvSpPr>
      <xdr:spPr bwMode="auto">
        <a:xfrm>
          <a:off x="10111707" y="796417"/>
          <a:ext cx="4287983"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P17</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20</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5</xdr:col>
      <xdr:colOff>76200</xdr:colOff>
      <xdr:row>2</xdr:row>
      <xdr:rowOff>25400</xdr:rowOff>
    </xdr:from>
    <xdr:to>
      <xdr:col>7</xdr:col>
      <xdr:colOff>177800</xdr:colOff>
      <xdr:row>27</xdr:row>
      <xdr:rowOff>228600</xdr:rowOff>
    </xdr:to>
    <xdr:sp macro="" textlink="">
      <xdr:nvSpPr>
        <xdr:cNvPr id="287884" name="AutoShape 3">
          <a:extLst>
            <a:ext uri="{FF2B5EF4-FFF2-40B4-BE49-F238E27FC236}">
              <a16:creationId xmlns:a16="http://schemas.microsoft.com/office/drawing/2014/main" id="{3B020678-6F6C-3A9F-8CBB-7BA035D47224}"/>
            </a:ext>
          </a:extLst>
        </xdr:cNvPr>
        <xdr:cNvSpPr>
          <a:spLocks/>
        </xdr:cNvSpPr>
      </xdr:nvSpPr>
      <xdr:spPr bwMode="auto">
        <a:xfrm>
          <a:off x="6483350" y="355600"/>
          <a:ext cx="660400" cy="11772900"/>
        </a:xfrm>
        <a:prstGeom prst="rightBrace">
          <a:avLst>
            <a:gd name="adj1" fmla="val 86329"/>
            <a:gd name="adj2" fmla="val 46773"/>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8</xdr:col>
      <xdr:colOff>88900</xdr:colOff>
      <xdr:row>13</xdr:row>
      <xdr:rowOff>75293</xdr:rowOff>
    </xdr:from>
    <xdr:ext cx="4281033" cy="689884"/>
    <xdr:sp macro="" textlink="">
      <xdr:nvSpPr>
        <xdr:cNvPr id="4" name="Text Box 9">
          <a:hlinkClick xmlns:r="http://schemas.openxmlformats.org/officeDocument/2006/relationships" r:id="rId1"/>
          <a:extLst>
            <a:ext uri="{FF2B5EF4-FFF2-40B4-BE49-F238E27FC236}">
              <a16:creationId xmlns:a16="http://schemas.microsoft.com/office/drawing/2014/main" id="{6AD160A3-19FB-427F-BCBB-4D5E25B7F15D}"/>
            </a:ext>
          </a:extLst>
        </xdr:cNvPr>
        <xdr:cNvSpPr txBox="1">
          <a:spLocks noChangeArrowheads="1"/>
        </xdr:cNvSpPr>
      </xdr:nvSpPr>
      <xdr:spPr bwMode="auto">
        <a:xfrm>
          <a:off x="8006603" y="5225143"/>
          <a:ext cx="4287983"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P23,24</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8</xdr:col>
      <xdr:colOff>146050</xdr:colOff>
      <xdr:row>9</xdr:row>
      <xdr:rowOff>38100</xdr:rowOff>
    </xdr:from>
    <xdr:to>
      <xdr:col>8</xdr:col>
      <xdr:colOff>260350</xdr:colOff>
      <xdr:row>12</xdr:row>
      <xdr:rowOff>25400</xdr:rowOff>
    </xdr:to>
    <xdr:sp macro="" textlink="">
      <xdr:nvSpPr>
        <xdr:cNvPr id="289048" name="AutoShape 1">
          <a:extLst>
            <a:ext uri="{FF2B5EF4-FFF2-40B4-BE49-F238E27FC236}">
              <a16:creationId xmlns:a16="http://schemas.microsoft.com/office/drawing/2014/main" id="{9164E834-E6AC-D387-C229-5D2862C14AAC}"/>
            </a:ext>
          </a:extLst>
        </xdr:cNvPr>
        <xdr:cNvSpPr>
          <a:spLocks/>
        </xdr:cNvSpPr>
      </xdr:nvSpPr>
      <xdr:spPr bwMode="auto">
        <a:xfrm>
          <a:off x="1873250" y="1479550"/>
          <a:ext cx="114300" cy="558800"/>
        </a:xfrm>
        <a:prstGeom prst="leftBrace">
          <a:avLst>
            <a:gd name="adj1" fmla="val 40741"/>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139700</xdr:colOff>
      <xdr:row>9</xdr:row>
      <xdr:rowOff>38100</xdr:rowOff>
    </xdr:from>
    <xdr:to>
      <xdr:col>8</xdr:col>
      <xdr:colOff>101600</xdr:colOff>
      <xdr:row>10</xdr:row>
      <xdr:rowOff>177800</xdr:rowOff>
    </xdr:to>
    <xdr:sp macro="" textlink="">
      <xdr:nvSpPr>
        <xdr:cNvPr id="289049" name="Freeform 2">
          <a:extLst>
            <a:ext uri="{FF2B5EF4-FFF2-40B4-BE49-F238E27FC236}">
              <a16:creationId xmlns:a16="http://schemas.microsoft.com/office/drawing/2014/main" id="{8FCF115E-D46E-7DEF-9204-DBD036255ECB}"/>
            </a:ext>
          </a:extLst>
        </xdr:cNvPr>
        <xdr:cNvSpPr>
          <a:spLocks/>
        </xdr:cNvSpPr>
      </xdr:nvSpPr>
      <xdr:spPr bwMode="auto">
        <a:xfrm>
          <a:off x="1612900" y="1479550"/>
          <a:ext cx="215900" cy="330200"/>
        </a:xfrm>
        <a:custGeom>
          <a:avLst/>
          <a:gdLst>
            <a:gd name="T0" fmla="*/ 2147483646 w 48"/>
            <a:gd name="T1" fmla="*/ 0 h 50"/>
            <a:gd name="T2" fmla="*/ 2147483646 w 48"/>
            <a:gd name="T3" fmla="*/ 2147483646 h 50"/>
            <a:gd name="T4" fmla="*/ 2147483646 w 48"/>
            <a:gd name="T5" fmla="*/ 2147483646 h 50"/>
            <a:gd name="T6" fmla="*/ 0 60000 65536"/>
            <a:gd name="T7" fmla="*/ 0 60000 65536"/>
            <a:gd name="T8" fmla="*/ 0 60000 65536"/>
          </a:gdLst>
          <a:ahLst/>
          <a:cxnLst>
            <a:cxn ang="T6">
              <a:pos x="T0" y="T1"/>
            </a:cxn>
            <a:cxn ang="T7">
              <a:pos x="T2" y="T3"/>
            </a:cxn>
            <a:cxn ang="T8">
              <a:pos x="T4" y="T5"/>
            </a:cxn>
          </a:cxnLst>
          <a:rect l="0" t="0" r="r" b="b"/>
          <a:pathLst>
            <a:path w="48" h="50">
              <a:moveTo>
                <a:pt x="6" y="0"/>
              </a:moveTo>
              <a:cubicBezTo>
                <a:pt x="6" y="7"/>
                <a:pt x="0" y="34"/>
                <a:pt x="7" y="42"/>
              </a:cubicBezTo>
              <a:cubicBezTo>
                <a:pt x="14" y="50"/>
                <a:pt x="40" y="45"/>
                <a:pt x="48" y="46"/>
              </a:cubicBezTo>
            </a:path>
          </a:pathLst>
        </a:custGeom>
        <a:noFill/>
        <a:ln w="25400"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triangl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27</xdr:col>
      <xdr:colOff>0</xdr:colOff>
      <xdr:row>2</xdr:row>
      <xdr:rowOff>31750</xdr:rowOff>
    </xdr:from>
    <xdr:to>
      <xdr:col>28</xdr:col>
      <xdr:colOff>95250</xdr:colOff>
      <xdr:row>66</xdr:row>
      <xdr:rowOff>0</xdr:rowOff>
    </xdr:to>
    <xdr:sp macro="" textlink="">
      <xdr:nvSpPr>
        <xdr:cNvPr id="289050" name="AutoShape 3">
          <a:extLst>
            <a:ext uri="{FF2B5EF4-FFF2-40B4-BE49-F238E27FC236}">
              <a16:creationId xmlns:a16="http://schemas.microsoft.com/office/drawing/2014/main" id="{2E0702E1-C642-09EC-CD1F-E107A94914EB}"/>
            </a:ext>
          </a:extLst>
        </xdr:cNvPr>
        <xdr:cNvSpPr>
          <a:spLocks/>
        </xdr:cNvSpPr>
      </xdr:nvSpPr>
      <xdr:spPr bwMode="auto">
        <a:xfrm>
          <a:off x="6273800" y="266700"/>
          <a:ext cx="654050" cy="19805650"/>
        </a:xfrm>
        <a:prstGeom prst="rightBrace">
          <a:avLst>
            <a:gd name="adj1" fmla="val 57479"/>
            <a:gd name="adj2" fmla="val 20931"/>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28</xdr:col>
      <xdr:colOff>177801</xdr:colOff>
      <xdr:row>22</xdr:row>
      <xdr:rowOff>190501</xdr:rowOff>
    </xdr:from>
    <xdr:ext cx="4205722" cy="677108"/>
    <xdr:sp macro="" textlink="">
      <xdr:nvSpPr>
        <xdr:cNvPr id="6" name="Text Box 9">
          <a:hlinkClick xmlns:r="http://schemas.openxmlformats.org/officeDocument/2006/relationships" r:id="rId1"/>
          <a:extLst>
            <a:ext uri="{FF2B5EF4-FFF2-40B4-BE49-F238E27FC236}">
              <a16:creationId xmlns:a16="http://schemas.microsoft.com/office/drawing/2014/main" id="{3C16237D-0452-48FD-BD53-A672564B97AC}"/>
            </a:ext>
          </a:extLst>
        </xdr:cNvPr>
        <xdr:cNvSpPr txBox="1">
          <a:spLocks noChangeArrowheads="1"/>
        </xdr:cNvSpPr>
      </xdr:nvSpPr>
      <xdr:spPr bwMode="auto">
        <a:xfrm>
          <a:off x="7639051" y="4019551"/>
          <a:ext cx="4205722" cy="677108"/>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00FF"/>
              </a:solidFill>
              <a:latin typeface="ＭＳ Ｐゴシック"/>
              <a:ea typeface="ＭＳ Ｐゴシック"/>
            </a:rPr>
            <a:t>P25</a:t>
          </a:r>
          <a:r>
            <a:rPr lang="ja-JP" altLang="en-US" sz="1400" b="1" i="0" u="none" strike="noStrike" baseline="0">
              <a:solidFill>
                <a:srgbClr val="0000FF"/>
              </a:solidFill>
              <a:latin typeface="ＭＳ Ｐゴシック"/>
              <a:ea typeface="ＭＳ Ｐゴシック"/>
            </a:rPr>
            <a:t>～</a:t>
          </a:r>
          <a:r>
            <a:rPr lang="en-US" altLang="ja-JP" sz="1400" b="1" i="0" u="none" strike="noStrike" baseline="0">
              <a:solidFill>
                <a:srgbClr val="0000FF"/>
              </a:solidFill>
              <a:latin typeface="ＭＳ Ｐゴシック"/>
              <a:ea typeface="ＭＳ Ｐゴシック"/>
            </a:rPr>
            <a:t>27</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27</xdr:col>
      <xdr:colOff>218788</xdr:colOff>
      <xdr:row>11</xdr:row>
      <xdr:rowOff>58304</xdr:rowOff>
    </xdr:from>
    <xdr:ext cx="4104305" cy="559384"/>
    <xdr:sp macro="" textlink="">
      <xdr:nvSpPr>
        <xdr:cNvPr id="2" name="Text Box 9">
          <a:extLst>
            <a:ext uri="{FF2B5EF4-FFF2-40B4-BE49-F238E27FC236}">
              <a16:creationId xmlns:a16="http://schemas.microsoft.com/office/drawing/2014/main" id="{EE7EE950-F2FD-4D23-9963-52C0F9ACF76C}"/>
            </a:ext>
          </a:extLst>
        </xdr:cNvPr>
        <xdr:cNvSpPr txBox="1">
          <a:spLocks noChangeArrowheads="1"/>
        </xdr:cNvSpPr>
      </xdr:nvSpPr>
      <xdr:spPr bwMode="auto">
        <a:xfrm>
          <a:off x="7278494" y="1537480"/>
          <a:ext cx="4104305"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P28,29</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editAs="oneCell">
    <xdr:from>
      <xdr:col>26</xdr:col>
      <xdr:colOff>44450</xdr:colOff>
      <xdr:row>1</xdr:row>
      <xdr:rowOff>50800</xdr:rowOff>
    </xdr:from>
    <xdr:to>
      <xdr:col>27</xdr:col>
      <xdr:colOff>139700</xdr:colOff>
      <xdr:row>38</xdr:row>
      <xdr:rowOff>215900</xdr:rowOff>
    </xdr:to>
    <xdr:sp macro="" textlink="">
      <xdr:nvSpPr>
        <xdr:cNvPr id="289933" name="AutoShape 3">
          <a:extLst>
            <a:ext uri="{FF2B5EF4-FFF2-40B4-BE49-F238E27FC236}">
              <a16:creationId xmlns:a16="http://schemas.microsoft.com/office/drawing/2014/main" id="{63EDA3FE-47E9-4A03-ACFF-7046CFA9AFC1}"/>
            </a:ext>
          </a:extLst>
        </xdr:cNvPr>
        <xdr:cNvSpPr>
          <a:spLocks/>
        </xdr:cNvSpPr>
      </xdr:nvSpPr>
      <xdr:spPr bwMode="auto">
        <a:xfrm>
          <a:off x="6515100" y="209550"/>
          <a:ext cx="654050" cy="10356850"/>
        </a:xfrm>
        <a:prstGeom prst="rightBrace">
          <a:avLst>
            <a:gd name="adj1" fmla="val 58061"/>
            <a:gd name="adj2" fmla="val 16157"/>
          </a:avLst>
        </a:prstGeom>
        <a:noFill/>
        <a:ln w="254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76201</xdr:colOff>
      <xdr:row>9</xdr:row>
      <xdr:rowOff>38101</xdr:rowOff>
    </xdr:from>
    <xdr:to>
      <xdr:col>10</xdr:col>
      <xdr:colOff>1111251</xdr:colOff>
      <xdr:row>19</xdr:row>
      <xdr:rowOff>79376</xdr:rowOff>
    </xdr:to>
    <xdr:sp macro="" textlink="">
      <xdr:nvSpPr>
        <xdr:cNvPr id="2" name="正方形/長方形 1">
          <a:extLst>
            <a:ext uri="{FF2B5EF4-FFF2-40B4-BE49-F238E27FC236}">
              <a16:creationId xmlns:a16="http://schemas.microsoft.com/office/drawing/2014/main" id="{D430197A-7E72-4274-8A59-179D9BC0AA63}"/>
            </a:ext>
          </a:extLst>
        </xdr:cNvPr>
        <xdr:cNvSpPr/>
      </xdr:nvSpPr>
      <xdr:spPr bwMode="auto">
        <a:xfrm>
          <a:off x="12598401" y="2038351"/>
          <a:ext cx="1117600" cy="323215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100">
            <a:solidFill>
              <a:srgbClr val="FF0000"/>
            </a:solidFill>
          </a:endParaRPr>
        </a:p>
      </xdr:txBody>
    </xdr:sp>
    <xdr:clientData/>
  </xdr:twoCellAnchor>
  <xdr:twoCellAnchor>
    <xdr:from>
      <xdr:col>9</xdr:col>
      <xdr:colOff>155575</xdr:colOff>
      <xdr:row>21</xdr:row>
      <xdr:rowOff>152400</xdr:rowOff>
    </xdr:from>
    <xdr:to>
      <xdr:col>10</xdr:col>
      <xdr:colOff>704598</xdr:colOff>
      <xdr:row>28</xdr:row>
      <xdr:rowOff>190500</xdr:rowOff>
    </xdr:to>
    <xdr:sp macro="" textlink="">
      <xdr:nvSpPr>
        <xdr:cNvPr id="3" name="正方形/長方形 2">
          <a:extLst>
            <a:ext uri="{FF2B5EF4-FFF2-40B4-BE49-F238E27FC236}">
              <a16:creationId xmlns:a16="http://schemas.microsoft.com/office/drawing/2014/main" id="{FAC90654-F909-4615-9BAC-034CA131CF41}"/>
            </a:ext>
          </a:extLst>
        </xdr:cNvPr>
        <xdr:cNvSpPr/>
      </xdr:nvSpPr>
      <xdr:spPr bwMode="auto">
        <a:xfrm>
          <a:off x="11560175" y="5575300"/>
          <a:ext cx="1736725" cy="28956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400">
            <a:solidFill>
              <a:srgbClr val="FF0000"/>
            </a:solidFill>
          </a:endParaRPr>
        </a:p>
      </xdr:txBody>
    </xdr:sp>
    <xdr:clientData/>
  </xdr:twoCellAnchor>
  <xdr:twoCellAnchor>
    <xdr:from>
      <xdr:col>5</xdr:col>
      <xdr:colOff>143435</xdr:colOff>
      <xdr:row>40</xdr:row>
      <xdr:rowOff>168087</xdr:rowOff>
    </xdr:from>
    <xdr:to>
      <xdr:col>6</xdr:col>
      <xdr:colOff>508599</xdr:colOff>
      <xdr:row>46</xdr:row>
      <xdr:rowOff>342524</xdr:rowOff>
    </xdr:to>
    <xdr:sp macro="" textlink="">
      <xdr:nvSpPr>
        <xdr:cNvPr id="5" name="正方形/長方形 4">
          <a:extLst>
            <a:ext uri="{FF2B5EF4-FFF2-40B4-BE49-F238E27FC236}">
              <a16:creationId xmlns:a16="http://schemas.microsoft.com/office/drawing/2014/main" id="{580C6D8E-D86D-4018-9B66-5833EA8F0C9A}"/>
            </a:ext>
          </a:extLst>
        </xdr:cNvPr>
        <xdr:cNvSpPr/>
      </xdr:nvSpPr>
      <xdr:spPr bwMode="auto">
        <a:xfrm>
          <a:off x="5418044" y="12629028"/>
          <a:ext cx="1763992" cy="2482849"/>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en-US" altLang="ja-JP" sz="1400">
              <a:solidFill>
                <a:srgbClr val="FF0000"/>
              </a:solidFill>
            </a:rPr>
            <a:t>※</a:t>
          </a:r>
          <a:r>
            <a:rPr kumimoji="1" lang="ja-JP" altLang="en-US" sz="1400">
              <a:solidFill>
                <a:srgbClr val="FF0000"/>
              </a:solidFill>
            </a:rPr>
            <a:t>化石燃料を混焼している場合は再生可能エネルギー（バイオマス等）分のみ按分して記入ください。</a:t>
          </a:r>
          <a:endParaRPr kumimoji="1" lang="en-US" altLang="ja-JP" sz="1400">
            <a:solidFill>
              <a:srgbClr val="FF0000"/>
            </a:solidFill>
          </a:endParaRPr>
        </a:p>
        <a:p>
          <a:pPr algn="l">
            <a:lnSpc>
              <a:spcPts val="1600"/>
            </a:lnSpc>
          </a:pPr>
          <a:r>
            <a:rPr kumimoji="1" lang="ja-JP" altLang="en-US" sz="1400">
              <a:solidFill>
                <a:srgbClr val="FF0000"/>
              </a:solidFill>
            </a:rPr>
            <a:t>化石燃料分は集計結果表</a:t>
          </a:r>
          <a:r>
            <a:rPr kumimoji="1" lang="en-US" altLang="ja-JP" sz="1400">
              <a:solidFill>
                <a:srgbClr val="FF0000"/>
              </a:solidFill>
            </a:rPr>
            <a:t>CO</a:t>
          </a:r>
          <a:r>
            <a:rPr kumimoji="1" lang="en-US" altLang="ja-JP" sz="1400" baseline="-25000">
              <a:solidFill>
                <a:srgbClr val="FF0000"/>
              </a:solidFill>
            </a:rPr>
            <a:t>2</a:t>
          </a:r>
          <a:r>
            <a:rPr kumimoji="1" lang="ja-JP" altLang="en-US" sz="1400">
              <a:solidFill>
                <a:srgbClr val="FF0000"/>
              </a:solidFill>
            </a:rPr>
            <a:t>シートに記入してください。</a:t>
          </a:r>
        </a:p>
      </xdr:txBody>
    </xdr:sp>
    <xdr:clientData/>
  </xdr:twoCellAnchor>
  <xdr:twoCellAnchor>
    <xdr:from>
      <xdr:col>6</xdr:col>
      <xdr:colOff>1297082</xdr:colOff>
      <xdr:row>40</xdr:row>
      <xdr:rowOff>112060</xdr:rowOff>
    </xdr:from>
    <xdr:to>
      <xdr:col>10</xdr:col>
      <xdr:colOff>831462</xdr:colOff>
      <xdr:row>46</xdr:row>
      <xdr:rowOff>358588</xdr:rowOff>
    </xdr:to>
    <xdr:sp macro="" textlink="">
      <xdr:nvSpPr>
        <xdr:cNvPr id="7" name="正方形/長方形 6">
          <a:extLst>
            <a:ext uri="{FF2B5EF4-FFF2-40B4-BE49-F238E27FC236}">
              <a16:creationId xmlns:a16="http://schemas.microsoft.com/office/drawing/2014/main" id="{87E07737-4C7E-49BA-A8F4-18C94A8E9BAB}"/>
            </a:ext>
          </a:extLst>
        </xdr:cNvPr>
        <xdr:cNvSpPr/>
      </xdr:nvSpPr>
      <xdr:spPr bwMode="auto">
        <a:xfrm>
          <a:off x="8027708" y="12573001"/>
          <a:ext cx="4915086" cy="255494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400"/>
            </a:lnSpc>
          </a:pPr>
          <a:endParaRPr kumimoji="1" lang="en-US" altLang="ja-JP" sz="1200">
            <a:solidFill>
              <a:srgbClr val="FF0000"/>
            </a:solidFill>
          </a:endParaRPr>
        </a:p>
        <a:p>
          <a:pPr algn="l"/>
          <a:r>
            <a:rPr kumimoji="1" lang="ja-JP" altLang="en-US" sz="1200">
              <a:solidFill>
                <a:srgbClr val="FF0000"/>
              </a:solidFill>
            </a:rPr>
            <a:t>　「</a:t>
          </a:r>
          <a:r>
            <a:rPr kumimoji="1" lang="ja-JP" altLang="en-US" sz="1400">
              <a:solidFill>
                <a:srgbClr val="FF0000"/>
              </a:solidFill>
            </a:rPr>
            <a:t>再生可能エネルギー」とは、エネルギー供給事業者による非化石エネルギー源の利用及び化石エネルギー源の利用及び化石エネルギー原料の有効な利用の促進に関する法律（平成</a:t>
          </a:r>
          <a:r>
            <a:rPr kumimoji="1" lang="en-US" altLang="ja-JP" sz="1400">
              <a:solidFill>
                <a:srgbClr val="FF0000"/>
              </a:solidFill>
            </a:rPr>
            <a:t>21</a:t>
          </a:r>
          <a:r>
            <a:rPr kumimoji="1" lang="ja-JP" altLang="en-US" sz="1400">
              <a:solidFill>
                <a:srgbClr val="FF0000"/>
              </a:solidFill>
            </a:rPr>
            <a:t>年法律第</a:t>
          </a:r>
          <a:r>
            <a:rPr kumimoji="1" lang="en-US" altLang="ja-JP" sz="1400">
              <a:solidFill>
                <a:srgbClr val="FF0000"/>
              </a:solidFill>
            </a:rPr>
            <a:t>72</a:t>
          </a:r>
          <a:r>
            <a:rPr kumimoji="1" lang="ja-JP" altLang="en-US" sz="1400">
              <a:solidFill>
                <a:srgbClr val="FF0000"/>
              </a:solidFill>
            </a:rPr>
            <a:t>号）及び同施行令（平成</a:t>
          </a:r>
          <a:r>
            <a:rPr kumimoji="1" lang="en-US" altLang="ja-JP" sz="1400">
              <a:solidFill>
                <a:srgbClr val="FF0000"/>
              </a:solidFill>
            </a:rPr>
            <a:t>21</a:t>
          </a:r>
          <a:r>
            <a:rPr kumimoji="1" lang="ja-JP" altLang="en-US" sz="1400">
              <a:solidFill>
                <a:srgbClr val="FF0000"/>
              </a:solidFill>
            </a:rPr>
            <a:t>年政令第</a:t>
          </a:r>
          <a:r>
            <a:rPr kumimoji="1" lang="en-US" altLang="ja-JP" sz="1400">
              <a:solidFill>
                <a:srgbClr val="FF0000"/>
              </a:solidFill>
            </a:rPr>
            <a:t>222</a:t>
          </a:r>
          <a:r>
            <a:rPr kumimoji="1" lang="ja-JP" altLang="en-US" sz="1400">
              <a:solidFill>
                <a:srgbClr val="FF0000"/>
              </a:solidFill>
            </a:rPr>
            <a:t>号）に規定される「太陽光」、「風力」、「水力」、「地熱」、「太陽熱」、「大気中の熱その他の自然界に存する熱」、「バイオマス」を指す。</a:t>
          </a:r>
          <a:endParaRPr kumimoji="1" lang="en-US" altLang="ja-JP" sz="1400">
            <a:solidFill>
              <a:srgbClr val="FF0000"/>
            </a:solidFill>
          </a:endParaRPr>
        </a:p>
        <a:p>
          <a:pPr algn="l">
            <a:lnSpc>
              <a:spcPts val="1700"/>
            </a:lnSpc>
          </a:pPr>
          <a:r>
            <a:rPr kumimoji="1" lang="ja-JP" altLang="en-US" sz="1400">
              <a:solidFill>
                <a:srgbClr val="FF0000"/>
              </a:solidFill>
            </a:rPr>
            <a:t>「</a:t>
          </a:r>
          <a:r>
            <a:rPr kumimoji="1" lang="en-US" altLang="ja-JP" sz="1400">
              <a:solidFill>
                <a:srgbClr val="FF0000"/>
              </a:solidFill>
            </a:rPr>
            <a:t>FIT</a:t>
          </a:r>
          <a:r>
            <a:rPr kumimoji="1" lang="ja-JP" altLang="en-US" sz="1400">
              <a:solidFill>
                <a:srgbClr val="FF0000"/>
              </a:solidFill>
            </a:rPr>
            <a:t>電気」とは、電気事業法による再生可能エネルギー電気の調達に関する特別法に規定される再生可能エネルギー電気を指す。</a:t>
          </a:r>
          <a:endParaRPr kumimoji="1" lang="en-US" altLang="ja-JP" sz="1400">
            <a:solidFill>
              <a:srgbClr val="FF0000"/>
            </a:solidFill>
          </a:endParaRPr>
        </a:p>
        <a:p>
          <a:pPr algn="l">
            <a:lnSpc>
              <a:spcPts val="1400"/>
            </a:lnSpc>
          </a:pPr>
          <a:endParaRPr kumimoji="1" lang="ja-JP" altLang="en-US" sz="1400">
            <a:solidFill>
              <a:srgbClr val="FF0000"/>
            </a:solidFill>
          </a:endParaRPr>
        </a:p>
      </xdr:txBody>
    </xdr:sp>
    <xdr:clientData/>
  </xdr:twoCellAnchor>
  <xdr:twoCellAnchor>
    <xdr:from>
      <xdr:col>5</xdr:col>
      <xdr:colOff>72091</xdr:colOff>
      <xdr:row>55</xdr:row>
      <xdr:rowOff>51174</xdr:rowOff>
    </xdr:from>
    <xdr:to>
      <xdr:col>5</xdr:col>
      <xdr:colOff>243541</xdr:colOff>
      <xdr:row>58</xdr:row>
      <xdr:rowOff>320115</xdr:rowOff>
    </xdr:to>
    <xdr:sp macro="" textlink="">
      <xdr:nvSpPr>
        <xdr:cNvPr id="4" name="右中かっこ 3">
          <a:extLst>
            <a:ext uri="{FF2B5EF4-FFF2-40B4-BE49-F238E27FC236}">
              <a16:creationId xmlns:a16="http://schemas.microsoft.com/office/drawing/2014/main" id="{BC70E86E-EC26-47F4-9494-931A72120D67}"/>
            </a:ext>
          </a:extLst>
        </xdr:cNvPr>
        <xdr:cNvSpPr/>
      </xdr:nvSpPr>
      <xdr:spPr bwMode="auto">
        <a:xfrm>
          <a:off x="5343168" y="16566369"/>
          <a:ext cx="190500" cy="1308032"/>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45197</xdr:colOff>
      <xdr:row>55</xdr:row>
      <xdr:rowOff>13074</xdr:rowOff>
    </xdr:from>
    <xdr:to>
      <xdr:col>10</xdr:col>
      <xdr:colOff>232641</xdr:colOff>
      <xdr:row>58</xdr:row>
      <xdr:rowOff>16</xdr:rowOff>
    </xdr:to>
    <xdr:sp macro="" textlink="">
      <xdr:nvSpPr>
        <xdr:cNvPr id="8" name="右中かっこ 7">
          <a:extLst>
            <a:ext uri="{FF2B5EF4-FFF2-40B4-BE49-F238E27FC236}">
              <a16:creationId xmlns:a16="http://schemas.microsoft.com/office/drawing/2014/main" id="{D1BDCD38-CA77-4AC7-8D7C-33664423AF05}"/>
            </a:ext>
          </a:extLst>
        </xdr:cNvPr>
        <xdr:cNvSpPr/>
      </xdr:nvSpPr>
      <xdr:spPr bwMode="auto">
        <a:xfrm>
          <a:off x="12086665" y="16669871"/>
          <a:ext cx="206188" cy="1035423"/>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355226</xdr:colOff>
      <xdr:row>55</xdr:row>
      <xdr:rowOff>320488</xdr:rowOff>
    </xdr:from>
    <xdr:to>
      <xdr:col>5</xdr:col>
      <xdr:colOff>1164466</xdr:colOff>
      <xdr:row>58</xdr:row>
      <xdr:rowOff>22411</xdr:rowOff>
    </xdr:to>
    <xdr:sp macro="" textlink="">
      <xdr:nvSpPr>
        <xdr:cNvPr id="10" name="正方形/長方形 9">
          <a:extLst>
            <a:ext uri="{FF2B5EF4-FFF2-40B4-BE49-F238E27FC236}">
              <a16:creationId xmlns:a16="http://schemas.microsoft.com/office/drawing/2014/main" id="{E4490D08-7B85-486A-8265-446502721BAA}"/>
            </a:ext>
          </a:extLst>
        </xdr:cNvPr>
        <xdr:cNvSpPr/>
      </xdr:nvSpPr>
      <xdr:spPr bwMode="auto">
        <a:xfrm>
          <a:off x="5658053" y="16842033"/>
          <a:ext cx="872938" cy="741014"/>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600"/>
            </a:lnSpc>
          </a:pPr>
          <a:r>
            <a:rPr kumimoji="1" lang="ja-JP" altLang="en-US" sz="1400">
              <a:solidFill>
                <a:srgbClr val="FF0000"/>
              </a:solidFill>
            </a:rPr>
            <a:t>導入目標は参考記入</a:t>
          </a:r>
        </a:p>
      </xdr:txBody>
    </xdr:sp>
    <xdr:clientData/>
  </xdr:twoCellAnchor>
  <xdr:twoCellAnchor>
    <xdr:from>
      <xdr:col>10</xdr:col>
      <xdr:colOff>301064</xdr:colOff>
      <xdr:row>55</xdr:row>
      <xdr:rowOff>170329</xdr:rowOff>
    </xdr:from>
    <xdr:to>
      <xdr:col>10</xdr:col>
      <xdr:colOff>1110599</xdr:colOff>
      <xdr:row>57</xdr:row>
      <xdr:rowOff>213292</xdr:rowOff>
    </xdr:to>
    <xdr:sp macro="" textlink="">
      <xdr:nvSpPr>
        <xdr:cNvPr id="12" name="正方形/長方形 11">
          <a:extLst>
            <a:ext uri="{FF2B5EF4-FFF2-40B4-BE49-F238E27FC236}">
              <a16:creationId xmlns:a16="http://schemas.microsoft.com/office/drawing/2014/main" id="{CAEB7F31-740C-4E32-88C2-B2A3A27A972B}"/>
            </a:ext>
          </a:extLst>
        </xdr:cNvPr>
        <xdr:cNvSpPr/>
      </xdr:nvSpPr>
      <xdr:spPr bwMode="auto">
        <a:xfrm>
          <a:off x="12367932" y="16766241"/>
          <a:ext cx="872938" cy="744069"/>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600"/>
            </a:lnSpc>
          </a:pPr>
          <a:r>
            <a:rPr kumimoji="1" lang="ja-JP" altLang="en-US" sz="1400">
              <a:solidFill>
                <a:srgbClr val="FF0000"/>
              </a:solidFill>
            </a:rPr>
            <a:t>導入目標は参考記入</a:t>
          </a:r>
        </a:p>
      </xdr:txBody>
    </xdr:sp>
    <xdr:clientData/>
  </xdr:twoCellAnchor>
  <xdr:oneCellAnchor>
    <xdr:from>
      <xdr:col>12</xdr:col>
      <xdr:colOff>125846</xdr:colOff>
      <xdr:row>12</xdr:row>
      <xdr:rowOff>155864</xdr:rowOff>
    </xdr:from>
    <xdr:ext cx="4104685" cy="559384"/>
    <xdr:sp macro="" textlink="">
      <xdr:nvSpPr>
        <xdr:cNvPr id="11" name="Text Box 9">
          <a:extLst>
            <a:ext uri="{FF2B5EF4-FFF2-40B4-BE49-F238E27FC236}">
              <a16:creationId xmlns:a16="http://schemas.microsoft.com/office/drawing/2014/main" id="{5630DFEA-4988-4D78-ABD3-66B83EAB8C4E}"/>
            </a:ext>
          </a:extLst>
        </xdr:cNvPr>
        <xdr:cNvSpPr txBox="1">
          <a:spLocks noChangeArrowheads="1"/>
        </xdr:cNvSpPr>
      </xdr:nvSpPr>
      <xdr:spPr bwMode="auto">
        <a:xfrm>
          <a:off x="13456228" y="3048000"/>
          <a:ext cx="4090555"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P30,31</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5.bin"/><Relationship Id="rId6" Type="http://schemas.openxmlformats.org/officeDocument/2006/relationships/comments" Target="../comments5.xml"/><Relationship Id="rId5" Type="http://schemas.openxmlformats.org/officeDocument/2006/relationships/image" Target="../media/image3.emf"/><Relationship Id="rId4" Type="http://schemas.openxmlformats.org/officeDocument/2006/relationships/control" Target="../activeX/activeX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image" Target="../media/image4.emf"/><Relationship Id="rId4" Type="http://schemas.openxmlformats.org/officeDocument/2006/relationships/control" Target="../activeX/activeX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image" Target="../media/image5.emf"/><Relationship Id="rId4" Type="http://schemas.openxmlformats.org/officeDocument/2006/relationships/control" Target="../activeX/activeX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image" Target="../media/image6.emf"/><Relationship Id="rId4" Type="http://schemas.openxmlformats.org/officeDocument/2006/relationships/control" Target="../activeX/activeX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9.bin"/><Relationship Id="rId5" Type="http://schemas.openxmlformats.org/officeDocument/2006/relationships/image" Target="../media/image7.emf"/><Relationship Id="rId4" Type="http://schemas.openxmlformats.org/officeDocument/2006/relationships/control" Target="../activeX/activeX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image" Target="../media/image8.emf"/><Relationship Id="rId4" Type="http://schemas.openxmlformats.org/officeDocument/2006/relationships/control" Target="../activeX/activeX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21.bin"/><Relationship Id="rId5" Type="http://schemas.openxmlformats.org/officeDocument/2006/relationships/image" Target="../media/image9.emf"/><Relationship Id="rId4" Type="http://schemas.openxmlformats.org/officeDocument/2006/relationships/control" Target="../activeX/activeX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22.bin"/><Relationship Id="rId6" Type="http://schemas.openxmlformats.org/officeDocument/2006/relationships/comments" Target="../comments6.xml"/><Relationship Id="rId5" Type="http://schemas.openxmlformats.org/officeDocument/2006/relationships/image" Target="../media/image10.emf"/><Relationship Id="rId4" Type="http://schemas.openxmlformats.org/officeDocument/2006/relationships/control" Target="../activeX/activeX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3.bin"/><Relationship Id="rId5" Type="http://schemas.openxmlformats.org/officeDocument/2006/relationships/image" Target="../media/image11.emf"/><Relationship Id="rId4" Type="http://schemas.openxmlformats.org/officeDocument/2006/relationships/control" Target="../activeX/activeX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4.bin"/><Relationship Id="rId5" Type="http://schemas.openxmlformats.org/officeDocument/2006/relationships/image" Target="../media/image12.emf"/><Relationship Id="rId4" Type="http://schemas.openxmlformats.org/officeDocument/2006/relationships/control" Target="../activeX/activeX10.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5.bin"/><Relationship Id="rId5" Type="http://schemas.openxmlformats.org/officeDocument/2006/relationships/image" Target="../media/image13.emf"/><Relationship Id="rId4" Type="http://schemas.openxmlformats.org/officeDocument/2006/relationships/control" Target="../activeX/activeX11.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6.bin"/><Relationship Id="rId5" Type="http://schemas.openxmlformats.org/officeDocument/2006/relationships/image" Target="../media/image14.emf"/><Relationship Id="rId4" Type="http://schemas.openxmlformats.org/officeDocument/2006/relationships/control" Target="../activeX/activeX12.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7.bin"/><Relationship Id="rId5" Type="http://schemas.openxmlformats.org/officeDocument/2006/relationships/image" Target="../media/image15.emf"/><Relationship Id="rId4" Type="http://schemas.openxmlformats.org/officeDocument/2006/relationships/control" Target="../activeX/activeX1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6.xml"/><Relationship Id="rId1" Type="http://schemas.openxmlformats.org/officeDocument/2006/relationships/printerSettings" Target="../printerSettings/printerSettings28.bin"/><Relationship Id="rId5" Type="http://schemas.openxmlformats.org/officeDocument/2006/relationships/image" Target="../media/image16.emf"/><Relationship Id="rId4" Type="http://schemas.openxmlformats.org/officeDocument/2006/relationships/control" Target="../activeX/activeX1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ghg-santeikohyo.env.go.jp/manua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ghg-santeikohyo.env.go.jp/manual"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B168B-8313-42B7-BA3C-162C98205129}">
  <sheetPr codeName="Sheet8"/>
  <dimension ref="A1:AL38"/>
  <sheetViews>
    <sheetView tabSelected="1" view="pageBreakPreview" zoomScale="80" zoomScaleNormal="85" zoomScaleSheetLayoutView="80" workbookViewId="0"/>
  </sheetViews>
  <sheetFormatPr defaultColWidth="4" defaultRowHeight="13"/>
  <cols>
    <col min="1" max="16384" width="4" style="28"/>
  </cols>
  <sheetData>
    <row r="1" spans="1:38" ht="13.5" thickBot="1">
      <c r="A1" s="28" t="s">
        <v>389</v>
      </c>
      <c r="P1" s="892" t="s">
        <v>424</v>
      </c>
      <c r="Q1" s="892"/>
      <c r="R1" s="892"/>
      <c r="S1" s="892"/>
      <c r="T1" s="893"/>
      <c r="U1" s="893"/>
      <c r="V1" s="893"/>
      <c r="W1" s="893"/>
      <c r="X1" s="215" t="s">
        <v>489</v>
      </c>
    </row>
    <row r="2" spans="1:38" ht="13.5" thickBot="1">
      <c r="A2" s="4" t="s">
        <v>445</v>
      </c>
      <c r="P2" s="892" t="s">
        <v>487</v>
      </c>
      <c r="Q2" s="892"/>
      <c r="R2" s="892"/>
      <c r="S2" s="894"/>
      <c r="T2" s="895"/>
      <c r="U2" s="896"/>
      <c r="V2" s="896"/>
      <c r="W2" s="897"/>
      <c r="X2" s="212" t="s">
        <v>12541</v>
      </c>
      <c r="Y2" s="213"/>
      <c r="Z2" s="213"/>
      <c r="AA2" s="213"/>
      <c r="AB2" s="213"/>
      <c r="AC2" s="213"/>
      <c r="AD2" s="213"/>
      <c r="AE2" s="213"/>
      <c r="AF2" s="213"/>
      <c r="AG2" s="213"/>
      <c r="AH2" s="213"/>
      <c r="AI2" s="213"/>
      <c r="AJ2" s="213"/>
      <c r="AK2" s="213"/>
      <c r="AL2" s="213"/>
    </row>
    <row r="3" spans="1:38">
      <c r="X3" s="214" t="s">
        <v>12540</v>
      </c>
      <c r="Y3" s="213"/>
      <c r="Z3" s="213"/>
      <c r="AA3" s="213"/>
      <c r="AB3" s="213"/>
      <c r="AC3" s="213"/>
      <c r="AD3" s="213"/>
      <c r="AE3" s="213"/>
      <c r="AF3" s="213"/>
      <c r="AG3" s="213"/>
      <c r="AH3" s="213"/>
      <c r="AI3" s="213"/>
      <c r="AJ3" s="213"/>
      <c r="AK3" s="213"/>
      <c r="AL3" s="213"/>
    </row>
    <row r="4" spans="1:38">
      <c r="A4" s="902" t="s">
        <v>486</v>
      </c>
      <c r="B4" s="902"/>
      <c r="C4" s="902"/>
      <c r="D4" s="902"/>
      <c r="E4" s="902"/>
      <c r="F4" s="902"/>
      <c r="G4" s="902"/>
      <c r="H4" s="902"/>
      <c r="I4" s="902"/>
      <c r="J4" s="902"/>
      <c r="K4" s="902"/>
      <c r="L4" s="902"/>
      <c r="M4" s="902"/>
      <c r="N4" s="902"/>
      <c r="O4" s="902"/>
      <c r="P4" s="902"/>
      <c r="Q4" s="902"/>
      <c r="R4" s="902"/>
      <c r="S4" s="902"/>
      <c r="T4" s="902"/>
      <c r="U4" s="902"/>
      <c r="V4" s="902"/>
      <c r="W4" s="902"/>
      <c r="X4" s="214" t="s">
        <v>434</v>
      </c>
      <c r="Y4" s="213"/>
      <c r="Z4" s="213"/>
      <c r="AA4" s="213"/>
      <c r="AB4" s="213"/>
      <c r="AC4" s="213"/>
      <c r="AD4" s="213"/>
      <c r="AE4" s="213"/>
      <c r="AF4" s="213"/>
      <c r="AG4" s="213"/>
      <c r="AH4" s="213"/>
      <c r="AI4" s="213"/>
      <c r="AJ4" s="213"/>
      <c r="AK4" s="213"/>
      <c r="AL4" s="213"/>
    </row>
    <row r="7" spans="1:38">
      <c r="C7" s="29" t="s">
        <v>235</v>
      </c>
      <c r="D7" s="872"/>
      <c r="E7" s="872"/>
      <c r="F7" s="872"/>
      <c r="G7" s="872"/>
      <c r="H7" s="28" t="s">
        <v>236</v>
      </c>
      <c r="O7" s="899" t="s">
        <v>429</v>
      </c>
      <c r="P7" s="899"/>
      <c r="Q7" s="899"/>
      <c r="R7" s="899"/>
      <c r="S7" s="899"/>
      <c r="T7" s="903"/>
      <c r="U7" s="903"/>
      <c r="V7" s="903"/>
      <c r="W7" s="903"/>
    </row>
    <row r="9" spans="1:38">
      <c r="I9" s="28" t="s">
        <v>237</v>
      </c>
      <c r="K9" s="28" t="s">
        <v>238</v>
      </c>
    </row>
    <row r="10" spans="1:38">
      <c r="K10" s="900"/>
      <c r="L10" s="900"/>
      <c r="M10" s="900"/>
      <c r="N10" s="900"/>
      <c r="O10" s="900"/>
      <c r="P10" s="900"/>
      <c r="Q10" s="900"/>
      <c r="R10" s="900"/>
      <c r="S10" s="900"/>
      <c r="T10" s="900"/>
      <c r="U10" s="900"/>
      <c r="V10" s="900"/>
      <c r="W10" s="900"/>
    </row>
    <row r="11" spans="1:38">
      <c r="K11" s="898"/>
      <c r="L11" s="898"/>
      <c r="M11" s="898"/>
      <c r="N11" s="898"/>
      <c r="O11" s="898"/>
      <c r="P11" s="898"/>
      <c r="Q11" s="898"/>
      <c r="R11" s="898"/>
      <c r="S11" s="898"/>
      <c r="T11" s="898"/>
      <c r="U11" s="898"/>
      <c r="V11" s="898"/>
      <c r="W11" s="898"/>
    </row>
    <row r="12" spans="1:38">
      <c r="K12" s="28" t="s">
        <v>239</v>
      </c>
    </row>
    <row r="13" spans="1:38">
      <c r="K13" s="900"/>
      <c r="L13" s="900"/>
      <c r="M13" s="900"/>
      <c r="N13" s="900"/>
      <c r="O13" s="900"/>
      <c r="P13" s="900"/>
      <c r="Q13" s="900"/>
      <c r="R13" s="900"/>
      <c r="S13" s="900"/>
      <c r="T13" s="900"/>
      <c r="U13" s="900"/>
      <c r="V13" s="900"/>
      <c r="W13" s="900"/>
    </row>
    <row r="14" spans="1:38">
      <c r="K14" s="898"/>
      <c r="L14" s="898"/>
      <c r="M14" s="898"/>
      <c r="N14" s="898"/>
      <c r="O14" s="898"/>
      <c r="P14" s="898"/>
      <c r="Q14" s="898"/>
      <c r="R14" s="898"/>
      <c r="S14" s="898"/>
      <c r="T14" s="898"/>
      <c r="U14" s="898"/>
      <c r="V14" s="898"/>
      <c r="W14" s="898"/>
    </row>
    <row r="15" spans="1:38">
      <c r="K15" s="28" t="s">
        <v>240</v>
      </c>
    </row>
    <row r="16" spans="1:38">
      <c r="K16" s="900"/>
      <c r="L16" s="900"/>
      <c r="M16" s="900"/>
      <c r="N16" s="900"/>
      <c r="O16" s="900"/>
      <c r="P16" s="900"/>
      <c r="Q16" s="900"/>
      <c r="R16" s="900"/>
      <c r="S16" s="900"/>
      <c r="T16" s="900"/>
      <c r="U16" s="900"/>
      <c r="V16" s="900"/>
      <c r="W16" s="900"/>
    </row>
    <row r="17" spans="1:23">
      <c r="K17" s="28" t="s">
        <v>241</v>
      </c>
    </row>
    <row r="18" spans="1:23">
      <c r="K18" s="901"/>
      <c r="L18" s="901"/>
      <c r="M18" s="901"/>
      <c r="N18" s="901"/>
      <c r="O18" s="901"/>
      <c r="P18" s="901"/>
      <c r="Q18" s="901"/>
      <c r="R18" s="901"/>
      <c r="S18" s="901"/>
      <c r="T18" s="901"/>
      <c r="U18" s="901"/>
      <c r="V18" s="901"/>
      <c r="W18" s="901"/>
    </row>
    <row r="20" spans="1:23" ht="30.75" customHeight="1">
      <c r="A20" s="878" t="s">
        <v>397</v>
      </c>
      <c r="B20" s="878"/>
      <c r="C20" s="878"/>
      <c r="D20" s="878"/>
      <c r="E20" s="878"/>
      <c r="F20" s="878"/>
      <c r="G20" s="904"/>
      <c r="H20" s="904"/>
      <c r="I20" s="904"/>
      <c r="J20" s="904"/>
      <c r="K20" s="904"/>
      <c r="L20" s="904"/>
      <c r="M20" s="904"/>
      <c r="N20" s="904"/>
      <c r="O20" s="904"/>
      <c r="P20" s="904"/>
      <c r="Q20" s="904"/>
      <c r="R20" s="904"/>
      <c r="S20" s="904"/>
      <c r="T20" s="904"/>
      <c r="U20" s="904"/>
      <c r="V20" s="904"/>
      <c r="W20" s="904"/>
    </row>
    <row r="21" spans="1:23" ht="23.25" customHeight="1">
      <c r="A21" s="878" t="s">
        <v>242</v>
      </c>
      <c r="B21" s="878"/>
      <c r="C21" s="878"/>
      <c r="D21" s="878"/>
      <c r="E21" s="878"/>
      <c r="F21" s="844"/>
      <c r="G21" s="30" t="s">
        <v>339</v>
      </c>
      <c r="H21" s="906"/>
      <c r="I21" s="906"/>
      <c r="J21" s="906"/>
      <c r="K21" s="906"/>
      <c r="L21" s="906"/>
      <c r="M21" s="31"/>
      <c r="N21" s="31"/>
      <c r="O21" s="31"/>
      <c r="P21" s="31"/>
      <c r="Q21" s="31"/>
      <c r="R21" s="31"/>
      <c r="S21" s="31"/>
      <c r="T21" s="31"/>
      <c r="U21" s="31"/>
      <c r="V21" s="31"/>
      <c r="W21" s="32"/>
    </row>
    <row r="22" spans="1:23" ht="23.25" customHeight="1">
      <c r="A22" s="878"/>
      <c r="B22" s="878"/>
      <c r="C22" s="878"/>
      <c r="D22" s="878"/>
      <c r="E22" s="878"/>
      <c r="F22" s="878"/>
      <c r="G22" s="905"/>
      <c r="H22" s="905"/>
      <c r="I22" s="905"/>
      <c r="J22" s="905"/>
      <c r="K22" s="905"/>
      <c r="L22" s="905"/>
      <c r="M22" s="905"/>
      <c r="N22" s="905"/>
      <c r="O22" s="905"/>
      <c r="P22" s="905"/>
      <c r="Q22" s="905"/>
      <c r="R22" s="905"/>
      <c r="S22" s="905"/>
      <c r="T22" s="905"/>
      <c r="U22" s="905"/>
      <c r="V22" s="905"/>
      <c r="W22" s="905"/>
    </row>
    <row r="23" spans="1:23" ht="36.75" customHeight="1">
      <c r="A23" s="844" t="s">
        <v>391</v>
      </c>
      <c r="B23" s="845"/>
      <c r="C23" s="845"/>
      <c r="D23" s="845"/>
      <c r="E23" s="845"/>
      <c r="F23" s="846"/>
      <c r="G23" s="847"/>
      <c r="H23" s="847"/>
      <c r="I23" s="847"/>
      <c r="J23" s="847"/>
      <c r="K23" s="847"/>
      <c r="L23" s="847"/>
      <c r="M23" s="847"/>
      <c r="N23" s="847"/>
      <c r="O23" s="847"/>
      <c r="P23" s="847"/>
      <c r="Q23" s="847"/>
      <c r="R23" s="847"/>
      <c r="S23" s="847"/>
      <c r="T23" s="847"/>
      <c r="U23" s="847"/>
      <c r="V23" s="847"/>
      <c r="W23" s="847"/>
    </row>
    <row r="24" spans="1:23" ht="36.75" customHeight="1">
      <c r="A24" s="844" t="s">
        <v>390</v>
      </c>
      <c r="B24" s="845"/>
      <c r="C24" s="845"/>
      <c r="D24" s="845"/>
      <c r="E24" s="845"/>
      <c r="F24" s="846"/>
      <c r="G24" s="860"/>
      <c r="H24" s="861"/>
      <c r="I24" s="861"/>
      <c r="J24" s="861"/>
      <c r="K24" s="861"/>
      <c r="L24" s="861"/>
      <c r="M24" s="861"/>
      <c r="N24" s="861"/>
      <c r="O24" s="861"/>
      <c r="P24" s="861"/>
      <c r="Q24" s="861"/>
      <c r="R24" s="861"/>
      <c r="S24" s="861"/>
      <c r="T24" s="861"/>
      <c r="U24" s="861"/>
      <c r="V24" s="861"/>
      <c r="W24" s="862"/>
    </row>
    <row r="25" spans="1:23" ht="23.25" customHeight="1">
      <c r="A25" s="878" t="s">
        <v>399</v>
      </c>
      <c r="B25" s="878"/>
      <c r="C25" s="878"/>
      <c r="D25" s="878"/>
      <c r="E25" s="878"/>
      <c r="F25" s="878"/>
      <c r="G25" s="865" t="s">
        <v>185</v>
      </c>
      <c r="H25" s="866"/>
      <c r="I25" s="866"/>
      <c r="J25" s="866"/>
      <c r="K25" s="869">
        <f>'【現況】集計結果表 CO2'!M167</f>
        <v>0</v>
      </c>
      <c r="L25" s="869"/>
      <c r="M25" s="869"/>
      <c r="N25" s="869"/>
      <c r="O25" s="869"/>
      <c r="P25" s="869"/>
      <c r="Q25" s="869"/>
      <c r="R25" s="869"/>
      <c r="S25" s="858" t="s">
        <v>243</v>
      </c>
      <c r="T25" s="858"/>
      <c r="U25" s="858"/>
      <c r="V25" s="858"/>
      <c r="W25" s="859"/>
    </row>
    <row r="26" spans="1:23" ht="23.25" customHeight="1">
      <c r="A26" s="878"/>
      <c r="B26" s="878"/>
      <c r="C26" s="878"/>
      <c r="D26" s="878"/>
      <c r="E26" s="878"/>
      <c r="F26" s="878"/>
      <c r="G26" s="876" t="s">
        <v>340</v>
      </c>
      <c r="H26" s="872"/>
      <c r="I26" s="872"/>
      <c r="J26" s="872"/>
      <c r="K26" s="853">
        <f>SUM('【現況】集計結果表 CO2'!M9:M40)+SUM('【現況】集計結果表 CO2'!M60:M65)</f>
        <v>0</v>
      </c>
      <c r="L26" s="853"/>
      <c r="M26" s="853"/>
      <c r="N26" s="853"/>
      <c r="O26" s="853"/>
      <c r="P26" s="853"/>
      <c r="Q26" s="853"/>
      <c r="R26" s="853"/>
      <c r="S26" s="851" t="s">
        <v>341</v>
      </c>
      <c r="T26" s="851"/>
      <c r="U26" s="851"/>
      <c r="V26" s="851"/>
      <c r="W26" s="852"/>
    </row>
    <row r="27" spans="1:23" ht="23.25" customHeight="1">
      <c r="A27" s="878"/>
      <c r="B27" s="878"/>
      <c r="C27" s="878"/>
      <c r="D27" s="878"/>
      <c r="E27" s="878"/>
      <c r="F27" s="878"/>
      <c r="G27" s="867" t="s">
        <v>244</v>
      </c>
      <c r="H27" s="868"/>
      <c r="I27" s="868"/>
      <c r="J27" s="868"/>
      <c r="K27" s="870">
        <f>SUM('【現況】集計結果表 CO2'!I67:I75)</f>
        <v>0</v>
      </c>
      <c r="L27" s="870"/>
      <c r="M27" s="870"/>
      <c r="N27" s="870"/>
      <c r="O27" s="870"/>
      <c r="P27" s="870"/>
      <c r="Q27" s="870"/>
      <c r="R27" s="870"/>
      <c r="S27" s="854" t="s">
        <v>245</v>
      </c>
      <c r="T27" s="854"/>
      <c r="U27" s="854"/>
      <c r="V27" s="854"/>
      <c r="W27" s="855"/>
    </row>
    <row r="28" spans="1:23" ht="23.25" customHeight="1">
      <c r="A28" s="878" t="s">
        <v>246</v>
      </c>
      <c r="B28" s="878"/>
      <c r="C28" s="878"/>
      <c r="D28" s="878" t="s">
        <v>170</v>
      </c>
      <c r="E28" s="878"/>
      <c r="F28" s="878"/>
      <c r="G28" s="871"/>
      <c r="H28" s="871"/>
      <c r="I28" s="871"/>
      <c r="J28" s="871"/>
      <c r="K28" s="871"/>
      <c r="L28" s="871"/>
      <c r="M28" s="871"/>
      <c r="N28" s="871"/>
      <c r="O28" s="871"/>
      <c r="P28" s="871"/>
      <c r="Q28" s="871"/>
      <c r="R28" s="871"/>
      <c r="S28" s="871"/>
      <c r="T28" s="871"/>
      <c r="U28" s="871"/>
      <c r="V28" s="871"/>
      <c r="W28" s="871"/>
    </row>
    <row r="29" spans="1:23" ht="23.25" customHeight="1">
      <c r="A29" s="878"/>
      <c r="B29" s="878"/>
      <c r="C29" s="878"/>
      <c r="D29" s="878" t="s">
        <v>247</v>
      </c>
      <c r="E29" s="878"/>
      <c r="F29" s="844"/>
      <c r="G29" s="856" t="s">
        <v>241</v>
      </c>
      <c r="H29" s="857"/>
      <c r="I29" s="857"/>
      <c r="J29" s="857"/>
      <c r="K29" s="890"/>
      <c r="L29" s="890"/>
      <c r="M29" s="890"/>
      <c r="N29" s="890"/>
      <c r="O29" s="890"/>
      <c r="P29" s="890"/>
      <c r="Q29" s="890"/>
      <c r="R29" s="890"/>
      <c r="S29" s="890"/>
      <c r="T29" s="890"/>
      <c r="U29" s="890"/>
      <c r="V29" s="890"/>
      <c r="W29" s="891"/>
    </row>
    <row r="30" spans="1:23" ht="23.25" customHeight="1">
      <c r="A30" s="878"/>
      <c r="B30" s="878"/>
      <c r="C30" s="878"/>
      <c r="D30" s="878"/>
      <c r="E30" s="878"/>
      <c r="F30" s="844"/>
      <c r="G30" s="876" t="s">
        <v>342</v>
      </c>
      <c r="H30" s="872"/>
      <c r="I30" s="872"/>
      <c r="J30" s="872"/>
      <c r="K30" s="863"/>
      <c r="L30" s="863"/>
      <c r="M30" s="863"/>
      <c r="N30" s="863"/>
      <c r="O30" s="863"/>
      <c r="P30" s="863"/>
      <c r="Q30" s="863"/>
      <c r="R30" s="863"/>
      <c r="S30" s="863"/>
      <c r="T30" s="863"/>
      <c r="U30" s="863"/>
      <c r="V30" s="863"/>
      <c r="W30" s="864"/>
    </row>
    <row r="31" spans="1:23" ht="23.25" customHeight="1">
      <c r="A31" s="878"/>
      <c r="B31" s="878"/>
      <c r="C31" s="878"/>
      <c r="D31" s="878"/>
      <c r="E31" s="878"/>
      <c r="F31" s="844"/>
      <c r="G31" s="867" t="s">
        <v>248</v>
      </c>
      <c r="H31" s="868"/>
      <c r="I31" s="868"/>
      <c r="J31" s="868"/>
      <c r="K31" s="888"/>
      <c r="L31" s="888"/>
      <c r="M31" s="888"/>
      <c r="N31" s="888"/>
      <c r="O31" s="888"/>
      <c r="P31" s="888"/>
      <c r="Q31" s="888"/>
      <c r="R31" s="888"/>
      <c r="S31" s="888"/>
      <c r="T31" s="888"/>
      <c r="U31" s="888"/>
      <c r="V31" s="888"/>
      <c r="W31" s="889"/>
    </row>
    <row r="32" spans="1:23" ht="24" customHeight="1">
      <c r="A32" s="877" t="s">
        <v>392</v>
      </c>
      <c r="B32" s="877"/>
      <c r="C32" s="877"/>
      <c r="D32" s="877"/>
      <c r="E32" s="877"/>
      <c r="F32" s="877"/>
      <c r="G32" s="879"/>
      <c r="H32" s="880"/>
      <c r="I32" s="880"/>
      <c r="J32" s="880"/>
      <c r="K32" s="880"/>
      <c r="L32" s="880"/>
      <c r="M32" s="880"/>
      <c r="N32" s="880"/>
      <c r="O32" s="880"/>
      <c r="P32" s="880"/>
      <c r="Q32" s="880"/>
      <c r="R32" s="880"/>
      <c r="S32" s="880"/>
      <c r="T32" s="880"/>
      <c r="U32" s="880"/>
      <c r="V32" s="880"/>
      <c r="W32" s="881"/>
    </row>
    <row r="33" spans="1:23" ht="24" customHeight="1">
      <c r="A33" s="848" t="s">
        <v>393</v>
      </c>
      <c r="B33" s="849"/>
      <c r="C33" s="849"/>
      <c r="D33" s="849"/>
      <c r="E33" s="849"/>
      <c r="F33" s="850"/>
      <c r="G33" s="882"/>
      <c r="H33" s="883"/>
      <c r="I33" s="883"/>
      <c r="J33" s="883"/>
      <c r="K33" s="883"/>
      <c r="L33" s="883"/>
      <c r="M33" s="883"/>
      <c r="N33" s="883"/>
      <c r="O33" s="883"/>
      <c r="P33" s="883"/>
      <c r="Q33" s="883"/>
      <c r="R33" s="883"/>
      <c r="S33" s="883"/>
      <c r="T33" s="883"/>
      <c r="U33" s="883"/>
      <c r="V33" s="883"/>
      <c r="W33" s="884"/>
    </row>
    <row r="34" spans="1:23" ht="24" customHeight="1">
      <c r="A34" s="848" t="s">
        <v>394</v>
      </c>
      <c r="B34" s="849"/>
      <c r="C34" s="849"/>
      <c r="D34" s="849"/>
      <c r="E34" s="849"/>
      <c r="F34" s="850"/>
      <c r="G34" s="882"/>
      <c r="H34" s="883"/>
      <c r="I34" s="883"/>
      <c r="J34" s="883"/>
      <c r="K34" s="883"/>
      <c r="L34" s="883"/>
      <c r="M34" s="883"/>
      <c r="N34" s="883"/>
      <c r="O34" s="883"/>
      <c r="P34" s="883"/>
      <c r="Q34" s="883"/>
      <c r="R34" s="883"/>
      <c r="S34" s="883"/>
      <c r="T34" s="883"/>
      <c r="U34" s="883"/>
      <c r="V34" s="883"/>
      <c r="W34" s="884"/>
    </row>
    <row r="35" spans="1:23" ht="24" customHeight="1">
      <c r="A35" s="848" t="s">
        <v>395</v>
      </c>
      <c r="B35" s="849"/>
      <c r="C35" s="849"/>
      <c r="D35" s="849"/>
      <c r="E35" s="849"/>
      <c r="F35" s="850"/>
      <c r="G35" s="882"/>
      <c r="H35" s="883"/>
      <c r="I35" s="883"/>
      <c r="J35" s="883"/>
      <c r="K35" s="883"/>
      <c r="L35" s="883"/>
      <c r="M35" s="883"/>
      <c r="N35" s="883"/>
      <c r="O35" s="883"/>
      <c r="P35" s="883"/>
      <c r="Q35" s="883"/>
      <c r="R35" s="883"/>
      <c r="S35" s="883"/>
      <c r="T35" s="883"/>
      <c r="U35" s="883"/>
      <c r="V35" s="883"/>
      <c r="W35" s="884"/>
    </row>
    <row r="36" spans="1:23" ht="24" customHeight="1">
      <c r="A36" s="848" t="s">
        <v>396</v>
      </c>
      <c r="B36" s="849"/>
      <c r="C36" s="849"/>
      <c r="D36" s="849"/>
      <c r="E36" s="849"/>
      <c r="F36" s="850"/>
      <c r="G36" s="885"/>
      <c r="H36" s="886"/>
      <c r="I36" s="886"/>
      <c r="J36" s="886"/>
      <c r="K36" s="886"/>
      <c r="L36" s="886"/>
      <c r="M36" s="886"/>
      <c r="N36" s="886"/>
      <c r="O36" s="886"/>
      <c r="P36" s="886"/>
      <c r="Q36" s="886"/>
      <c r="R36" s="886"/>
      <c r="S36" s="886"/>
      <c r="T36" s="886"/>
      <c r="U36" s="886"/>
      <c r="V36" s="886"/>
      <c r="W36" s="887"/>
    </row>
    <row r="37" spans="1:23" ht="72.75" customHeight="1">
      <c r="A37" s="878" t="s">
        <v>186</v>
      </c>
      <c r="B37" s="878"/>
      <c r="C37" s="878"/>
      <c r="D37" s="878"/>
      <c r="E37" s="878"/>
      <c r="F37" s="878"/>
      <c r="G37" s="873"/>
      <c r="H37" s="874"/>
      <c r="I37" s="874"/>
      <c r="J37" s="874"/>
      <c r="K37" s="874"/>
      <c r="L37" s="874"/>
      <c r="M37" s="874"/>
      <c r="N37" s="874"/>
      <c r="O37" s="874"/>
      <c r="P37" s="874"/>
      <c r="Q37" s="874"/>
      <c r="R37" s="874"/>
      <c r="S37" s="874"/>
      <c r="T37" s="874"/>
      <c r="U37" s="874"/>
      <c r="V37" s="874"/>
      <c r="W37" s="875"/>
    </row>
    <row r="38" spans="1:23">
      <c r="A38" s="872"/>
      <c r="B38" s="872"/>
      <c r="C38" s="872"/>
      <c r="D38" s="872"/>
      <c r="E38" s="872"/>
      <c r="F38" s="872"/>
      <c r="W38" s="29" t="s">
        <v>343</v>
      </c>
    </row>
  </sheetData>
  <sheetProtection algorithmName="SHA-512" hashValue="qGocYzcRC/470/n4HuGnSHbcz6OR6T6GqHKyeHiy1ETNXfNa534K7RMTInqcVNwBbte5PdTP6gVn3yH1V8x+/A==" saltValue="ctde2j5dn2iAzXEKs8R21A==" spinCount="100000" sheet="1" formatCells="0"/>
  <mergeCells count="52">
    <mergeCell ref="A23:F23"/>
    <mergeCell ref="K16:W16"/>
    <mergeCell ref="K13:W13"/>
    <mergeCell ref="K18:W18"/>
    <mergeCell ref="A4:W4"/>
    <mergeCell ref="T7:W7"/>
    <mergeCell ref="D7:G7"/>
    <mergeCell ref="K10:W10"/>
    <mergeCell ref="K11:W11"/>
    <mergeCell ref="A20:F20"/>
    <mergeCell ref="A21:F22"/>
    <mergeCell ref="G20:W20"/>
    <mergeCell ref="G22:W22"/>
    <mergeCell ref="H21:L21"/>
    <mergeCell ref="P1:S1"/>
    <mergeCell ref="T1:W1"/>
    <mergeCell ref="P2:S2"/>
    <mergeCell ref="T2:W2"/>
    <mergeCell ref="K14:W14"/>
    <mergeCell ref="O7:S7"/>
    <mergeCell ref="A38:F38"/>
    <mergeCell ref="G37:W37"/>
    <mergeCell ref="G26:J26"/>
    <mergeCell ref="A32:F32"/>
    <mergeCell ref="A25:F27"/>
    <mergeCell ref="G32:W36"/>
    <mergeCell ref="A35:F35"/>
    <mergeCell ref="A36:F36"/>
    <mergeCell ref="K31:W31"/>
    <mergeCell ref="G31:J31"/>
    <mergeCell ref="A37:F37"/>
    <mergeCell ref="A28:C31"/>
    <mergeCell ref="D28:F28"/>
    <mergeCell ref="D29:F31"/>
    <mergeCell ref="G30:J30"/>
    <mergeCell ref="K29:W29"/>
    <mergeCell ref="A24:F24"/>
    <mergeCell ref="G23:W23"/>
    <mergeCell ref="A34:F34"/>
    <mergeCell ref="S26:W26"/>
    <mergeCell ref="K26:R26"/>
    <mergeCell ref="S27:W27"/>
    <mergeCell ref="A33:F33"/>
    <mergeCell ref="G29:J29"/>
    <mergeCell ref="S25:W25"/>
    <mergeCell ref="G24:W24"/>
    <mergeCell ref="K30:W30"/>
    <mergeCell ref="G25:J25"/>
    <mergeCell ref="G27:J27"/>
    <mergeCell ref="K25:R25"/>
    <mergeCell ref="K27:R27"/>
    <mergeCell ref="G28:W28"/>
  </mergeCells>
  <phoneticPr fontId="2"/>
  <printOptions horizontalCentered="1"/>
  <pageMargins left="0.59055118110236227" right="0.59055118110236227" top="0.98425196850393704" bottom="0.78740157480314965" header="0.51181102362204722" footer="0.51181102362204722"/>
  <pageSetup paperSize="9" scale="98" pageOrder="overThenDown"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FA377-07EA-4194-BD5C-6C1DA9985777}">
  <sheetPr codeName="Sheet21"/>
  <dimension ref="B1:X43"/>
  <sheetViews>
    <sheetView view="pageBreakPreview" zoomScale="80" zoomScaleNormal="55" zoomScaleSheetLayoutView="80" workbookViewId="0"/>
  </sheetViews>
  <sheetFormatPr defaultColWidth="8" defaultRowHeight="12.75" customHeight="1"/>
  <cols>
    <col min="1" max="1" width="0.7265625" style="383" customWidth="1"/>
    <col min="2" max="2" width="3.6328125" style="383" customWidth="1"/>
    <col min="3" max="3" width="3.26953125" style="383" customWidth="1"/>
    <col min="4" max="4" width="1.453125" style="383" customWidth="1"/>
    <col min="5" max="7" width="3.26953125" style="383" customWidth="1"/>
    <col min="8" max="8" width="5.453125" style="383" customWidth="1"/>
    <col min="9" max="9" width="4.7265625" style="383" customWidth="1"/>
    <col min="10" max="10" width="5.453125" style="383" customWidth="1"/>
    <col min="11" max="11" width="4.453125" style="383" customWidth="1"/>
    <col min="12" max="12" width="2.08984375" style="383" customWidth="1"/>
    <col min="13" max="14" width="3.26953125" style="383" customWidth="1"/>
    <col min="15" max="15" width="3.453125" style="383" customWidth="1"/>
    <col min="16" max="16" width="3.36328125" style="383" customWidth="1"/>
    <col min="17" max="17" width="3.26953125" style="383" customWidth="1"/>
    <col min="18" max="18" width="4" style="383" customWidth="1"/>
    <col min="19" max="19" width="2.7265625" style="383" customWidth="1"/>
    <col min="20" max="20" width="2" style="383" customWidth="1"/>
    <col min="21" max="21" width="6.36328125" style="383" customWidth="1"/>
    <col min="22" max="22" width="3.7265625" style="383" customWidth="1"/>
    <col min="23" max="23" width="4" style="383" customWidth="1"/>
    <col min="24" max="24" width="2.36328125" style="383" customWidth="1"/>
    <col min="25" max="25" width="1.7265625" style="383" customWidth="1"/>
    <col min="26" max="16384" width="8" style="383"/>
  </cols>
  <sheetData>
    <row r="1" spans="2:24" ht="12.75" customHeight="1">
      <c r="B1" s="1073" t="s">
        <v>297</v>
      </c>
      <c r="C1" s="1073"/>
      <c r="D1" s="1073"/>
      <c r="E1" s="1073"/>
      <c r="F1" s="1073"/>
      <c r="G1" s="1073"/>
      <c r="H1" s="1073"/>
      <c r="I1" s="1073"/>
      <c r="J1" s="1073"/>
      <c r="K1" s="1073"/>
      <c r="L1" s="1073"/>
      <c r="M1" s="1073"/>
      <c r="N1" s="1073"/>
      <c r="O1" s="1073"/>
      <c r="P1" s="1073"/>
      <c r="Q1" s="1073"/>
      <c r="R1" s="1073"/>
      <c r="S1" s="1073"/>
      <c r="T1" s="1073"/>
      <c r="U1" s="1073"/>
      <c r="V1" s="1073"/>
      <c r="W1" s="1073"/>
      <c r="X1" s="1073"/>
    </row>
    <row r="2" spans="2:24" ht="5.25" customHeight="1">
      <c r="B2" s="422"/>
      <c r="C2" s="422"/>
      <c r="D2" s="422"/>
      <c r="E2" s="422"/>
      <c r="F2" s="422"/>
      <c r="G2" s="422"/>
      <c r="H2" s="422"/>
      <c r="I2" s="422"/>
      <c r="J2" s="422"/>
      <c r="K2" s="422"/>
      <c r="L2" s="422"/>
      <c r="M2" s="422"/>
      <c r="N2" s="422"/>
      <c r="O2" s="422"/>
      <c r="P2" s="422"/>
      <c r="Q2" s="422"/>
      <c r="R2" s="422"/>
      <c r="S2" s="422"/>
      <c r="T2" s="422"/>
      <c r="U2" s="422"/>
      <c r="V2" s="422"/>
      <c r="W2" s="422"/>
      <c r="X2" s="422"/>
    </row>
    <row r="3" spans="2:24" ht="12.75" customHeight="1">
      <c r="B3" s="423">
        <v>7</v>
      </c>
      <c r="C3" s="423" t="s">
        <v>380</v>
      </c>
      <c r="E3" s="424"/>
      <c r="G3" s="424"/>
    </row>
    <row r="4" spans="2:24" ht="6.75" customHeight="1">
      <c r="B4" s="424"/>
      <c r="C4" s="424"/>
      <c r="D4" s="424"/>
      <c r="E4" s="424"/>
      <c r="F4" s="424"/>
      <c r="G4" s="424"/>
    </row>
    <row r="5" spans="2:24" ht="12.75" customHeight="1">
      <c r="B5" s="425" t="str">
        <f>"実施している対策（"&amp;'別紙-第3項(2)現況'!D4&amp;"年度）及び実施しようとする対策（目標2030年度まで）"</f>
        <v>実施している対策（2025年度）及び実施しようとする対策（目標2030年度まで）</v>
      </c>
      <c r="C5" s="425"/>
      <c r="D5" s="425"/>
      <c r="E5" s="425"/>
      <c r="F5" s="425"/>
      <c r="G5" s="425"/>
      <c r="H5" s="425"/>
      <c r="I5" s="425"/>
      <c r="J5" s="425"/>
      <c r="K5" s="425"/>
      <c r="L5" s="425"/>
      <c r="M5" s="425"/>
      <c r="N5" s="425"/>
      <c r="O5" s="425"/>
      <c r="P5" s="425"/>
      <c r="Q5" s="425"/>
      <c r="R5" s="425"/>
      <c r="S5" s="425"/>
      <c r="T5" s="425"/>
      <c r="U5" s="425"/>
      <c r="V5" s="425"/>
      <c r="W5" s="425"/>
      <c r="X5" s="426"/>
    </row>
    <row r="6" spans="2:24" ht="3.75" customHeight="1" thickBot="1">
      <c r="B6" s="424"/>
      <c r="C6" s="424"/>
      <c r="D6" s="424"/>
      <c r="E6" s="424"/>
      <c r="F6" s="424"/>
      <c r="G6" s="424"/>
    </row>
    <row r="7" spans="2:24" ht="16.5" customHeight="1">
      <c r="B7" s="1075" t="s">
        <v>298</v>
      </c>
      <c r="C7" s="1076"/>
      <c r="D7" s="1076"/>
      <c r="E7" s="1076"/>
      <c r="F7" s="1076"/>
      <c r="G7" s="1076"/>
      <c r="H7" s="1076"/>
      <c r="I7" s="1079" t="s">
        <v>414</v>
      </c>
      <c r="J7" s="1076"/>
      <c r="K7" s="1076"/>
      <c r="L7" s="1076"/>
      <c r="M7" s="1076"/>
      <c r="N7" s="1076"/>
      <c r="O7" s="1076"/>
      <c r="P7" s="1076"/>
      <c r="Q7" s="1076"/>
      <c r="R7" s="1076"/>
      <c r="S7" s="1076"/>
      <c r="T7" s="1076"/>
      <c r="U7" s="1076"/>
      <c r="V7" s="1076"/>
      <c r="W7" s="1076"/>
      <c r="X7" s="1080"/>
    </row>
    <row r="8" spans="2:24" ht="17.25" customHeight="1" thickBot="1">
      <c r="B8" s="1077" t="s">
        <v>299</v>
      </c>
      <c r="C8" s="1078"/>
      <c r="D8" s="1078"/>
      <c r="E8" s="1078"/>
      <c r="F8" s="1078"/>
      <c r="G8" s="1078"/>
      <c r="H8" s="1078"/>
      <c r="I8" s="1081" t="s">
        <v>415</v>
      </c>
      <c r="J8" s="1078"/>
      <c r="K8" s="1078"/>
      <c r="L8" s="1078"/>
      <c r="M8" s="1078"/>
      <c r="N8" s="1078"/>
      <c r="O8" s="1078"/>
      <c r="P8" s="1078"/>
      <c r="Q8" s="1078"/>
      <c r="R8" s="1078"/>
      <c r="S8" s="1078"/>
      <c r="T8" s="1078"/>
      <c r="U8" s="1078"/>
      <c r="V8" s="1078"/>
      <c r="W8" s="1078"/>
      <c r="X8" s="1082"/>
    </row>
    <row r="9" spans="2:24" ht="6" customHeight="1">
      <c r="B9" s="427"/>
      <c r="C9" s="428"/>
      <c r="D9" s="429"/>
      <c r="E9" s="429"/>
      <c r="F9" s="429"/>
      <c r="G9" s="429"/>
      <c r="H9" s="430"/>
      <c r="I9" s="1083"/>
      <c r="J9" s="1084"/>
      <c r="K9" s="1084"/>
      <c r="L9" s="1084"/>
      <c r="M9" s="1084"/>
      <c r="N9" s="1084"/>
      <c r="O9" s="1084"/>
      <c r="P9" s="1084"/>
      <c r="Q9" s="1084"/>
      <c r="R9" s="1084"/>
      <c r="S9" s="1084"/>
      <c r="T9" s="1084"/>
      <c r="U9" s="1084"/>
      <c r="V9" s="1084"/>
      <c r="W9" s="1084"/>
      <c r="X9" s="1085"/>
    </row>
    <row r="10" spans="2:24" ht="12.75" customHeight="1">
      <c r="B10" s="1092" t="s">
        <v>300</v>
      </c>
      <c r="C10" s="431" t="s">
        <v>301</v>
      </c>
      <c r="D10" s="1064" t="s">
        <v>302</v>
      </c>
      <c r="E10" s="1064"/>
      <c r="F10" s="1064"/>
      <c r="G10" s="1064"/>
      <c r="H10" s="1064"/>
      <c r="I10" s="1086"/>
      <c r="J10" s="1087"/>
      <c r="K10" s="1087"/>
      <c r="L10" s="1087"/>
      <c r="M10" s="1087"/>
      <c r="N10" s="1087"/>
      <c r="O10" s="1087"/>
      <c r="P10" s="1087"/>
      <c r="Q10" s="1087"/>
      <c r="R10" s="1087"/>
      <c r="S10" s="1087"/>
      <c r="T10" s="1087"/>
      <c r="U10" s="1087"/>
      <c r="V10" s="1087"/>
      <c r="W10" s="1087"/>
      <c r="X10" s="1088"/>
    </row>
    <row r="11" spans="2:24" ht="12.75" customHeight="1">
      <c r="B11" s="1092"/>
      <c r="C11" s="432"/>
      <c r="D11" s="1064"/>
      <c r="E11" s="1064"/>
      <c r="F11" s="1064"/>
      <c r="G11" s="1064"/>
      <c r="H11" s="1064"/>
      <c r="I11" s="1086"/>
      <c r="J11" s="1087"/>
      <c r="K11" s="1087"/>
      <c r="L11" s="1087"/>
      <c r="M11" s="1087"/>
      <c r="N11" s="1087"/>
      <c r="O11" s="1087"/>
      <c r="P11" s="1087"/>
      <c r="Q11" s="1087"/>
      <c r="R11" s="1087"/>
      <c r="S11" s="1087"/>
      <c r="T11" s="1087"/>
      <c r="U11" s="1087"/>
      <c r="V11" s="1087"/>
      <c r="W11" s="1087"/>
      <c r="X11" s="1088"/>
    </row>
    <row r="12" spans="2:24" ht="5.25" customHeight="1">
      <c r="B12" s="1092"/>
      <c r="C12" s="433"/>
      <c r="D12" s="424"/>
      <c r="E12" s="424"/>
      <c r="F12" s="424"/>
      <c r="G12" s="424"/>
      <c r="I12" s="1089"/>
      <c r="J12" s="1090"/>
      <c r="K12" s="1090"/>
      <c r="L12" s="1090"/>
      <c r="M12" s="1090"/>
      <c r="N12" s="1090"/>
      <c r="O12" s="1090"/>
      <c r="P12" s="1090"/>
      <c r="Q12" s="1090"/>
      <c r="R12" s="1090"/>
      <c r="S12" s="1090"/>
      <c r="T12" s="1090"/>
      <c r="U12" s="1090"/>
      <c r="V12" s="1090"/>
      <c r="W12" s="1090"/>
      <c r="X12" s="1091"/>
    </row>
    <row r="13" spans="2:24" ht="6" customHeight="1">
      <c r="B13" s="1092"/>
      <c r="C13" s="434"/>
      <c r="D13" s="435"/>
      <c r="E13" s="1094" t="s">
        <v>303</v>
      </c>
      <c r="F13" s="1094"/>
      <c r="G13" s="1067" t="s">
        <v>303</v>
      </c>
      <c r="H13" s="1067"/>
      <c r="I13" s="1067"/>
      <c r="J13" s="436" t="s">
        <v>303</v>
      </c>
      <c r="K13" s="436"/>
      <c r="L13" s="436"/>
      <c r="M13" s="436"/>
      <c r="N13" s="436"/>
      <c r="O13" s="436"/>
      <c r="P13" s="436"/>
      <c r="Q13" s="436"/>
      <c r="R13" s="436"/>
      <c r="S13" s="436"/>
      <c r="T13" s="436"/>
      <c r="U13" s="436"/>
      <c r="V13" s="436"/>
      <c r="W13" s="436"/>
      <c r="X13" s="437"/>
    </row>
    <row r="14" spans="2:24" ht="12.75" customHeight="1">
      <c r="B14" s="1092"/>
      <c r="C14" s="434"/>
      <c r="D14" s="438"/>
      <c r="E14" s="430" t="str">
        <f>"（現況："&amp;'別紙-第3項(2)現況'!D4&amp;"年度）"</f>
        <v>（現況：2025年度）</v>
      </c>
      <c r="F14" s="430"/>
      <c r="G14" s="439"/>
      <c r="H14" s="439"/>
      <c r="I14" s="439"/>
      <c r="J14" s="430"/>
      <c r="K14" s="430"/>
      <c r="L14" s="430"/>
      <c r="M14" s="430"/>
      <c r="N14" s="430"/>
      <c r="O14" s="430"/>
      <c r="P14" s="430"/>
      <c r="Q14" s="430"/>
      <c r="R14" s="430"/>
      <c r="S14" s="430"/>
      <c r="T14" s="430"/>
      <c r="U14" s="430"/>
      <c r="V14" s="430"/>
      <c r="W14" s="430"/>
      <c r="X14" s="440"/>
    </row>
    <row r="15" spans="2:24" ht="12.75" customHeight="1">
      <c r="B15" s="1092"/>
      <c r="C15" s="434"/>
      <c r="D15" s="438"/>
      <c r="E15" s="429" t="s">
        <v>304</v>
      </c>
      <c r="F15" s="429"/>
      <c r="G15" s="429"/>
      <c r="H15" s="430"/>
      <c r="I15" s="430"/>
      <c r="J15" s="430"/>
      <c r="K15" s="430"/>
      <c r="L15" s="1070">
        <f>SUM(L16:N17)</f>
        <v>0</v>
      </c>
      <c r="M15" s="1070"/>
      <c r="N15" s="1070"/>
      <c r="O15" s="430" t="s">
        <v>210</v>
      </c>
      <c r="P15" s="430"/>
      <c r="Q15" s="430"/>
      <c r="R15" s="430"/>
      <c r="S15" s="430"/>
      <c r="T15" s="430"/>
      <c r="U15" s="430"/>
      <c r="V15" s="430"/>
      <c r="W15" s="430"/>
      <c r="X15" s="440"/>
    </row>
    <row r="16" spans="2:24" ht="12.75" customHeight="1">
      <c r="B16" s="1092"/>
      <c r="C16" s="434"/>
      <c r="D16" s="438"/>
      <c r="E16" s="429" t="s">
        <v>305</v>
      </c>
      <c r="F16" s="429"/>
      <c r="G16" s="429"/>
      <c r="H16" s="430"/>
      <c r="I16" s="430"/>
      <c r="J16" s="430"/>
      <c r="K16" s="430"/>
      <c r="L16" s="1069"/>
      <c r="M16" s="1069"/>
      <c r="N16" s="1069"/>
      <c r="O16" s="1068" t="s">
        <v>430</v>
      </c>
      <c r="P16" s="1068"/>
      <c r="Q16" s="1068"/>
      <c r="R16" s="1068"/>
      <c r="S16" s="1068"/>
      <c r="T16" s="1068"/>
      <c r="U16" s="164" t="e">
        <f>L16/L15*100</f>
        <v>#DIV/0!</v>
      </c>
      <c r="V16" s="430" t="s">
        <v>306</v>
      </c>
      <c r="W16" s="430"/>
      <c r="X16" s="440"/>
    </row>
    <row r="17" spans="2:24" ht="12.75" customHeight="1">
      <c r="B17" s="1092"/>
      <c r="C17" s="434"/>
      <c r="D17" s="438"/>
      <c r="E17" s="429" t="s">
        <v>307</v>
      </c>
      <c r="F17" s="429"/>
      <c r="G17" s="429"/>
      <c r="H17" s="430"/>
      <c r="I17" s="430"/>
      <c r="J17" s="430"/>
      <c r="K17" s="430"/>
      <c r="L17" s="1069"/>
      <c r="M17" s="1069"/>
      <c r="N17" s="1069"/>
      <c r="O17" s="1068" t="s">
        <v>430</v>
      </c>
      <c r="P17" s="1068"/>
      <c r="Q17" s="1068"/>
      <c r="R17" s="1068"/>
      <c r="S17" s="1068"/>
      <c r="T17" s="1068"/>
      <c r="U17" s="164" t="e">
        <f>L17/L15*100</f>
        <v>#DIV/0!</v>
      </c>
      <c r="V17" s="430" t="s">
        <v>308</v>
      </c>
      <c r="W17" s="430"/>
      <c r="X17" s="440"/>
    </row>
    <row r="18" spans="2:24" ht="9.75" customHeight="1">
      <c r="B18" s="1092"/>
      <c r="C18" s="434"/>
      <c r="D18" s="438"/>
      <c r="E18" s="429"/>
      <c r="F18" s="429"/>
      <c r="G18" s="429"/>
      <c r="H18" s="430"/>
      <c r="I18" s="430"/>
      <c r="J18" s="430"/>
      <c r="K18" s="430"/>
      <c r="L18" s="441"/>
      <c r="M18" s="441"/>
      <c r="N18" s="441"/>
      <c r="O18" s="430"/>
      <c r="P18" s="430"/>
      <c r="Q18" s="430"/>
      <c r="R18" s="430"/>
      <c r="S18" s="430"/>
      <c r="T18" s="430"/>
      <c r="U18" s="430"/>
      <c r="V18" s="430"/>
      <c r="W18" s="430"/>
      <c r="X18" s="440"/>
    </row>
    <row r="19" spans="2:24" ht="12.75" customHeight="1">
      <c r="B19" s="1092"/>
      <c r="C19" s="434"/>
      <c r="D19" s="438"/>
      <c r="E19" s="1066" t="s">
        <v>1562</v>
      </c>
      <c r="F19" s="1066"/>
      <c r="G19" s="1066"/>
      <c r="H19" s="1066"/>
      <c r="I19" s="1066"/>
      <c r="J19" s="1066"/>
      <c r="K19" s="1066"/>
      <c r="L19" s="441"/>
      <c r="M19" s="441"/>
      <c r="N19" s="441"/>
      <c r="O19" s="430"/>
      <c r="P19" s="430"/>
      <c r="Q19" s="430"/>
      <c r="R19" s="430"/>
      <c r="S19" s="430"/>
      <c r="T19" s="430"/>
      <c r="U19" s="430"/>
      <c r="V19" s="430"/>
      <c r="W19" s="430"/>
      <c r="X19" s="440"/>
    </row>
    <row r="20" spans="2:24" ht="12.75" customHeight="1">
      <c r="B20" s="1092"/>
      <c r="C20" s="434"/>
      <c r="D20" s="438"/>
      <c r="E20" s="429" t="s">
        <v>304</v>
      </c>
      <c r="F20" s="429"/>
      <c r="G20" s="429"/>
      <c r="H20" s="430"/>
      <c r="I20" s="430"/>
      <c r="J20" s="430"/>
      <c r="K20" s="430"/>
      <c r="L20" s="1070">
        <f>SUM(L21:N22)</f>
        <v>0</v>
      </c>
      <c r="M20" s="1070"/>
      <c r="N20" s="1070"/>
      <c r="O20" s="430" t="s">
        <v>210</v>
      </c>
      <c r="P20" s="430"/>
      <c r="Q20" s="430"/>
      <c r="R20" s="430"/>
      <c r="S20" s="430"/>
      <c r="T20" s="430"/>
      <c r="U20" s="430"/>
      <c r="V20" s="430"/>
      <c r="W20" s="430"/>
      <c r="X20" s="440"/>
    </row>
    <row r="21" spans="2:24" ht="12.75" customHeight="1">
      <c r="B21" s="1092"/>
      <c r="C21" s="434"/>
      <c r="D21" s="438"/>
      <c r="E21" s="429" t="s">
        <v>309</v>
      </c>
      <c r="F21" s="429"/>
      <c r="G21" s="429"/>
      <c r="H21" s="430"/>
      <c r="I21" s="430"/>
      <c r="J21" s="430"/>
      <c r="K21" s="430"/>
      <c r="L21" s="1069"/>
      <c r="M21" s="1069"/>
      <c r="N21" s="1069"/>
      <c r="O21" s="1068" t="s">
        <v>430</v>
      </c>
      <c r="P21" s="1068"/>
      <c r="Q21" s="1068"/>
      <c r="R21" s="1068"/>
      <c r="S21" s="1068"/>
      <c r="T21" s="1068"/>
      <c r="U21" s="164" t="e">
        <f>L21/L20*100</f>
        <v>#DIV/0!</v>
      </c>
      <c r="V21" s="430" t="s">
        <v>306</v>
      </c>
      <c r="W21" s="430"/>
      <c r="X21" s="440"/>
    </row>
    <row r="22" spans="2:24" ht="12.75" customHeight="1">
      <c r="B22" s="1092"/>
      <c r="C22" s="434"/>
      <c r="D22" s="438"/>
      <c r="E22" s="429" t="s">
        <v>310</v>
      </c>
      <c r="F22" s="429"/>
      <c r="G22" s="429"/>
      <c r="H22" s="430"/>
      <c r="I22" s="430"/>
      <c r="J22" s="430"/>
      <c r="K22" s="430"/>
      <c r="L22" s="1069"/>
      <c r="M22" s="1069"/>
      <c r="N22" s="1069"/>
      <c r="O22" s="1068" t="s">
        <v>430</v>
      </c>
      <c r="P22" s="1068"/>
      <c r="Q22" s="1068"/>
      <c r="R22" s="1068"/>
      <c r="S22" s="1068"/>
      <c r="T22" s="1068"/>
      <c r="U22" s="164" t="e">
        <f>L22/L20*100</f>
        <v>#DIV/0!</v>
      </c>
      <c r="V22" s="430" t="s">
        <v>308</v>
      </c>
      <c r="W22" s="430"/>
      <c r="X22" s="440"/>
    </row>
    <row r="23" spans="2:24" ht="6" customHeight="1">
      <c r="B23" s="1092"/>
      <c r="C23" s="442"/>
      <c r="D23" s="443"/>
      <c r="E23" s="412"/>
      <c r="F23" s="412"/>
      <c r="G23" s="412"/>
      <c r="H23" s="444"/>
      <c r="I23" s="444"/>
      <c r="J23" s="444"/>
      <c r="K23" s="444"/>
      <c r="L23" s="444"/>
      <c r="M23" s="444"/>
      <c r="N23" s="444"/>
      <c r="O23" s="444"/>
      <c r="P23" s="444"/>
      <c r="Q23" s="444"/>
      <c r="R23" s="444"/>
      <c r="S23" s="444"/>
      <c r="T23" s="444"/>
      <c r="U23" s="444"/>
      <c r="V23" s="444"/>
      <c r="W23" s="444"/>
      <c r="X23" s="445"/>
    </row>
    <row r="24" spans="2:24" ht="38.25" customHeight="1">
      <c r="B24" s="1092"/>
      <c r="C24" s="446" t="s">
        <v>311</v>
      </c>
      <c r="D24" s="1058" t="s">
        <v>312</v>
      </c>
      <c r="E24" s="1058"/>
      <c r="F24" s="1058"/>
      <c r="G24" s="1058"/>
      <c r="H24" s="1058"/>
      <c r="I24" s="1049"/>
      <c r="J24" s="1050"/>
      <c r="K24" s="1050"/>
      <c r="L24" s="1050"/>
      <c r="M24" s="1050"/>
      <c r="N24" s="1050"/>
      <c r="O24" s="1050"/>
      <c r="P24" s="1050"/>
      <c r="Q24" s="1050"/>
      <c r="R24" s="1050"/>
      <c r="S24" s="1050"/>
      <c r="T24" s="1050"/>
      <c r="U24" s="1050"/>
      <c r="V24" s="1050"/>
      <c r="W24" s="1050"/>
      <c r="X24" s="1051"/>
    </row>
    <row r="25" spans="2:24" ht="36.75" customHeight="1">
      <c r="B25" s="1092"/>
      <c r="C25" s="447" t="s">
        <v>313</v>
      </c>
      <c r="D25" s="1058" t="s">
        <v>1572</v>
      </c>
      <c r="E25" s="1058"/>
      <c r="F25" s="1058"/>
      <c r="G25" s="1058"/>
      <c r="H25" s="1058"/>
      <c r="I25" s="1049"/>
      <c r="J25" s="1050"/>
      <c r="K25" s="1050"/>
      <c r="L25" s="1050"/>
      <c r="M25" s="1050"/>
      <c r="N25" s="1050"/>
      <c r="O25" s="1050"/>
      <c r="P25" s="1050"/>
      <c r="Q25" s="1050"/>
      <c r="R25" s="1050"/>
      <c r="S25" s="1050"/>
      <c r="T25" s="1050"/>
      <c r="U25" s="1050"/>
      <c r="V25" s="1050"/>
      <c r="W25" s="1050"/>
      <c r="X25" s="1051"/>
    </row>
    <row r="26" spans="2:24" ht="15" customHeight="1">
      <c r="B26" s="1092"/>
      <c r="C26" s="448" t="s">
        <v>314</v>
      </c>
      <c r="D26" s="1065" t="s">
        <v>315</v>
      </c>
      <c r="E26" s="1065"/>
      <c r="F26" s="1065"/>
      <c r="G26" s="1065"/>
      <c r="H26" s="1065"/>
      <c r="I26" s="1052"/>
      <c r="J26" s="1053"/>
      <c r="K26" s="1053"/>
      <c r="L26" s="1053"/>
      <c r="M26" s="1053"/>
      <c r="N26" s="1053"/>
      <c r="O26" s="1053"/>
      <c r="P26" s="1053"/>
      <c r="Q26" s="1053"/>
      <c r="R26" s="1053"/>
      <c r="S26" s="1053"/>
      <c r="T26" s="1053"/>
      <c r="U26" s="1053"/>
      <c r="V26" s="1053"/>
      <c r="W26" s="1053"/>
      <c r="X26" s="1054"/>
    </row>
    <row r="27" spans="2:24" ht="27" customHeight="1" thickBot="1">
      <c r="B27" s="1093"/>
      <c r="C27" s="449" t="s">
        <v>316</v>
      </c>
      <c r="D27" s="1046" t="s">
        <v>317</v>
      </c>
      <c r="E27" s="1046"/>
      <c r="F27" s="1046"/>
      <c r="G27" s="1046"/>
      <c r="H27" s="1047"/>
      <c r="I27" s="1055"/>
      <c r="J27" s="1056"/>
      <c r="K27" s="1056"/>
      <c r="L27" s="1056"/>
      <c r="M27" s="1056"/>
      <c r="N27" s="1056"/>
      <c r="O27" s="1056"/>
      <c r="P27" s="1056"/>
      <c r="Q27" s="1056"/>
      <c r="R27" s="1056"/>
      <c r="S27" s="1056"/>
      <c r="T27" s="1056"/>
      <c r="U27" s="1056"/>
      <c r="V27" s="1056"/>
      <c r="W27" s="1056"/>
      <c r="X27" s="1057"/>
    </row>
    <row r="28" spans="2:24" ht="35.15" customHeight="1">
      <c r="B28" s="450"/>
      <c r="C28" s="451" t="s">
        <v>318</v>
      </c>
      <c r="D28" s="1063" t="s">
        <v>1574</v>
      </c>
      <c r="E28" s="1063"/>
      <c r="F28" s="1063"/>
      <c r="G28" s="1063"/>
      <c r="H28" s="1063"/>
      <c r="I28" s="1060"/>
      <c r="J28" s="1061"/>
      <c r="K28" s="1061"/>
      <c r="L28" s="1061"/>
      <c r="M28" s="1061"/>
      <c r="N28" s="1061"/>
      <c r="O28" s="1061"/>
      <c r="P28" s="1061"/>
      <c r="Q28" s="1061"/>
      <c r="R28" s="1061"/>
      <c r="S28" s="1061"/>
      <c r="T28" s="1061"/>
      <c r="U28" s="1061"/>
      <c r="V28" s="1061"/>
      <c r="W28" s="1061"/>
      <c r="X28" s="1062"/>
    </row>
    <row r="29" spans="2:24" ht="35.15" customHeight="1">
      <c r="B29" s="1074" t="s">
        <v>319</v>
      </c>
      <c r="C29" s="416" t="s">
        <v>320</v>
      </c>
      <c r="D29" s="1058" t="s">
        <v>321</v>
      </c>
      <c r="E29" s="1058"/>
      <c r="F29" s="1058"/>
      <c r="G29" s="1058"/>
      <c r="H29" s="1058"/>
      <c r="I29" s="1049"/>
      <c r="J29" s="1050"/>
      <c r="K29" s="1050"/>
      <c r="L29" s="1050"/>
      <c r="M29" s="1050"/>
      <c r="N29" s="1050"/>
      <c r="O29" s="1050"/>
      <c r="P29" s="1050"/>
      <c r="Q29" s="1050"/>
      <c r="R29" s="1050"/>
      <c r="S29" s="1050"/>
      <c r="T29" s="1050"/>
      <c r="U29" s="1050"/>
      <c r="V29" s="1050"/>
      <c r="W29" s="1050"/>
      <c r="X29" s="1051"/>
    </row>
    <row r="30" spans="2:24" ht="70.5" customHeight="1">
      <c r="B30" s="1074"/>
      <c r="C30" s="453" t="s">
        <v>322</v>
      </c>
      <c r="D30" s="1058" t="s">
        <v>582</v>
      </c>
      <c r="E30" s="1058"/>
      <c r="F30" s="1058"/>
      <c r="G30" s="1058"/>
      <c r="H30" s="1058"/>
      <c r="I30" s="1049"/>
      <c r="J30" s="1050"/>
      <c r="K30" s="1050"/>
      <c r="L30" s="1050"/>
      <c r="M30" s="1050"/>
      <c r="N30" s="1050"/>
      <c r="O30" s="1050"/>
      <c r="P30" s="1050"/>
      <c r="Q30" s="1050"/>
      <c r="R30" s="1050"/>
      <c r="S30" s="1050"/>
      <c r="T30" s="1050"/>
      <c r="U30" s="1050"/>
      <c r="V30" s="1050"/>
      <c r="W30" s="1050"/>
      <c r="X30" s="1051"/>
    </row>
    <row r="31" spans="2:24" ht="41.25" customHeight="1">
      <c r="B31" s="1074"/>
      <c r="C31" s="416" t="s">
        <v>323</v>
      </c>
      <c r="D31" s="1059" t="s">
        <v>324</v>
      </c>
      <c r="E31" s="1059"/>
      <c r="F31" s="1059"/>
      <c r="G31" s="1059"/>
      <c r="H31" s="1059"/>
      <c r="I31" s="1049"/>
      <c r="J31" s="1050"/>
      <c r="K31" s="1050"/>
      <c r="L31" s="1050"/>
      <c r="M31" s="1050"/>
      <c r="N31" s="1050"/>
      <c r="O31" s="1050"/>
      <c r="P31" s="1050"/>
      <c r="Q31" s="1050"/>
      <c r="R31" s="1050"/>
      <c r="S31" s="1050"/>
      <c r="T31" s="1050"/>
      <c r="U31" s="1050"/>
      <c r="V31" s="1050"/>
      <c r="W31" s="1050"/>
      <c r="X31" s="1051"/>
    </row>
    <row r="32" spans="2:24" ht="41.25" customHeight="1">
      <c r="B32" s="1074"/>
      <c r="C32" s="453" t="s">
        <v>325</v>
      </c>
      <c r="D32" s="1072" t="s">
        <v>326</v>
      </c>
      <c r="E32" s="1072"/>
      <c r="F32" s="1072"/>
      <c r="G32" s="1072"/>
      <c r="H32" s="1072"/>
      <c r="I32" s="1049"/>
      <c r="J32" s="1050"/>
      <c r="K32" s="1050"/>
      <c r="L32" s="1050"/>
      <c r="M32" s="1050"/>
      <c r="N32" s="1050"/>
      <c r="O32" s="1050"/>
      <c r="P32" s="1050"/>
      <c r="Q32" s="1050"/>
      <c r="R32" s="1050"/>
      <c r="S32" s="1050"/>
      <c r="T32" s="1050"/>
      <c r="U32" s="1050"/>
      <c r="V32" s="1050"/>
      <c r="W32" s="1050"/>
      <c r="X32" s="1051"/>
    </row>
    <row r="33" spans="2:24" ht="40.5" customHeight="1">
      <c r="B33" s="1074"/>
      <c r="C33" s="420" t="s">
        <v>286</v>
      </c>
      <c r="D33" s="1059" t="s">
        <v>327</v>
      </c>
      <c r="E33" s="1059"/>
      <c r="F33" s="1059"/>
      <c r="G33" s="1059"/>
      <c r="H33" s="1059"/>
      <c r="I33" s="1049"/>
      <c r="J33" s="1050"/>
      <c r="K33" s="1050"/>
      <c r="L33" s="1050"/>
      <c r="M33" s="1050"/>
      <c r="N33" s="1050"/>
      <c r="O33" s="1050"/>
      <c r="P33" s="1050"/>
      <c r="Q33" s="1050"/>
      <c r="R33" s="1050"/>
      <c r="S33" s="1050"/>
      <c r="T33" s="1050"/>
      <c r="U33" s="1050"/>
      <c r="V33" s="1050"/>
      <c r="W33" s="1050"/>
      <c r="X33" s="1051"/>
    </row>
    <row r="34" spans="2:24" ht="37.5" customHeight="1">
      <c r="B34" s="1074"/>
      <c r="C34" s="420" t="s">
        <v>328</v>
      </c>
      <c r="D34" s="1059" t="s">
        <v>329</v>
      </c>
      <c r="E34" s="1059"/>
      <c r="F34" s="1059"/>
      <c r="G34" s="1059"/>
      <c r="H34" s="1059"/>
      <c r="I34" s="1049"/>
      <c r="J34" s="1050"/>
      <c r="K34" s="1050"/>
      <c r="L34" s="1050"/>
      <c r="M34" s="1050"/>
      <c r="N34" s="1050"/>
      <c r="O34" s="1050"/>
      <c r="P34" s="1050"/>
      <c r="Q34" s="1050"/>
      <c r="R34" s="1050"/>
      <c r="S34" s="1050"/>
      <c r="T34" s="1050"/>
      <c r="U34" s="1050"/>
      <c r="V34" s="1050"/>
      <c r="W34" s="1050"/>
      <c r="X34" s="1051"/>
    </row>
    <row r="35" spans="2:24" ht="38.25" customHeight="1">
      <c r="B35" s="1074"/>
      <c r="C35" s="420" t="s">
        <v>330</v>
      </c>
      <c r="D35" s="1059" t="s">
        <v>331</v>
      </c>
      <c r="E35" s="1059"/>
      <c r="F35" s="1059"/>
      <c r="G35" s="1059"/>
      <c r="H35" s="1059"/>
      <c r="I35" s="1049"/>
      <c r="J35" s="1050"/>
      <c r="K35" s="1050"/>
      <c r="L35" s="1050"/>
      <c r="M35" s="1050"/>
      <c r="N35" s="1050"/>
      <c r="O35" s="1050"/>
      <c r="P35" s="1050"/>
      <c r="Q35" s="1050"/>
      <c r="R35" s="1050"/>
      <c r="S35" s="1050"/>
      <c r="T35" s="1050"/>
      <c r="U35" s="1050"/>
      <c r="V35" s="1050"/>
      <c r="W35" s="1050"/>
      <c r="X35" s="1051"/>
    </row>
    <row r="36" spans="2:24" ht="35.25" customHeight="1">
      <c r="B36" s="1074"/>
      <c r="C36" s="420" t="s">
        <v>332</v>
      </c>
      <c r="D36" s="1058" t="s">
        <v>333</v>
      </c>
      <c r="E36" s="1058"/>
      <c r="F36" s="1058"/>
      <c r="G36" s="1058"/>
      <c r="H36" s="1058"/>
      <c r="I36" s="1049"/>
      <c r="J36" s="1050"/>
      <c r="K36" s="1050"/>
      <c r="L36" s="1050"/>
      <c r="M36" s="1050"/>
      <c r="N36" s="1050"/>
      <c r="O36" s="1050"/>
      <c r="P36" s="1050"/>
      <c r="Q36" s="1050"/>
      <c r="R36" s="1050"/>
      <c r="S36" s="1050"/>
      <c r="T36" s="1050"/>
      <c r="U36" s="1050"/>
      <c r="V36" s="1050"/>
      <c r="W36" s="1050"/>
      <c r="X36" s="1051"/>
    </row>
    <row r="37" spans="2:24" ht="46.5" customHeight="1">
      <c r="B37" s="1074"/>
      <c r="C37" s="420" t="s">
        <v>441</v>
      </c>
      <c r="D37" s="1058" t="s">
        <v>447</v>
      </c>
      <c r="E37" s="1058"/>
      <c r="F37" s="1058"/>
      <c r="G37" s="1058"/>
      <c r="H37" s="1058"/>
      <c r="I37" s="1049"/>
      <c r="J37" s="1050"/>
      <c r="K37" s="1050"/>
      <c r="L37" s="1050"/>
      <c r="M37" s="1050"/>
      <c r="N37" s="1050"/>
      <c r="O37" s="1050"/>
      <c r="P37" s="1050"/>
      <c r="Q37" s="1050"/>
      <c r="R37" s="1050"/>
      <c r="S37" s="1050"/>
      <c r="T37" s="1050"/>
      <c r="U37" s="1050"/>
      <c r="V37" s="1050"/>
      <c r="W37" s="1050"/>
      <c r="X37" s="1051"/>
    </row>
    <row r="38" spans="2:24" ht="35.15" customHeight="1">
      <c r="B38" s="452"/>
      <c r="C38" s="420" t="s">
        <v>442</v>
      </c>
      <c r="D38" s="1059" t="s">
        <v>334</v>
      </c>
      <c r="E38" s="1059"/>
      <c r="F38" s="1059"/>
      <c r="G38" s="1059"/>
      <c r="H38" s="1059"/>
      <c r="I38" s="1049"/>
      <c r="J38" s="1050"/>
      <c r="K38" s="1050"/>
      <c r="L38" s="1050"/>
      <c r="M38" s="1050"/>
      <c r="N38" s="1050"/>
      <c r="O38" s="1050"/>
      <c r="P38" s="1050"/>
      <c r="Q38" s="1050"/>
      <c r="R38" s="1050"/>
      <c r="S38" s="1050"/>
      <c r="T38" s="1050"/>
      <c r="U38" s="1050"/>
      <c r="V38" s="1050"/>
      <c r="W38" s="1050"/>
      <c r="X38" s="1051"/>
    </row>
    <row r="39" spans="2:24" ht="38.25" customHeight="1">
      <c r="B39" s="452"/>
      <c r="C39" s="420" t="s">
        <v>294</v>
      </c>
      <c r="D39" s="1059" t="s">
        <v>1561</v>
      </c>
      <c r="E39" s="1059"/>
      <c r="F39" s="1059"/>
      <c r="G39" s="1059"/>
      <c r="H39" s="1059"/>
      <c r="I39" s="1049"/>
      <c r="J39" s="1050"/>
      <c r="K39" s="1050"/>
      <c r="L39" s="1050"/>
      <c r="M39" s="1050"/>
      <c r="N39" s="1050"/>
      <c r="O39" s="1050"/>
      <c r="P39" s="1050"/>
      <c r="Q39" s="1050"/>
      <c r="R39" s="1050"/>
      <c r="S39" s="1050"/>
      <c r="T39" s="1050"/>
      <c r="U39" s="1050"/>
      <c r="V39" s="1050"/>
      <c r="W39" s="1050"/>
      <c r="X39" s="1051"/>
    </row>
    <row r="40" spans="2:24" ht="50.25" customHeight="1">
      <c r="B40" s="452"/>
      <c r="C40" s="420" t="s">
        <v>580</v>
      </c>
      <c r="D40" s="1059" t="s">
        <v>579</v>
      </c>
      <c r="E40" s="1059"/>
      <c r="F40" s="1059"/>
      <c r="G40" s="1059"/>
      <c r="H40" s="1059"/>
      <c r="I40" s="1049"/>
      <c r="J40" s="1050"/>
      <c r="K40" s="1050"/>
      <c r="L40" s="1050"/>
      <c r="M40" s="1050"/>
      <c r="N40" s="1050"/>
      <c r="O40" s="1050"/>
      <c r="P40" s="1050"/>
      <c r="Q40" s="1050"/>
      <c r="R40" s="1050"/>
      <c r="S40" s="1050"/>
      <c r="T40" s="1050"/>
      <c r="U40" s="1050"/>
      <c r="V40" s="1050"/>
      <c r="W40" s="1050"/>
      <c r="X40" s="1051"/>
    </row>
    <row r="41" spans="2:24" ht="15.75" customHeight="1">
      <c r="B41" s="452"/>
      <c r="C41" s="454" t="s">
        <v>581</v>
      </c>
      <c r="D41" s="1048" t="s">
        <v>335</v>
      </c>
      <c r="E41" s="1048"/>
      <c r="F41" s="1048"/>
      <c r="G41" s="1048"/>
      <c r="H41" s="1048"/>
      <c r="I41" s="1052"/>
      <c r="J41" s="1053"/>
      <c r="K41" s="1053"/>
      <c r="L41" s="1053"/>
      <c r="M41" s="1053"/>
      <c r="N41" s="1053"/>
      <c r="O41" s="1053"/>
      <c r="P41" s="1053"/>
      <c r="Q41" s="1053"/>
      <c r="R41" s="1053"/>
      <c r="S41" s="1053"/>
      <c r="T41" s="1053"/>
      <c r="U41" s="1053"/>
      <c r="V41" s="1053"/>
      <c r="W41" s="1053"/>
      <c r="X41" s="1054"/>
    </row>
    <row r="42" spans="2:24" ht="26.25" customHeight="1" thickBot="1">
      <c r="B42" s="455"/>
      <c r="C42" s="456" t="s">
        <v>303</v>
      </c>
      <c r="D42" s="1046" t="s">
        <v>12</v>
      </c>
      <c r="E42" s="1046"/>
      <c r="F42" s="1046"/>
      <c r="G42" s="1046"/>
      <c r="H42" s="1047"/>
      <c r="I42" s="1055"/>
      <c r="J42" s="1056"/>
      <c r="K42" s="1056"/>
      <c r="L42" s="1056"/>
      <c r="M42" s="1056"/>
      <c r="N42" s="1056"/>
      <c r="O42" s="1056"/>
      <c r="P42" s="1056"/>
      <c r="Q42" s="1056"/>
      <c r="R42" s="1056"/>
      <c r="S42" s="1056"/>
      <c r="T42" s="1056"/>
      <c r="U42" s="1056"/>
      <c r="V42" s="1056"/>
      <c r="W42" s="1056"/>
      <c r="X42" s="1057"/>
    </row>
    <row r="43" spans="2:24" ht="12.75" customHeight="1">
      <c r="B43" s="1071" t="s">
        <v>276</v>
      </c>
      <c r="C43" s="1071"/>
      <c r="D43" s="1071"/>
      <c r="E43" s="1071"/>
      <c r="F43" s="1071"/>
      <c r="G43" s="1071"/>
      <c r="H43" s="1071"/>
      <c r="I43" s="1071"/>
      <c r="J43" s="1071"/>
      <c r="K43" s="1071"/>
      <c r="L43" s="1071"/>
      <c r="M43" s="1071"/>
      <c r="N43" s="1071"/>
      <c r="O43" s="1071"/>
      <c r="P43" s="1071"/>
      <c r="Q43" s="1071"/>
      <c r="R43" s="1071"/>
      <c r="S43" s="1071"/>
      <c r="T43" s="1071"/>
      <c r="U43" s="1071"/>
      <c r="V43" s="1071"/>
      <c r="W43" s="1071"/>
      <c r="X43" s="1071"/>
    </row>
  </sheetData>
  <sheetProtection password="E4BE" sheet="1" formatCells="0" formatColumns="0" formatRows="0"/>
  <mergeCells count="59">
    <mergeCell ref="B1:X1"/>
    <mergeCell ref="D27:H27"/>
    <mergeCell ref="B29:B37"/>
    <mergeCell ref="O17:T17"/>
    <mergeCell ref="O21:T21"/>
    <mergeCell ref="B7:H7"/>
    <mergeCell ref="B8:H8"/>
    <mergeCell ref="I7:X7"/>
    <mergeCell ref="I8:X8"/>
    <mergeCell ref="I9:X12"/>
    <mergeCell ref="L15:N15"/>
    <mergeCell ref="L16:N16"/>
    <mergeCell ref="O22:T22"/>
    <mergeCell ref="I24:X24"/>
    <mergeCell ref="B10:B27"/>
    <mergeCell ref="E13:F13"/>
    <mergeCell ref="B43:X43"/>
    <mergeCell ref="D31:H31"/>
    <mergeCell ref="D30:H30"/>
    <mergeCell ref="D29:H29"/>
    <mergeCell ref="D35:H35"/>
    <mergeCell ref="I40:X40"/>
    <mergeCell ref="D39:H39"/>
    <mergeCell ref="D32:H32"/>
    <mergeCell ref="I29:X29"/>
    <mergeCell ref="I30:X30"/>
    <mergeCell ref="I31:X31"/>
    <mergeCell ref="I32:X32"/>
    <mergeCell ref="I35:X35"/>
    <mergeCell ref="I36:X36"/>
    <mergeCell ref="D40:H40"/>
    <mergeCell ref="D38:H38"/>
    <mergeCell ref="I26:X27"/>
    <mergeCell ref="I33:X33"/>
    <mergeCell ref="I34:X34"/>
    <mergeCell ref="D10:H11"/>
    <mergeCell ref="D26:H26"/>
    <mergeCell ref="E19:K19"/>
    <mergeCell ref="G13:I13"/>
    <mergeCell ref="O16:T16"/>
    <mergeCell ref="L17:N17"/>
    <mergeCell ref="L20:N20"/>
    <mergeCell ref="L21:N21"/>
    <mergeCell ref="L22:N22"/>
    <mergeCell ref="D24:H24"/>
    <mergeCell ref="I25:X25"/>
    <mergeCell ref="D25:H25"/>
    <mergeCell ref="D36:H36"/>
    <mergeCell ref="D34:H34"/>
    <mergeCell ref="D33:H33"/>
    <mergeCell ref="I39:X39"/>
    <mergeCell ref="I28:X28"/>
    <mergeCell ref="D28:H28"/>
    <mergeCell ref="D42:H42"/>
    <mergeCell ref="D41:H41"/>
    <mergeCell ref="I37:X37"/>
    <mergeCell ref="I38:X38"/>
    <mergeCell ref="I41:X42"/>
    <mergeCell ref="D37:H37"/>
  </mergeCells>
  <phoneticPr fontId="2"/>
  <printOptions horizontalCentered="1"/>
  <pageMargins left="0.59055118110236227" right="0.59055118110236227" top="0.98425196850393704" bottom="0.78740157480314965" header="0.51181102362204722" footer="0.51181102362204722"/>
  <pageSetup paperSize="9" scale="83" pageOrder="overThenDown" orientation="portrait" r:id="rId1"/>
  <headerFooter alignWithMargins="0"/>
  <colBreaks count="1" manualBreakCount="1">
    <brk id="26" max="39"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D640-DB17-407D-931C-F85AD3D27DAF}">
  <sheetPr codeName="Sheet30">
    <pageSetUpPr fitToPage="1"/>
  </sheetPr>
  <dimension ref="A1:M76"/>
  <sheetViews>
    <sheetView view="pageBreakPreview" zoomScale="80" zoomScaleNormal="75" zoomScaleSheetLayoutView="80" workbookViewId="0"/>
  </sheetViews>
  <sheetFormatPr defaultColWidth="9" defaultRowHeight="13"/>
  <cols>
    <col min="1" max="1" width="6.26953125" customWidth="1"/>
    <col min="2" max="2" width="4.08984375" customWidth="1"/>
    <col min="3" max="3" width="22.453125" customWidth="1"/>
    <col min="4" max="4" width="19" customWidth="1"/>
    <col min="5" max="5" width="17" customWidth="1"/>
    <col min="6" max="6" width="18" customWidth="1"/>
    <col min="7" max="7" width="19.90625" customWidth="1"/>
    <col min="8" max="8" width="19.26953125" customWidth="1"/>
    <col min="9" max="9" width="17.08984375" customWidth="1"/>
    <col min="10" max="10" width="14.90625" customWidth="1"/>
    <col min="11" max="11" width="16" bestFit="1" customWidth="1"/>
    <col min="12" max="12" width="1" customWidth="1"/>
    <col min="13" max="13" width="10" bestFit="1" customWidth="1"/>
  </cols>
  <sheetData>
    <row r="1" spans="1:13" ht="20.25" customHeight="1">
      <c r="A1" s="457" t="s">
        <v>1557</v>
      </c>
      <c r="B1" s="235"/>
      <c r="E1" s="235"/>
    </row>
    <row r="2" spans="1:13" ht="25.5" customHeight="1">
      <c r="A2" s="457" t="s">
        <v>573</v>
      </c>
      <c r="B2" s="458"/>
      <c r="C2" s="235"/>
      <c r="D2" s="235"/>
      <c r="E2" s="235"/>
    </row>
    <row r="3" spans="1:13" ht="17.25" customHeight="1" thickBot="1">
      <c r="A3" s="1167" t="s">
        <v>1378</v>
      </c>
      <c r="B3" s="1167"/>
      <c r="C3" s="1167"/>
      <c r="D3" s="1167"/>
      <c r="E3" s="1168" t="s">
        <v>1379</v>
      </c>
      <c r="F3" s="1168"/>
      <c r="G3" s="1168"/>
      <c r="H3" s="1169" t="str">
        <f>'別紙-第3項(2)現況'!D4&amp;"年度の結果"</f>
        <v>2025年度の結果</v>
      </c>
      <c r="I3" s="1168"/>
      <c r="J3" s="1168"/>
      <c r="M3" t="s">
        <v>1383</v>
      </c>
    </row>
    <row r="4" spans="1:13" ht="17.25" customHeight="1">
      <c r="A4" s="1170" t="s">
        <v>1380</v>
      </c>
      <c r="B4" s="1171"/>
      <c r="C4" s="1172"/>
      <c r="D4" s="269"/>
      <c r="E4" s="1173"/>
      <c r="F4" s="1174"/>
      <c r="G4" s="1175"/>
      <c r="H4" s="1173"/>
      <c r="I4" s="1174"/>
      <c r="J4" s="1182"/>
      <c r="M4" t="s">
        <v>1384</v>
      </c>
    </row>
    <row r="5" spans="1:13" ht="17.25" customHeight="1">
      <c r="A5" s="1185" t="s">
        <v>1381</v>
      </c>
      <c r="B5" s="1186"/>
      <c r="C5" s="1186"/>
      <c r="D5" s="270"/>
      <c r="E5" s="1176"/>
      <c r="F5" s="1177"/>
      <c r="G5" s="1178"/>
      <c r="H5" s="1176"/>
      <c r="I5" s="1177"/>
      <c r="J5" s="1183"/>
      <c r="M5" t="s">
        <v>1518</v>
      </c>
    </row>
    <row r="6" spans="1:13" ht="17.25" customHeight="1" thickBot="1">
      <c r="A6" s="1187" t="s">
        <v>1382</v>
      </c>
      <c r="B6" s="1187"/>
      <c r="C6" s="1188"/>
      <c r="D6" s="271"/>
      <c r="E6" s="1179"/>
      <c r="F6" s="1180"/>
      <c r="G6" s="1181"/>
      <c r="H6" s="1179"/>
      <c r="I6" s="1180"/>
      <c r="J6" s="1184"/>
    </row>
    <row r="7" spans="1:13" ht="11.25" customHeight="1">
      <c r="C7" s="235"/>
      <c r="D7" s="235"/>
      <c r="E7" s="235"/>
    </row>
    <row r="8" spans="1:13" ht="9.75" customHeight="1">
      <c r="C8" s="235"/>
      <c r="D8" s="235"/>
      <c r="E8" s="235"/>
    </row>
    <row r="9" spans="1:13" ht="21" customHeight="1">
      <c r="A9" s="457" t="s">
        <v>546</v>
      </c>
      <c r="B9" s="458"/>
      <c r="C9" s="235"/>
      <c r="D9" s="235"/>
      <c r="E9" s="235"/>
    </row>
    <row r="10" spans="1:13" ht="17.25" customHeight="1">
      <c r="A10" s="1142" t="s">
        <v>521</v>
      </c>
      <c r="B10" s="1142" t="s">
        <v>549</v>
      </c>
      <c r="C10" s="1139" t="s">
        <v>520</v>
      </c>
      <c r="D10" s="1139" t="s">
        <v>537</v>
      </c>
      <c r="E10" s="1139" t="s">
        <v>541</v>
      </c>
      <c r="F10" s="1145" t="str">
        <f>'別紙-第3項(2)現況'!D4&amp;"年度の発電量（kWh）"</f>
        <v>2025年度の発電量（kWh）</v>
      </c>
      <c r="G10" s="1138" t="s">
        <v>519</v>
      </c>
      <c r="H10" s="1138"/>
      <c r="I10" s="1138"/>
      <c r="J10" s="1138"/>
    </row>
    <row r="11" spans="1:13" ht="17.25" customHeight="1">
      <c r="A11" s="1143"/>
      <c r="B11" s="1143"/>
      <c r="C11" s="1140"/>
      <c r="D11" s="1140"/>
      <c r="E11" s="1140"/>
      <c r="F11" s="1146"/>
      <c r="G11" s="1159" t="s">
        <v>1372</v>
      </c>
      <c r="H11" s="1160"/>
      <c r="I11" s="1148" t="s">
        <v>1370</v>
      </c>
      <c r="J11" s="1149"/>
    </row>
    <row r="12" spans="1:13" ht="33">
      <c r="A12" s="1144"/>
      <c r="B12" s="1144"/>
      <c r="C12" s="1141"/>
      <c r="D12" s="1141"/>
      <c r="E12" s="1141"/>
      <c r="F12" s="1147"/>
      <c r="G12" s="459" t="s">
        <v>1371</v>
      </c>
      <c r="H12" s="459" t="s">
        <v>1377</v>
      </c>
      <c r="I12" s="459" t="s">
        <v>1373</v>
      </c>
      <c r="J12" s="459" t="s">
        <v>616</v>
      </c>
    </row>
    <row r="13" spans="1:13" ht="18.75" customHeight="1">
      <c r="A13" s="1126" t="s">
        <v>244</v>
      </c>
      <c r="B13" s="460" t="s">
        <v>457</v>
      </c>
      <c r="C13" s="461" t="s">
        <v>543</v>
      </c>
      <c r="D13" s="462">
        <v>42840</v>
      </c>
      <c r="E13" s="463">
        <v>1000</v>
      </c>
      <c r="F13" s="464">
        <v>963600</v>
      </c>
      <c r="G13" s="464">
        <v>0</v>
      </c>
      <c r="H13" s="464">
        <v>0</v>
      </c>
      <c r="I13" s="464">
        <v>963600</v>
      </c>
      <c r="J13" s="465">
        <v>0</v>
      </c>
    </row>
    <row r="14" spans="1:13" ht="18.75" customHeight="1" thickBot="1">
      <c r="A14" s="1127"/>
      <c r="B14" s="466" t="s">
        <v>457</v>
      </c>
      <c r="C14" s="467" t="s">
        <v>544</v>
      </c>
      <c r="D14" s="468">
        <v>43605</v>
      </c>
      <c r="E14" s="469">
        <v>2000</v>
      </c>
      <c r="F14" s="470">
        <v>14016000</v>
      </c>
      <c r="G14" s="470">
        <v>0</v>
      </c>
      <c r="H14" s="470">
        <v>0</v>
      </c>
      <c r="I14" s="470">
        <v>14016000</v>
      </c>
      <c r="J14" s="471">
        <v>0</v>
      </c>
      <c r="K14" s="472"/>
    </row>
    <row r="15" spans="1:13" ht="29.25" customHeight="1">
      <c r="A15" s="1127"/>
      <c r="B15" s="473">
        <v>1</v>
      </c>
      <c r="C15" s="312"/>
      <c r="D15" s="543"/>
      <c r="E15" s="248"/>
      <c r="F15" s="248"/>
      <c r="G15" s="248"/>
      <c r="H15" s="248"/>
      <c r="I15" s="248"/>
      <c r="J15" s="540"/>
    </row>
    <row r="16" spans="1:13" ht="29.25" customHeight="1">
      <c r="A16" s="1127"/>
      <c r="B16" s="473">
        <v>2</v>
      </c>
      <c r="C16" s="313"/>
      <c r="D16" s="544"/>
      <c r="E16" s="246"/>
      <c r="F16" s="246"/>
      <c r="G16" s="246"/>
      <c r="H16" s="246"/>
      <c r="I16" s="246"/>
      <c r="J16" s="541"/>
    </row>
    <row r="17" spans="1:10" ht="29.25" customHeight="1">
      <c r="A17" s="1127"/>
      <c r="B17" s="473">
        <v>3</v>
      </c>
      <c r="C17" s="313"/>
      <c r="D17" s="363"/>
      <c r="E17" s="246"/>
      <c r="F17" s="246"/>
      <c r="G17" s="246"/>
      <c r="H17" s="246"/>
      <c r="I17" s="246"/>
      <c r="J17" s="541"/>
    </row>
    <row r="18" spans="1:10" ht="29.25" customHeight="1">
      <c r="A18" s="1127"/>
      <c r="B18" s="473">
        <v>4</v>
      </c>
      <c r="C18" s="313"/>
      <c r="D18" s="363"/>
      <c r="E18" s="246"/>
      <c r="F18" s="246"/>
      <c r="G18" s="246"/>
      <c r="H18" s="246"/>
      <c r="I18" s="246"/>
      <c r="J18" s="541"/>
    </row>
    <row r="19" spans="1:10" ht="29.25" customHeight="1" thickBot="1">
      <c r="A19" s="1128"/>
      <c r="B19" s="473">
        <v>5</v>
      </c>
      <c r="C19" s="314"/>
      <c r="D19" s="545"/>
      <c r="E19" s="249"/>
      <c r="F19" s="249"/>
      <c r="G19" s="249"/>
      <c r="H19" s="249"/>
      <c r="I19" s="249"/>
      <c r="J19" s="542"/>
    </row>
    <row r="20" spans="1:10" ht="18.75" customHeight="1">
      <c r="A20" s="1122" t="s">
        <v>185</v>
      </c>
      <c r="B20" s="1123"/>
      <c r="C20" s="1124"/>
      <c r="D20" s="1125"/>
      <c r="E20" s="474">
        <f t="shared" ref="E20:J20" si="0">SUM(E15:E19)</f>
        <v>0</v>
      </c>
      <c r="F20" s="475">
        <f t="shared" si="0"/>
        <v>0</v>
      </c>
      <c r="G20" s="476">
        <f t="shared" si="0"/>
        <v>0</v>
      </c>
      <c r="H20" s="475">
        <f t="shared" si="0"/>
        <v>0</v>
      </c>
      <c r="I20" s="475">
        <f t="shared" si="0"/>
        <v>0</v>
      </c>
      <c r="J20" s="477">
        <f t="shared" si="0"/>
        <v>0</v>
      </c>
    </row>
    <row r="21" spans="1:10" ht="18.75" customHeight="1">
      <c r="A21" s="1133" t="s">
        <v>521</v>
      </c>
      <c r="B21" s="1131" t="s">
        <v>549</v>
      </c>
      <c r="C21" s="1131" t="s">
        <v>524</v>
      </c>
      <c r="D21" s="1162" t="s">
        <v>537</v>
      </c>
      <c r="E21" s="1155" t="s">
        <v>541</v>
      </c>
      <c r="F21" s="1153" t="str">
        <f>'別紙-第3項(2)現況'!D4&amp;"年度の製造熱エネルギー（MJ）"</f>
        <v>2025年度の製造熱エネルギー（MJ）</v>
      </c>
      <c r="G21" s="1150" t="s">
        <v>1374</v>
      </c>
      <c r="H21" s="1151"/>
      <c r="I21" s="1101" t="s">
        <v>551</v>
      </c>
      <c r="J21" s="478"/>
    </row>
    <row r="22" spans="1:10" ht="61.5" customHeight="1">
      <c r="A22" s="1134"/>
      <c r="B22" s="1132"/>
      <c r="C22" s="1132"/>
      <c r="D22" s="1163"/>
      <c r="E22" s="1096"/>
      <c r="F22" s="1154"/>
      <c r="G22" s="459" t="s">
        <v>1375</v>
      </c>
      <c r="H22" s="459" t="s">
        <v>1376</v>
      </c>
      <c r="I22" s="1152"/>
      <c r="J22" s="480"/>
    </row>
    <row r="23" spans="1:10" ht="18" customHeight="1" thickBot="1">
      <c r="A23" s="1155" t="s">
        <v>518</v>
      </c>
      <c r="B23" s="466" t="s">
        <v>457</v>
      </c>
      <c r="C23" s="467" t="s">
        <v>529</v>
      </c>
      <c r="D23" s="468">
        <v>43189</v>
      </c>
      <c r="E23" s="481">
        <v>300</v>
      </c>
      <c r="F23" s="470">
        <v>3592000</v>
      </c>
      <c r="G23" s="470">
        <v>3592000</v>
      </c>
      <c r="H23" s="470">
        <v>0</v>
      </c>
      <c r="I23" s="470">
        <v>0</v>
      </c>
      <c r="J23" s="482"/>
    </row>
    <row r="24" spans="1:10" ht="29.25" customHeight="1">
      <c r="A24" s="1166"/>
      <c r="B24" s="473">
        <v>1</v>
      </c>
      <c r="C24" s="312"/>
      <c r="D24" s="315"/>
      <c r="E24" s="546"/>
      <c r="F24" s="318"/>
      <c r="G24" s="318"/>
      <c r="H24" s="318"/>
      <c r="I24" s="549"/>
    </row>
    <row r="25" spans="1:10" ht="29.25" customHeight="1">
      <c r="A25" s="1166"/>
      <c r="B25" s="473">
        <v>2</v>
      </c>
      <c r="C25" s="313"/>
      <c r="D25" s="316"/>
      <c r="E25" s="547"/>
      <c r="F25" s="319"/>
      <c r="G25" s="319"/>
      <c r="H25" s="319"/>
      <c r="I25" s="550"/>
    </row>
    <row r="26" spans="1:10" ht="29.25" customHeight="1">
      <c r="A26" s="1166"/>
      <c r="B26" s="473">
        <v>3</v>
      </c>
      <c r="C26" s="313"/>
      <c r="D26" s="316"/>
      <c r="E26" s="547"/>
      <c r="F26" s="319"/>
      <c r="G26" s="319"/>
      <c r="H26" s="319"/>
      <c r="I26" s="550"/>
    </row>
    <row r="27" spans="1:10" ht="29.25" customHeight="1">
      <c r="A27" s="1166"/>
      <c r="B27" s="473">
        <v>4</v>
      </c>
      <c r="C27" s="313"/>
      <c r="D27" s="316"/>
      <c r="E27" s="547"/>
      <c r="F27" s="319"/>
      <c r="G27" s="319"/>
      <c r="H27" s="319"/>
      <c r="I27" s="550"/>
    </row>
    <row r="28" spans="1:10" ht="29.25" customHeight="1" thickBot="1">
      <c r="A28" s="1096"/>
      <c r="B28" s="479">
        <v>5</v>
      </c>
      <c r="C28" s="314"/>
      <c r="D28" s="317"/>
      <c r="E28" s="548"/>
      <c r="F28" s="320"/>
      <c r="G28" s="320"/>
      <c r="H28" s="320"/>
      <c r="I28" s="551"/>
    </row>
    <row r="29" spans="1:10" ht="18.75" customHeight="1">
      <c r="A29" s="1122" t="s">
        <v>185</v>
      </c>
      <c r="B29" s="1123"/>
      <c r="C29" s="1124"/>
      <c r="D29" s="1125"/>
      <c r="E29" s="483">
        <f>SUM(E24:E28)</f>
        <v>0</v>
      </c>
      <c r="F29" s="475">
        <f>SUM(F24:F28)</f>
        <v>0</v>
      </c>
      <c r="G29" s="476">
        <f>SUM(G24:G28)</f>
        <v>0</v>
      </c>
      <c r="H29" s="475">
        <f>SUM(H24:H28)</f>
        <v>0</v>
      </c>
      <c r="I29" s="475">
        <f>SUM(I24:I28)</f>
        <v>0</v>
      </c>
      <c r="J29" s="484"/>
    </row>
    <row r="31" spans="1:10" ht="19">
      <c r="A31" s="457" t="s">
        <v>577</v>
      </c>
      <c r="B31" s="458"/>
    </row>
    <row r="32" spans="1:10" ht="18.75" customHeight="1">
      <c r="A32" s="1121" t="s">
        <v>521</v>
      </c>
      <c r="B32" s="1121" t="s">
        <v>549</v>
      </c>
      <c r="C32" s="1119" t="s">
        <v>522</v>
      </c>
      <c r="D32" s="1121" t="s">
        <v>538</v>
      </c>
      <c r="E32" s="1165" t="str">
        <f>'別紙-第3項(2)現況'!D4&amp;"年度の当該電気事業者に係る利用電力量（kWh）"</f>
        <v>2025年度の当該電気事業者に係る利用電力量（kWh）</v>
      </c>
      <c r="F32" s="1101" t="s">
        <v>574</v>
      </c>
      <c r="G32" s="1095" t="s">
        <v>576</v>
      </c>
    </row>
    <row r="33" spans="1:8" ht="54.75" customHeight="1">
      <c r="A33" s="1121"/>
      <c r="B33" s="1121"/>
      <c r="C33" s="1119"/>
      <c r="D33" s="1121"/>
      <c r="E33" s="1165"/>
      <c r="F33" s="1102"/>
      <c r="G33" s="1096"/>
    </row>
    <row r="34" spans="1:8" ht="19.5" customHeight="1" thickBot="1">
      <c r="A34" s="1126" t="s">
        <v>244</v>
      </c>
      <c r="B34" s="466" t="s">
        <v>457</v>
      </c>
      <c r="C34" s="467" t="s">
        <v>540</v>
      </c>
      <c r="D34" s="485" t="s">
        <v>547</v>
      </c>
      <c r="E34" s="486">
        <v>500000</v>
      </c>
      <c r="F34" s="487">
        <v>1</v>
      </c>
      <c r="G34" s="488">
        <f>F34*E34</f>
        <v>500000</v>
      </c>
    </row>
    <row r="35" spans="1:8" ht="29.25" customHeight="1">
      <c r="A35" s="1127"/>
      <c r="B35" s="473">
        <v>1</v>
      </c>
      <c r="C35" s="552"/>
      <c r="D35" s="555"/>
      <c r="E35" s="365"/>
      <c r="F35" s="353"/>
      <c r="G35" s="489" t="str">
        <f>IF(F35="","",F35*E35)</f>
        <v/>
      </c>
    </row>
    <row r="36" spans="1:8" ht="29.25" customHeight="1">
      <c r="A36" s="1127"/>
      <c r="B36" s="473">
        <v>2</v>
      </c>
      <c r="C36" s="553"/>
      <c r="D36" s="556"/>
      <c r="E36" s="363"/>
      <c r="F36" s="321"/>
      <c r="G36" s="490" t="str">
        <f>IF(F36="","",F36*E36)</f>
        <v/>
      </c>
    </row>
    <row r="37" spans="1:8" ht="29.25" customHeight="1">
      <c r="A37" s="1127"/>
      <c r="B37" s="473">
        <v>3</v>
      </c>
      <c r="C37" s="553"/>
      <c r="D37" s="556"/>
      <c r="E37" s="363"/>
      <c r="F37" s="321"/>
      <c r="G37" s="490" t="str">
        <f>IF(F37="","",F37*E37)</f>
        <v/>
      </c>
    </row>
    <row r="38" spans="1:8" ht="29.25" customHeight="1">
      <c r="A38" s="1127"/>
      <c r="B38" s="473">
        <v>4</v>
      </c>
      <c r="C38" s="553"/>
      <c r="D38" s="556"/>
      <c r="E38" s="363"/>
      <c r="F38" s="321"/>
      <c r="G38" s="490" t="str">
        <f>IF(F38="","",F38*E38)</f>
        <v/>
      </c>
    </row>
    <row r="39" spans="1:8" ht="29.25" customHeight="1" thickBot="1">
      <c r="A39" s="1128"/>
      <c r="B39" s="473">
        <v>5</v>
      </c>
      <c r="C39" s="554"/>
      <c r="D39" s="557"/>
      <c r="E39" s="364"/>
      <c r="F39" s="354"/>
      <c r="G39" s="491" t="str">
        <f>IF(F39="","",F39*E39)</f>
        <v/>
      </c>
    </row>
    <row r="40" spans="1:8" ht="19.5" customHeight="1">
      <c r="A40" s="1122" t="s">
        <v>185</v>
      </c>
      <c r="B40" s="1123"/>
      <c r="C40" s="1124"/>
      <c r="D40" s="1125"/>
      <c r="E40" s="474">
        <f>SUM(E35:E39)</f>
        <v>0</v>
      </c>
      <c r="G40" s="492">
        <f>SUM(G35:G39)</f>
        <v>0</v>
      </c>
    </row>
    <row r="41" spans="1:8" ht="45.75" customHeight="1">
      <c r="A41" s="460" t="s">
        <v>521</v>
      </c>
      <c r="B41" s="493" t="s">
        <v>549</v>
      </c>
      <c r="C41" s="466" t="s">
        <v>523</v>
      </c>
      <c r="D41" s="466" t="s">
        <v>265</v>
      </c>
      <c r="E41" s="494" t="str">
        <f>'別紙-第3項(2)現況'!D4&amp;"年度の当該熱供給事業者に係る使用熱量（MJ）"</f>
        <v>2025年度の当該熱供給事業者に係る使用熱量（MJ）</v>
      </c>
      <c r="F41" s="495"/>
    </row>
    <row r="42" spans="1:8" ht="19.5" customHeight="1" thickBot="1">
      <c r="A42" s="1121" t="s">
        <v>518</v>
      </c>
      <c r="B42" s="466" t="s">
        <v>457</v>
      </c>
      <c r="C42" s="467" t="s">
        <v>542</v>
      </c>
      <c r="D42" s="467" t="s">
        <v>529</v>
      </c>
      <c r="E42" s="469">
        <v>2050000</v>
      </c>
      <c r="F42" s="496"/>
      <c r="G42" s="497"/>
    </row>
    <row r="43" spans="1:8" ht="29.25" customHeight="1">
      <c r="A43" s="1121"/>
      <c r="B43" s="473">
        <v>1</v>
      </c>
      <c r="C43" s="355"/>
      <c r="D43" s="356"/>
      <c r="E43" s="357"/>
      <c r="F43" s="498"/>
    </row>
    <row r="44" spans="1:8" ht="29.25" customHeight="1">
      <c r="A44" s="1121"/>
      <c r="B44" s="473">
        <v>2</v>
      </c>
      <c r="C44" s="358"/>
      <c r="D44" s="322"/>
      <c r="E44" s="359"/>
      <c r="F44" s="498"/>
    </row>
    <row r="45" spans="1:8" ht="29.25" customHeight="1">
      <c r="A45" s="1121"/>
      <c r="B45" s="473">
        <v>3</v>
      </c>
      <c r="C45" s="358"/>
      <c r="D45" s="322"/>
      <c r="E45" s="359"/>
      <c r="F45" s="498"/>
    </row>
    <row r="46" spans="1:8" ht="29.25" customHeight="1">
      <c r="A46" s="1121"/>
      <c r="B46" s="473">
        <v>4</v>
      </c>
      <c r="C46" s="358"/>
      <c r="D46" s="322"/>
      <c r="E46" s="359"/>
      <c r="F46" s="498"/>
    </row>
    <row r="47" spans="1:8" ht="29.25" customHeight="1" thickBot="1">
      <c r="A47" s="1121"/>
      <c r="B47" s="473">
        <v>5</v>
      </c>
      <c r="C47" s="360"/>
      <c r="D47" s="361"/>
      <c r="E47" s="362"/>
      <c r="F47" s="498"/>
    </row>
    <row r="48" spans="1:8" ht="18.75" customHeight="1">
      <c r="A48" s="1122" t="s">
        <v>185</v>
      </c>
      <c r="B48" s="1123"/>
      <c r="C48" s="1124"/>
      <c r="D48" s="1125"/>
      <c r="E48" s="499">
        <f>SUM(E43:E47)</f>
        <v>0</v>
      </c>
      <c r="F48" s="500"/>
      <c r="G48" s="458"/>
      <c r="H48" s="458"/>
    </row>
    <row r="50" spans="1:10" ht="19">
      <c r="A50" s="457" t="s">
        <v>5386</v>
      </c>
    </row>
    <row r="51" spans="1:10" ht="2.25" customHeight="1">
      <c r="A51" s="235"/>
      <c r="E51" s="235"/>
    </row>
    <row r="52" spans="1:10" ht="7.5" customHeight="1">
      <c r="A52" s="501"/>
      <c r="B52" s="501"/>
      <c r="C52" s="501"/>
      <c r="D52" s="502"/>
      <c r="E52" s="501"/>
      <c r="F52" s="501"/>
      <c r="G52" s="502"/>
      <c r="H52" s="502"/>
    </row>
    <row r="53" spans="1:10" ht="4.5" customHeight="1" thickBot="1">
      <c r="A53" s="503"/>
      <c r="B53" s="501"/>
      <c r="C53" s="501"/>
      <c r="D53" s="502"/>
    </row>
    <row r="54" spans="1:10" ht="27.75" customHeight="1" thickBot="1">
      <c r="A54" s="1103" t="s">
        <v>560</v>
      </c>
      <c r="B54" s="1104"/>
      <c r="C54" s="1104"/>
      <c r="D54" s="1104"/>
      <c r="E54" s="1105"/>
      <c r="G54" s="1103" t="s">
        <v>5388</v>
      </c>
      <c r="H54" s="1104"/>
      <c r="I54" s="1161"/>
      <c r="J54" s="1105"/>
    </row>
    <row r="55" spans="1:10" ht="21.75" customHeight="1" thickBot="1">
      <c r="A55" s="1106" t="str">
        <f>'別紙-第3項(2)現況'!D4&amp;"年度"</f>
        <v>2025年度</v>
      </c>
      <c r="B55" s="1107"/>
      <c r="C55" s="1107"/>
      <c r="D55" s="1108"/>
      <c r="E55" s="504" t="s">
        <v>5387</v>
      </c>
      <c r="G55" s="1103" t="str">
        <f>'別紙-第3項(2)現況'!D4&amp;"年度"</f>
        <v>2025年度</v>
      </c>
      <c r="H55" s="1104"/>
      <c r="I55" s="1109"/>
      <c r="J55" s="504" t="s">
        <v>5387</v>
      </c>
    </row>
    <row r="56" spans="1:10" ht="27.75" customHeight="1" thickBot="1">
      <c r="A56" s="1110" t="s">
        <v>552</v>
      </c>
      <c r="B56" s="1164"/>
      <c r="C56" s="1111"/>
      <c r="D56" s="505">
        <f>(G20+G40)/1000</f>
        <v>0</v>
      </c>
      <c r="E56" s="530"/>
      <c r="G56" s="1110" t="s">
        <v>552</v>
      </c>
      <c r="H56" s="1111"/>
      <c r="I56" s="505">
        <f>G29+E48</f>
        <v>0</v>
      </c>
      <c r="J56" s="537"/>
    </row>
    <row r="57" spans="1:10" ht="27.75" customHeight="1">
      <c r="A57" s="1120" t="s">
        <v>553</v>
      </c>
      <c r="B57" s="1121"/>
      <c r="C57" s="1122"/>
      <c r="D57" s="528"/>
      <c r="E57" s="531"/>
      <c r="G57" s="1112" t="s">
        <v>556</v>
      </c>
      <c r="H57" s="1113"/>
      <c r="I57" s="535"/>
      <c r="J57" s="538"/>
    </row>
    <row r="58" spans="1:10" ht="27.75" customHeight="1" thickBot="1">
      <c r="A58" s="1120" t="s">
        <v>554</v>
      </c>
      <c r="B58" s="1121"/>
      <c r="C58" s="1122"/>
      <c r="D58" s="529"/>
      <c r="E58" s="532"/>
      <c r="G58" s="1114" t="s">
        <v>557</v>
      </c>
      <c r="H58" s="1115"/>
      <c r="I58" s="536"/>
      <c r="J58" s="539"/>
    </row>
    <row r="59" spans="1:10" ht="34.5" customHeight="1" thickBot="1">
      <c r="A59" s="1129" t="s">
        <v>555</v>
      </c>
      <c r="B59" s="1130"/>
      <c r="C59" s="1130"/>
      <c r="D59" s="508">
        <f>G20/1000+SUM('【現況】集計結果表 CO2'!I67:I76)/1000+SUM('【現況】集計結果表 CO2'!I77)/1000</f>
        <v>0</v>
      </c>
      <c r="E59" s="533"/>
      <c r="G59" s="1099" t="s">
        <v>185</v>
      </c>
      <c r="H59" s="1100"/>
      <c r="I59" s="509">
        <f>SUM(I56:I58)</f>
        <v>0</v>
      </c>
      <c r="J59" s="509">
        <f>SUM(J56:J58)</f>
        <v>0</v>
      </c>
    </row>
    <row r="60" spans="1:10" ht="36" customHeight="1" thickBot="1">
      <c r="A60" s="1097" t="s">
        <v>575</v>
      </c>
      <c r="B60" s="1098"/>
      <c r="C60" s="1098"/>
      <c r="D60" s="510" t="e">
        <f>(D56+D57+D58)/D59</f>
        <v>#DIV/0!</v>
      </c>
      <c r="E60" s="534"/>
    </row>
    <row r="61" spans="1:10" ht="31.5" customHeight="1"/>
    <row r="62" spans="1:10" ht="18.75" customHeight="1"/>
    <row r="63" spans="1:10" ht="21" hidden="1" customHeight="1" thickBot="1">
      <c r="C63" s="511"/>
      <c r="D63" s="512" t="e">
        <f>LOOKUP(D60,{0,0.22,0.44,0.6},{"C","B","A","S"})</f>
        <v>#DIV/0!</v>
      </c>
    </row>
    <row r="64" spans="1:10" ht="21" customHeight="1"/>
    <row r="65" spans="1:8" ht="65.25" customHeight="1"/>
    <row r="66" spans="1:8" ht="65.25" customHeight="1"/>
    <row r="67" spans="1:8" ht="54" customHeight="1"/>
    <row r="68" spans="1:8" ht="65.25" hidden="1" customHeight="1">
      <c r="A68" s="1138" t="s">
        <v>560</v>
      </c>
      <c r="B68" s="1138"/>
      <c r="C68" s="1138"/>
      <c r="D68" s="1138"/>
      <c r="E68" s="1138" t="s">
        <v>572</v>
      </c>
      <c r="F68" s="1138"/>
      <c r="G68" s="1138"/>
      <c r="H68" s="513"/>
    </row>
    <row r="69" spans="1:8" ht="65.25" hidden="1" customHeight="1">
      <c r="A69" s="514" t="s">
        <v>552</v>
      </c>
      <c r="B69" s="515"/>
      <c r="C69" s="516"/>
      <c r="D69" s="517">
        <f>(G20+G40)/1000</f>
        <v>0</v>
      </c>
      <c r="E69" s="1156" t="s">
        <v>545</v>
      </c>
      <c r="F69" s="1156"/>
      <c r="G69" s="518">
        <f>(E48+G29)/1000</f>
        <v>0</v>
      </c>
      <c r="H69" s="519"/>
    </row>
    <row r="70" spans="1:8" ht="65.25" hidden="1" customHeight="1">
      <c r="A70" s="1122" t="s">
        <v>553</v>
      </c>
      <c r="B70" s="1123"/>
      <c r="C70" s="1123"/>
      <c r="D70" s="506"/>
      <c r="E70" s="1157" t="s">
        <v>556</v>
      </c>
      <c r="F70" s="1158"/>
      <c r="G70" s="520">
        <v>0</v>
      </c>
      <c r="H70" s="521"/>
    </row>
    <row r="71" spans="1:8" ht="65.25" hidden="1" customHeight="1" thickBot="1">
      <c r="A71" s="1122" t="s">
        <v>554</v>
      </c>
      <c r="B71" s="1123"/>
      <c r="C71" s="1123"/>
      <c r="D71" s="507"/>
      <c r="E71" s="1157" t="s">
        <v>557</v>
      </c>
      <c r="F71" s="1158"/>
      <c r="G71" s="522"/>
      <c r="H71" s="521"/>
    </row>
    <row r="72" spans="1:8" ht="65.25" hidden="1" customHeight="1">
      <c r="A72" s="1116" t="s">
        <v>555</v>
      </c>
      <c r="B72" s="1117"/>
      <c r="C72" s="1118"/>
      <c r="D72" s="523">
        <f>D56+SUM('【現況】集計結果表 CO2'!I38:I48)/1000+E40/1000</f>
        <v>0</v>
      </c>
      <c r="E72" s="1135" t="s">
        <v>558</v>
      </c>
      <c r="F72" s="1136"/>
      <c r="G72" s="524">
        <f>G69+(SUM('【現況】集計結果表 CO2'!M9:M32)/0.0258)+(SUM('【現況】集計結果表 CO2'!I33:I37)/1000)</f>
        <v>0</v>
      </c>
      <c r="H72" s="525"/>
    </row>
    <row r="73" spans="1:8" ht="65.25" hidden="1" customHeight="1" thickBot="1">
      <c r="A73" s="1121" t="s">
        <v>575</v>
      </c>
      <c r="B73" s="1121"/>
      <c r="C73" s="1121"/>
      <c r="D73" s="526" t="e">
        <f>(D69+D70+D71)/D72</f>
        <v>#DIV/0!</v>
      </c>
      <c r="E73" s="1122" t="s">
        <v>575</v>
      </c>
      <c r="F73" s="1137"/>
      <c r="G73" s="527" t="str">
        <f>IF(G72=0,"",(G69+G70+G71)/G72)</f>
        <v/>
      </c>
      <c r="H73" s="502"/>
    </row>
    <row r="74" spans="1:8" hidden="1"/>
    <row r="75" spans="1:8" hidden="1"/>
    <row r="76" spans="1:8" hidden="1"/>
  </sheetData>
  <sheetProtection password="E4BE" sheet="1" formatCells="0"/>
  <mergeCells count="64">
    <mergeCell ref="A3:D3"/>
    <mergeCell ref="E3:G3"/>
    <mergeCell ref="H3:J3"/>
    <mergeCell ref="A4:C4"/>
    <mergeCell ref="E4:G6"/>
    <mergeCell ref="H4:J6"/>
    <mergeCell ref="A5:C5"/>
    <mergeCell ref="A6:C6"/>
    <mergeCell ref="E68:G68"/>
    <mergeCell ref="E69:F69"/>
    <mergeCell ref="E70:F70"/>
    <mergeCell ref="E71:F71"/>
    <mergeCell ref="B10:B12"/>
    <mergeCell ref="G11:H11"/>
    <mergeCell ref="D10:D12"/>
    <mergeCell ref="G54:J54"/>
    <mergeCell ref="D21:D22"/>
    <mergeCell ref="C21:C22"/>
    <mergeCell ref="A56:C56"/>
    <mergeCell ref="E32:E33"/>
    <mergeCell ref="A13:A19"/>
    <mergeCell ref="A42:A47"/>
    <mergeCell ref="A23:A28"/>
    <mergeCell ref="A20:D20"/>
    <mergeCell ref="E72:F72"/>
    <mergeCell ref="E73:F73"/>
    <mergeCell ref="A71:C71"/>
    <mergeCell ref="A68:D68"/>
    <mergeCell ref="G10:J10"/>
    <mergeCell ref="C10:C12"/>
    <mergeCell ref="A58:C58"/>
    <mergeCell ref="A10:A12"/>
    <mergeCell ref="E10:E12"/>
    <mergeCell ref="F10:F12"/>
    <mergeCell ref="I11:J11"/>
    <mergeCell ref="G21:H21"/>
    <mergeCell ref="I21:I22"/>
    <mergeCell ref="F21:F22"/>
    <mergeCell ref="E21:E22"/>
    <mergeCell ref="A73:C73"/>
    <mergeCell ref="A29:D29"/>
    <mergeCell ref="A40:D40"/>
    <mergeCell ref="B21:B22"/>
    <mergeCell ref="A21:A22"/>
    <mergeCell ref="D32:D33"/>
    <mergeCell ref="A72:C72"/>
    <mergeCell ref="C32:C33"/>
    <mergeCell ref="A57:C57"/>
    <mergeCell ref="B32:B33"/>
    <mergeCell ref="A32:A33"/>
    <mergeCell ref="A48:D48"/>
    <mergeCell ref="A34:A39"/>
    <mergeCell ref="A70:C70"/>
    <mergeCell ref="A59:C59"/>
    <mergeCell ref="G32:G33"/>
    <mergeCell ref="A60:C60"/>
    <mergeCell ref="G59:H59"/>
    <mergeCell ref="F32:F33"/>
    <mergeCell ref="A54:E54"/>
    <mergeCell ref="A55:D55"/>
    <mergeCell ref="G55:I55"/>
    <mergeCell ref="G56:H56"/>
    <mergeCell ref="G57:H57"/>
    <mergeCell ref="G58:H58"/>
  </mergeCells>
  <phoneticPr fontId="2"/>
  <dataValidations disablePrompts="1" count="1">
    <dataValidation type="list" allowBlank="1" showInputMessage="1" showErrorMessage="1" sqref="D4:D6" xr:uid="{E7524837-619A-475B-AABB-909CE925BAFE}">
      <formula1>$M$3:$M$5</formula1>
    </dataValidation>
  </dataValidations>
  <pageMargins left="0.70866141732283472" right="0.31496062992125984" top="0.74803149606299213" bottom="0.74803149606299213" header="0.31496062992125984" footer="0.31496062992125984"/>
  <pageSetup paperSize="9" scale="52"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CE19A-2061-4049-B1A8-2926CFABE7C6}">
  <sheetPr codeName="Sheet12"/>
  <dimension ref="A1:S27"/>
  <sheetViews>
    <sheetView view="pageBreakPreview" zoomScale="80" zoomScaleNormal="100" zoomScaleSheetLayoutView="80" workbookViewId="0"/>
  </sheetViews>
  <sheetFormatPr defaultColWidth="9" defaultRowHeight="13"/>
  <cols>
    <col min="1" max="1" width="2.453125" customWidth="1"/>
    <col min="2" max="2" width="3.90625" customWidth="1"/>
    <col min="3" max="3" width="18.90625" customWidth="1"/>
    <col min="4" max="4" width="16.36328125" bestFit="1" customWidth="1"/>
    <col min="5" max="5" width="14.26953125" customWidth="1"/>
    <col min="6" max="6" width="14.36328125" customWidth="1"/>
    <col min="7" max="7" width="20.26953125" customWidth="1"/>
    <col min="8" max="8" width="17" hidden="1" customWidth="1"/>
    <col min="9" max="9" width="13.26953125" hidden="1" customWidth="1"/>
    <col min="10" max="10" width="13.08984375" hidden="1" customWidth="1"/>
    <col min="11" max="14" width="13.90625" hidden="1" customWidth="1"/>
    <col min="15" max="15" width="3.36328125" customWidth="1"/>
    <col min="16" max="16" width="39.36328125" customWidth="1"/>
  </cols>
  <sheetData>
    <row r="1" spans="1:19" ht="25.5" customHeight="1">
      <c r="A1" s="558" t="s">
        <v>1558</v>
      </c>
      <c r="C1" s="457"/>
      <c r="D1" s="458"/>
      <c r="E1" s="458"/>
      <c r="F1" s="458"/>
      <c r="G1" s="458"/>
    </row>
    <row r="2" spans="1:19" ht="6.75" customHeight="1"/>
    <row r="3" spans="1:19" ht="58.5" hidden="1" customHeight="1">
      <c r="B3" s="559" t="s">
        <v>559</v>
      </c>
      <c r="C3" s="516"/>
      <c r="D3" s="560"/>
      <c r="E3" s="560"/>
      <c r="F3" s="561"/>
      <c r="G3" s="561"/>
      <c r="H3" s="561"/>
      <c r="I3" s="561"/>
      <c r="J3" s="561"/>
      <c r="K3" s="561"/>
      <c r="L3" s="561"/>
      <c r="M3" s="561"/>
      <c r="N3" s="561"/>
    </row>
    <row r="4" spans="1:19" ht="14" hidden="1">
      <c r="B4" s="1204"/>
      <c r="C4" s="1196" t="s">
        <v>527</v>
      </c>
      <c r="D4" s="1165" t="s">
        <v>538</v>
      </c>
      <c r="E4" s="1165" t="str">
        <f>'別紙-第3項(2)現況'!D4&amp;"年度の当該電気事業者に係る使用電力量（kWh）"</f>
        <v>2025年度の当該電気事業者に係る使用電力量（kWh）</v>
      </c>
      <c r="F4" s="1165"/>
      <c r="G4" s="1210" t="s">
        <v>456</v>
      </c>
      <c r="H4" s="1211"/>
      <c r="I4" s="562"/>
    </row>
    <row r="5" spans="1:19" ht="58.5" hidden="1" customHeight="1">
      <c r="B5" s="1205"/>
      <c r="C5" s="1197"/>
      <c r="D5" s="1165"/>
      <c r="E5" s="1165"/>
      <c r="F5" s="1165"/>
      <c r="G5" s="563" t="s">
        <v>455</v>
      </c>
      <c r="H5" s="239" t="s">
        <v>564</v>
      </c>
      <c r="I5" s="564"/>
    </row>
    <row r="6" spans="1:19" ht="58.5" hidden="1" customHeight="1" thickBot="1">
      <c r="B6" s="257"/>
      <c r="C6" s="262" t="s">
        <v>540</v>
      </c>
      <c r="D6" s="258" t="s">
        <v>548</v>
      </c>
      <c r="E6" s="1194">
        <f>SUM('【現況】集計結果表 CO2'!I38:I39)</f>
        <v>0</v>
      </c>
      <c r="F6" s="1195"/>
      <c r="G6" s="259" t="s">
        <v>578</v>
      </c>
      <c r="H6" s="260">
        <v>3.1799999999999998E-4</v>
      </c>
      <c r="I6" s="261"/>
    </row>
    <row r="7" spans="1:19" ht="58.5" hidden="1" customHeight="1">
      <c r="B7" s="565">
        <v>1</v>
      </c>
      <c r="C7" s="566"/>
      <c r="D7" s="567"/>
      <c r="E7" s="1206"/>
      <c r="F7" s="1207"/>
      <c r="G7" s="568"/>
      <c r="H7" s="569"/>
      <c r="I7" s="570"/>
      <c r="J7" s="571"/>
      <c r="K7" s="571"/>
      <c r="L7" s="571"/>
      <c r="M7" s="571"/>
      <c r="N7" s="571"/>
    </row>
    <row r="8" spans="1:19" ht="58.5" hidden="1" customHeight="1">
      <c r="B8" s="565">
        <v>2</v>
      </c>
      <c r="C8" s="572"/>
      <c r="D8" s="573"/>
      <c r="E8" s="1202"/>
      <c r="F8" s="1203"/>
      <c r="G8" s="574"/>
      <c r="H8" s="575"/>
      <c r="I8" s="570"/>
      <c r="K8" s="576"/>
      <c r="L8" s="576"/>
      <c r="M8" s="576"/>
      <c r="N8" s="576"/>
    </row>
    <row r="9" spans="1:19" ht="58.5" hidden="1" customHeight="1">
      <c r="B9" s="565">
        <v>3</v>
      </c>
      <c r="C9" s="572"/>
      <c r="D9" s="577"/>
      <c r="E9" s="1208"/>
      <c r="F9" s="1209"/>
      <c r="G9" s="568"/>
      <c r="H9" s="578"/>
      <c r="I9" s="570"/>
      <c r="K9" s="576"/>
      <c r="L9" s="576"/>
      <c r="M9" s="576"/>
      <c r="N9" s="576"/>
    </row>
    <row r="10" spans="1:19" ht="58.5" hidden="1" customHeight="1">
      <c r="B10" s="565">
        <v>4</v>
      </c>
      <c r="C10" s="572"/>
      <c r="D10" s="573"/>
      <c r="E10" s="1202"/>
      <c r="F10" s="1203"/>
      <c r="G10" s="574"/>
      <c r="H10" s="579"/>
      <c r="I10" s="580"/>
    </row>
    <row r="11" spans="1:19" ht="58.5" hidden="1" customHeight="1" thickBot="1">
      <c r="B11" s="565">
        <v>5</v>
      </c>
      <c r="C11" s="572"/>
      <c r="D11" s="581"/>
      <c r="E11" s="1198"/>
      <c r="F11" s="1199"/>
      <c r="G11" s="582"/>
      <c r="H11" s="583"/>
      <c r="I11" s="570"/>
    </row>
    <row r="12" spans="1:19" ht="58.5" hidden="1" customHeight="1">
      <c r="B12" s="584"/>
      <c r="C12" s="585" t="s">
        <v>0</v>
      </c>
      <c r="D12" s="586"/>
      <c r="E12" s="1192">
        <f>SUM(E7:F11)</f>
        <v>0</v>
      </c>
      <c r="F12" s="1193"/>
      <c r="G12" s="587" t="s">
        <v>1</v>
      </c>
      <c r="H12" s="588"/>
      <c r="I12" s="589"/>
      <c r="O12" s="590" t="s">
        <v>2</v>
      </c>
      <c r="P12" s="591" t="s">
        <v>530</v>
      </c>
      <c r="Q12" s="592"/>
      <c r="R12" s="592"/>
      <c r="S12" s="592"/>
    </row>
    <row r="13" spans="1:19" ht="66.75" hidden="1" customHeight="1">
      <c r="B13" s="1200"/>
      <c r="C13" s="1201"/>
      <c r="D13" s="1201"/>
      <c r="E13" s="1201"/>
      <c r="F13" s="1201"/>
      <c r="G13" s="1201"/>
      <c r="H13" s="1201"/>
      <c r="I13" s="1201"/>
      <c r="J13" s="1201"/>
      <c r="K13" s="594"/>
      <c r="L13" s="594"/>
      <c r="M13" s="594"/>
      <c r="N13" s="594"/>
      <c r="O13" s="571"/>
      <c r="P13" s="591"/>
      <c r="Q13" s="592"/>
      <c r="R13" s="592"/>
      <c r="S13" s="592"/>
    </row>
    <row r="14" spans="1:19" ht="29.25" customHeight="1">
      <c r="B14" s="593"/>
      <c r="C14" s="594"/>
      <c r="D14" s="594"/>
      <c r="E14" s="594"/>
      <c r="F14" s="594"/>
      <c r="G14" s="594"/>
      <c r="H14" s="594"/>
      <c r="I14" s="594"/>
      <c r="J14" s="594"/>
      <c r="K14" s="594"/>
      <c r="L14" s="594"/>
      <c r="M14" s="594"/>
      <c r="N14" s="594"/>
      <c r="O14" s="571"/>
      <c r="P14" s="595"/>
      <c r="Q14" s="596"/>
      <c r="R14" s="592"/>
      <c r="S14" s="592"/>
    </row>
    <row r="15" spans="1:19" ht="23.25" customHeight="1">
      <c r="B15" s="597" t="s">
        <v>1556</v>
      </c>
      <c r="C15" s="598"/>
      <c r="D15" s="599"/>
      <c r="E15" s="599"/>
      <c r="F15" s="599"/>
      <c r="G15" s="599"/>
      <c r="H15" s="600"/>
      <c r="I15" s="594"/>
      <c r="J15" s="594"/>
      <c r="K15" s="594"/>
      <c r="L15" s="594"/>
      <c r="M15" s="594"/>
      <c r="N15" s="594"/>
      <c r="O15" s="571"/>
      <c r="P15" s="591"/>
      <c r="Q15" s="592"/>
      <c r="R15" s="592"/>
      <c r="S15" s="592"/>
    </row>
    <row r="16" spans="1:19" ht="28.5" customHeight="1">
      <c r="B16" s="1204"/>
      <c r="C16" s="1095" t="s">
        <v>520</v>
      </c>
      <c r="D16" s="1095" t="s">
        <v>537</v>
      </c>
      <c r="E16" s="1095" t="s">
        <v>539</v>
      </c>
      <c r="F16" s="1095" t="s">
        <v>532</v>
      </c>
      <c r="G16" s="274" t="s">
        <v>533</v>
      </c>
      <c r="H16" s="1153" t="str">
        <f>'別紙-第3項(2)現況'!D4&amp;"年度の発電量(a+b)（kWh）"</f>
        <v>2025年度の発電量(a+b)（kWh）</v>
      </c>
      <c r="I16" s="1189" t="s">
        <v>526</v>
      </c>
      <c r="J16" s="1191"/>
      <c r="K16" s="275" t="s">
        <v>176</v>
      </c>
      <c r="L16" s="1189" t="s">
        <v>1385</v>
      </c>
      <c r="M16" s="1190"/>
      <c r="N16" s="1191"/>
    </row>
    <row r="17" spans="2:14" ht="58.5" customHeight="1">
      <c r="B17" s="1205"/>
      <c r="C17" s="1152"/>
      <c r="D17" s="1152"/>
      <c r="E17" s="1152"/>
      <c r="F17" s="1152"/>
      <c r="G17" s="272" t="s">
        <v>535</v>
      </c>
      <c r="H17" s="1154"/>
      <c r="I17" s="247" t="s">
        <v>1503</v>
      </c>
      <c r="J17" s="239" t="s">
        <v>1504</v>
      </c>
      <c r="K17" s="273" t="s">
        <v>565</v>
      </c>
      <c r="L17" s="239" t="s">
        <v>1505</v>
      </c>
      <c r="M17" s="239" t="s">
        <v>1506</v>
      </c>
      <c r="N17" s="239" t="s">
        <v>1507</v>
      </c>
    </row>
    <row r="18" spans="2:14" ht="30" customHeight="1">
      <c r="B18" s="239" t="s">
        <v>457</v>
      </c>
      <c r="C18" s="240" t="s">
        <v>534</v>
      </c>
      <c r="D18" s="241">
        <v>29312</v>
      </c>
      <c r="E18" s="242">
        <v>10000</v>
      </c>
      <c r="F18" s="240" t="s">
        <v>1509</v>
      </c>
      <c r="G18" s="240" t="s">
        <v>1508</v>
      </c>
      <c r="H18" s="243">
        <v>70080000</v>
      </c>
      <c r="I18" s="244">
        <v>60080000</v>
      </c>
      <c r="J18" s="244">
        <v>10000000</v>
      </c>
      <c r="K18" s="601">
        <v>9.1299999999999997E-4</v>
      </c>
      <c r="L18" s="602">
        <v>35.69</v>
      </c>
      <c r="M18" s="602"/>
      <c r="N18" s="602">
        <f>L18+M18</f>
        <v>35.69</v>
      </c>
    </row>
    <row r="19" spans="2:14" ht="47.5" thickBot="1">
      <c r="B19" s="239" t="s">
        <v>457</v>
      </c>
      <c r="C19" s="250" t="s">
        <v>536</v>
      </c>
      <c r="D19" s="251">
        <v>43191</v>
      </c>
      <c r="E19" s="252">
        <v>1000</v>
      </c>
      <c r="F19" s="250" t="s">
        <v>525</v>
      </c>
      <c r="G19" s="250" t="s">
        <v>550</v>
      </c>
      <c r="H19" s="253">
        <v>5588968</v>
      </c>
      <c r="I19" s="254">
        <v>5588968</v>
      </c>
      <c r="J19" s="254">
        <v>0</v>
      </c>
      <c r="K19" s="603">
        <v>3.1100000000000002E-4</v>
      </c>
      <c r="L19" s="604">
        <v>30</v>
      </c>
      <c r="M19" s="604">
        <v>60</v>
      </c>
      <c r="N19" s="604">
        <f>L19+M19</f>
        <v>90</v>
      </c>
    </row>
    <row r="20" spans="2:14" ht="48" customHeight="1">
      <c r="B20" s="565">
        <v>1</v>
      </c>
      <c r="C20" s="323"/>
      <c r="D20" s="618"/>
      <c r="E20" s="255"/>
      <c r="F20" s="328"/>
      <c r="G20" s="328"/>
      <c r="H20" s="605"/>
      <c r="I20" s="605"/>
      <c r="J20" s="605"/>
      <c r="K20" s="606"/>
      <c r="L20" s="607"/>
      <c r="M20" s="607"/>
      <c r="N20" s="607"/>
    </row>
    <row r="21" spans="2:14" ht="48" customHeight="1">
      <c r="B21" s="565">
        <v>2</v>
      </c>
      <c r="C21" s="324"/>
      <c r="D21" s="619"/>
      <c r="E21" s="245"/>
      <c r="F21" s="325"/>
      <c r="G21" s="325"/>
      <c r="H21" s="608"/>
      <c r="I21" s="608"/>
      <c r="J21" s="608"/>
      <c r="K21" s="609"/>
      <c r="L21" s="610"/>
      <c r="M21" s="610"/>
      <c r="N21" s="610"/>
    </row>
    <row r="22" spans="2:14" ht="48" customHeight="1">
      <c r="B22" s="565">
        <v>3</v>
      </c>
      <c r="C22" s="324"/>
      <c r="D22" s="619"/>
      <c r="E22" s="245"/>
      <c r="F22" s="325"/>
      <c r="G22" s="325"/>
      <c r="H22" s="608"/>
      <c r="I22" s="608"/>
      <c r="J22" s="608"/>
      <c r="K22" s="609"/>
      <c r="L22" s="610"/>
      <c r="M22" s="610"/>
      <c r="N22" s="610"/>
    </row>
    <row r="23" spans="2:14" ht="48" customHeight="1">
      <c r="B23" s="565">
        <v>4</v>
      </c>
      <c r="C23" s="324"/>
      <c r="D23" s="619"/>
      <c r="E23" s="245"/>
      <c r="F23" s="325"/>
      <c r="G23" s="325"/>
      <c r="H23" s="608"/>
      <c r="I23" s="608"/>
      <c r="J23" s="608"/>
      <c r="K23" s="609"/>
      <c r="L23" s="610"/>
      <c r="M23" s="610"/>
      <c r="N23" s="610"/>
    </row>
    <row r="24" spans="2:14" ht="48" customHeight="1" thickBot="1">
      <c r="B24" s="565">
        <v>5</v>
      </c>
      <c r="C24" s="326"/>
      <c r="D24" s="620"/>
      <c r="E24" s="256"/>
      <c r="F24" s="327"/>
      <c r="G24" s="327"/>
      <c r="H24" s="611"/>
      <c r="I24" s="611"/>
      <c r="J24" s="611"/>
      <c r="K24" s="612"/>
      <c r="L24" s="613"/>
      <c r="M24" s="613"/>
      <c r="N24" s="614"/>
    </row>
    <row r="25" spans="2:14" ht="30" customHeight="1">
      <c r="B25" s="584"/>
      <c r="C25" s="585" t="s">
        <v>0</v>
      </c>
      <c r="D25" s="586"/>
      <c r="E25" s="615">
        <f>SUM(E20:E24)</f>
        <v>0</v>
      </c>
      <c r="F25" s="586"/>
      <c r="G25" s="586"/>
      <c r="H25" s="616">
        <f>SUM(H20:H24)</f>
        <v>0</v>
      </c>
      <c r="I25" s="616">
        <f>SUM(I20:I24)</f>
        <v>0</v>
      </c>
      <c r="J25" s="616">
        <f>SUM(J20:J24)</f>
        <v>0</v>
      </c>
      <c r="K25" s="458" t="s">
        <v>531</v>
      </c>
      <c r="L25" s="458"/>
      <c r="M25" s="458"/>
      <c r="N25" s="617"/>
    </row>
    <row r="26" spans="2:14" ht="30" customHeight="1"/>
    <row r="27" spans="2:14" ht="30" customHeight="1">
      <c r="B27" s="1200"/>
      <c r="C27" s="1201"/>
      <c r="D27" s="1201"/>
      <c r="E27" s="1201"/>
      <c r="F27" s="1201"/>
      <c r="G27" s="1201"/>
      <c r="H27" s="1201"/>
      <c r="I27" s="1201"/>
      <c r="J27" s="1201"/>
      <c r="K27" s="594"/>
      <c r="L27" s="594"/>
      <c r="M27" s="594"/>
      <c r="N27" s="594"/>
    </row>
  </sheetData>
  <sheetProtection password="E4BE" sheet="1" formatCells="0"/>
  <mergeCells count="22">
    <mergeCell ref="B27:J27"/>
    <mergeCell ref="F16:F17"/>
    <mergeCell ref="I16:J16"/>
    <mergeCell ref="D16:D17"/>
    <mergeCell ref="E16:E17"/>
    <mergeCell ref="C16:C17"/>
    <mergeCell ref="B16:B17"/>
    <mergeCell ref="L16:N16"/>
    <mergeCell ref="E12:F12"/>
    <mergeCell ref="E6:F6"/>
    <mergeCell ref="C4:C5"/>
    <mergeCell ref="H16:H17"/>
    <mergeCell ref="E11:F11"/>
    <mergeCell ref="B13:J13"/>
    <mergeCell ref="E10:F10"/>
    <mergeCell ref="E8:F8"/>
    <mergeCell ref="E4:F5"/>
    <mergeCell ref="D4:D5"/>
    <mergeCell ref="B4:B5"/>
    <mergeCell ref="E7:F7"/>
    <mergeCell ref="E9:F9"/>
    <mergeCell ref="G4:H4"/>
  </mergeCells>
  <phoneticPr fontId="2"/>
  <conditionalFormatting sqref="H7:H11">
    <cfRule type="cellIs" dxfId="1" priority="3" stopIfTrue="1" operator="greaterThan">
      <formula>0.00037</formula>
    </cfRule>
  </conditionalFormatting>
  <conditionalFormatting sqref="K18:K19 K20:N24">
    <cfRule type="cellIs" dxfId="0" priority="2" stopIfTrue="1" operator="greaterThan">
      <formula>0.00037</formula>
    </cfRule>
  </conditionalFormatting>
  <printOptions horizontalCentered="1"/>
  <pageMargins left="0.59055118110236227" right="0.59055118110236227" top="0.98425196850393704" bottom="0.78740157480314965" header="0.51181102362204722" footer="0.51181102362204722"/>
  <pageSetup paperSize="9" pageOrder="overThenDown"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679D-ACD2-4BD8-BF27-726CA8D8A1F1}">
  <sheetPr codeName="Sheet24"/>
  <dimension ref="A1:G10"/>
  <sheetViews>
    <sheetView showGridLines="0" view="pageBreakPreview" zoomScale="80" zoomScaleNormal="100" zoomScaleSheetLayoutView="80" workbookViewId="0"/>
  </sheetViews>
  <sheetFormatPr defaultColWidth="9" defaultRowHeight="13"/>
  <cols>
    <col min="1" max="1" width="18.453125" style="48" customWidth="1"/>
    <col min="2" max="5" width="10.26953125" style="48" customWidth="1"/>
    <col min="6" max="6" width="9" style="49"/>
    <col min="7" max="7" width="7.08984375" style="48" customWidth="1"/>
    <col min="8" max="16384" width="9" style="48"/>
  </cols>
  <sheetData>
    <row r="1" spans="1:7" ht="23.25" customHeight="1">
      <c r="A1" s="305" t="s">
        <v>1559</v>
      </c>
    </row>
    <row r="2" spans="1:7" ht="24" customHeight="1">
      <c r="A2" s="49"/>
      <c r="F2" s="48"/>
      <c r="G2" s="49"/>
    </row>
    <row r="3" spans="1:7" ht="24" customHeight="1">
      <c r="A3" s="49"/>
      <c r="F3" s="48"/>
      <c r="G3" s="49"/>
    </row>
    <row r="4" spans="1:7" ht="27.75" customHeight="1"/>
    <row r="5" spans="1:7" ht="27.75" customHeight="1" thickBot="1">
      <c r="A5" s="1214" t="s">
        <v>420</v>
      </c>
      <c r="B5" s="1214"/>
      <c r="C5" s="1214"/>
      <c r="D5" s="1214"/>
      <c r="E5" s="1214"/>
      <c r="F5" s="1214"/>
    </row>
    <row r="6" spans="1:7" ht="27.75" customHeight="1" thickBot="1">
      <c r="A6" s="50"/>
      <c r="B6" s="1212" t="s">
        <v>386</v>
      </c>
      <c r="C6" s="1212"/>
      <c r="D6" s="1212"/>
      <c r="E6" s="1212"/>
      <c r="F6" s="1213"/>
    </row>
    <row r="7" spans="1:7" ht="30" customHeight="1" thickTop="1" thickBot="1">
      <c r="A7" s="207" t="str">
        <f>'別紙-第3項(2)現況'!D4&amp;"年度末
(翌年3月31日)時点"</f>
        <v>2025年度末
(翌年3月31日)時点</v>
      </c>
      <c r="B7" s="1215"/>
      <c r="C7" s="1216"/>
      <c r="D7" s="1216"/>
      <c r="E7" s="1217"/>
      <c r="F7" s="51" t="s">
        <v>387</v>
      </c>
    </row>
    <row r="9" spans="1:7" ht="21.75" customHeight="1">
      <c r="A9" s="52" t="s">
        <v>385</v>
      </c>
    </row>
    <row r="10" spans="1:7" s="43" customFormat="1" ht="45.75" customHeight="1">
      <c r="A10" s="1218" t="s">
        <v>469</v>
      </c>
      <c r="B10" s="1219"/>
      <c r="C10" s="1219"/>
      <c r="D10" s="1219"/>
      <c r="E10" s="1219"/>
      <c r="F10" s="1219"/>
      <c r="G10" s="1219"/>
    </row>
  </sheetData>
  <sheetProtection password="E4BE" sheet="1" formatCells="0"/>
  <mergeCells count="4">
    <mergeCell ref="B6:F6"/>
    <mergeCell ref="A5:F5"/>
    <mergeCell ref="B7:E7"/>
    <mergeCell ref="A10:G10"/>
  </mergeCells>
  <phoneticPr fontId="2"/>
  <printOptions horizontalCentered="1"/>
  <pageMargins left="0.59055118110236227" right="0.59055118110236227" top="0.98425196850393704" bottom="0.78740157480314965" header="0.51181102362204722" footer="0.51181102362204722"/>
  <pageSetup paperSize="9" pageOrder="overThenDown" orientation="portrait" r:id="rId1"/>
  <headerFooter alignWithMargins="0"/>
  <colBreaks count="1" manualBreakCount="1">
    <brk id="7" max="26"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1902-EB85-4B41-A28D-80B604F5B888}">
  <sheetPr codeName="Sheet23"/>
  <dimension ref="A1:M17"/>
  <sheetViews>
    <sheetView showGridLines="0" view="pageBreakPreview" zoomScale="80" zoomScaleNormal="100" zoomScaleSheetLayoutView="80" workbookViewId="0"/>
  </sheetViews>
  <sheetFormatPr defaultColWidth="9" defaultRowHeight="13"/>
  <cols>
    <col min="1" max="1" width="10.6328125" style="43" customWidth="1"/>
    <col min="2" max="5" width="10.26953125" style="43" customWidth="1"/>
    <col min="6" max="6" width="6.7265625" style="44" customWidth="1"/>
    <col min="7" max="7" width="7.08984375" style="43" customWidth="1"/>
    <col min="8" max="16384" width="9" style="43"/>
  </cols>
  <sheetData>
    <row r="1" spans="1:13" ht="23.25" customHeight="1">
      <c r="A1" s="306" t="s">
        <v>1560</v>
      </c>
    </row>
    <row r="2" spans="1:13" ht="23.25" customHeight="1">
      <c r="F2" s="43"/>
    </row>
    <row r="3" spans="1:13" ht="24" customHeight="1">
      <c r="A3" s="44"/>
      <c r="F3" s="43"/>
      <c r="G3" s="44"/>
    </row>
    <row r="4" spans="1:13" ht="27.75" customHeight="1" thickBot="1">
      <c r="A4" s="1222" t="s">
        <v>419</v>
      </c>
      <c r="B4" s="1222"/>
      <c r="C4" s="1222"/>
      <c r="D4" s="1222"/>
      <c r="E4" s="1222"/>
      <c r="F4" s="1222"/>
    </row>
    <row r="5" spans="1:13" ht="19.5" customHeight="1" thickBot="1">
      <c r="A5" s="45"/>
      <c r="B5" s="1220" t="s">
        <v>381</v>
      </c>
      <c r="C5" s="1220"/>
      <c r="D5" s="1220"/>
      <c r="E5" s="1220"/>
      <c r="F5" s="1221"/>
    </row>
    <row r="6" spans="1:13" ht="33" customHeight="1" thickTop="1">
      <c r="A6" s="227" t="str">
        <f>'別紙-第3項(2)現況'!D4 &amp; "年
（暦年）"</f>
        <v>2025年
（暦年）</v>
      </c>
      <c r="B6" s="1223"/>
      <c r="C6" s="1224"/>
      <c r="D6" s="1224"/>
      <c r="E6" s="1225"/>
      <c r="F6" s="184" t="s">
        <v>382</v>
      </c>
    </row>
    <row r="7" spans="1:13" ht="14.25" customHeight="1" thickBot="1">
      <c r="A7" s="186" t="s">
        <v>458</v>
      </c>
      <c r="B7" s="1227" t="str">
        <f>"("&amp;TEXT(INT(B6/10^4),"[&gt;9]0億;[&gt;0]0億;")&amp;TEXT(MOD(B6,10000),"[&gt;9]0;0")&amp;"万円"&amp;")"</f>
        <v>(0万円)</v>
      </c>
      <c r="C7" s="1227"/>
      <c r="D7" s="1227"/>
      <c r="E7" s="1228"/>
      <c r="F7" s="187"/>
    </row>
    <row r="8" spans="1:13" ht="15.75" customHeight="1">
      <c r="F8" s="59"/>
    </row>
    <row r="9" spans="1:13" ht="23.25" customHeight="1">
      <c r="A9" s="185" t="s">
        <v>186</v>
      </c>
      <c r="B9" s="1226"/>
      <c r="C9" s="1226"/>
      <c r="D9" s="1226"/>
      <c r="E9" s="1226"/>
      <c r="F9" s="59"/>
      <c r="H9" s="206" t="s">
        <v>471</v>
      </c>
      <c r="M9" s="44"/>
    </row>
    <row r="10" spans="1:13" ht="23.25" customHeight="1">
      <c r="A10" s="44"/>
      <c r="B10" s="1226"/>
      <c r="C10" s="1226"/>
      <c r="D10" s="1226"/>
      <c r="E10" s="1226"/>
      <c r="F10" s="59"/>
      <c r="H10" s="43" t="s">
        <v>383</v>
      </c>
      <c r="M10" s="44"/>
    </row>
    <row r="11" spans="1:13" ht="23.25" customHeight="1">
      <c r="A11" s="44"/>
      <c r="B11" s="1226"/>
      <c r="C11" s="1226"/>
      <c r="D11" s="1226"/>
      <c r="E11" s="1226"/>
      <c r="F11" s="59"/>
      <c r="H11" s="43" t="s">
        <v>384</v>
      </c>
      <c r="M11" s="44"/>
    </row>
    <row r="12" spans="1:13" ht="23.25" customHeight="1">
      <c r="A12" s="44"/>
      <c r="F12" s="59"/>
    </row>
    <row r="13" spans="1:13" ht="21.75" customHeight="1">
      <c r="A13" s="46" t="s">
        <v>388</v>
      </c>
    </row>
    <row r="14" spans="1:13" ht="21.75" customHeight="1">
      <c r="A14" s="234" t="str">
        <f>"※ "&amp;'別紙-第3項(2)現況'!D4 &amp;"年度ではなく、"&amp;'別紙-第3項(2)現況'!D4&amp; "年（暦年：１月～12月）のデータをご報告下さい。"</f>
        <v>※ 2025年度ではなく、2025年（暦年：１月～12月）のデータをご報告下さい。</v>
      </c>
    </row>
    <row r="15" spans="1:13" ht="30" customHeight="1">
      <c r="A15" s="1218"/>
      <c r="B15" s="1219"/>
      <c r="C15" s="1219"/>
      <c r="D15" s="1219"/>
      <c r="E15" s="1219"/>
      <c r="F15" s="1219"/>
      <c r="G15" s="1219"/>
      <c r="H15" s="67"/>
    </row>
    <row r="16" spans="1:13" ht="45.75" customHeight="1">
      <c r="A16" s="1218" t="s">
        <v>469</v>
      </c>
      <c r="B16" s="1219"/>
      <c r="C16" s="1219"/>
      <c r="D16" s="1219"/>
      <c r="E16" s="1219"/>
      <c r="F16" s="1219"/>
      <c r="G16" s="1219"/>
    </row>
    <row r="17" spans="1:7" ht="39.75" customHeight="1">
      <c r="A17" s="218"/>
      <c r="B17" s="47"/>
      <c r="C17" s="47"/>
      <c r="D17" s="47"/>
      <c r="E17" s="47"/>
      <c r="F17" s="47"/>
      <c r="G17" s="47"/>
    </row>
  </sheetData>
  <sheetProtection algorithmName="SHA-512" hashValue="bFOKlPCrQsSRQa6nUU4WFTFghN4mHQ7xGIkNQO05EFGCfHnuI8Xs2NsqgcQ9KZZ6RcOxgxTofupKs2GAtCwSKQ==" saltValue="eLrnxdCa6/eLVKsU46wQrg==" spinCount="100000" sheet="1" formatCells="0" formatColumns="0" formatRows="0"/>
  <mergeCells count="7">
    <mergeCell ref="A16:G16"/>
    <mergeCell ref="A15:G15"/>
    <mergeCell ref="B5:F5"/>
    <mergeCell ref="A4:F4"/>
    <mergeCell ref="B6:E6"/>
    <mergeCell ref="B9:E11"/>
    <mergeCell ref="B7:E7"/>
  </mergeCells>
  <phoneticPr fontId="2"/>
  <printOptions horizontalCentered="1"/>
  <pageMargins left="0.59055118110236227" right="0.59055118110236227" top="0.98425196850393704" bottom="0.78740157480314965" header="0.51181102362204722" footer="0.51181102362204722"/>
  <pageSetup paperSize="9" pageOrder="overThenDown" orientation="portrait" r:id="rId1"/>
  <headerFooter alignWithMargins="0"/>
  <colBreaks count="1" manualBreakCount="1">
    <brk id="7" max="16" man="1"/>
  </col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5A8B-F135-47D8-80E1-199587F64DEF}">
  <sheetPr codeName="Sheet14"/>
  <dimension ref="A1:AK7365"/>
  <sheetViews>
    <sheetView view="pageBreakPreview" topLeftCell="C1" zoomScale="80" zoomScaleNormal="5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1" width="9.36328125" style="3" hidden="1" customWidth="1"/>
    <col min="2" max="2" width="30.36328125" style="3" hidden="1" customWidth="1"/>
    <col min="3" max="3" width="25.453125" style="3" customWidth="1"/>
    <col min="4" max="4" width="13.08984375" style="3" hidden="1" customWidth="1"/>
    <col min="5" max="5" width="31.453125" style="3" customWidth="1"/>
    <col min="6" max="6" width="15.36328125" style="3" customWidth="1"/>
    <col min="7" max="7" width="27" style="3" customWidth="1"/>
    <col min="8" max="8" width="4.6328125" style="3" hidden="1" customWidth="1"/>
    <col min="9" max="9" width="10.36328125" style="4" customWidth="1"/>
    <col min="10" max="10" width="4.6328125" style="3" bestFit="1" customWidth="1"/>
    <col min="11" max="11" width="2.7265625" style="3" customWidth="1"/>
    <col min="12" max="12" width="6.08984375" style="4" customWidth="1"/>
    <col min="13" max="13" width="8.6328125" style="4" customWidth="1"/>
    <col min="14" max="14" width="2.7265625" style="3" customWidth="1"/>
    <col min="15" max="15" width="5" style="4" customWidth="1"/>
    <col min="16" max="16" width="2.7265625" style="3" customWidth="1"/>
    <col min="17" max="18" width="9" style="4"/>
    <col min="19" max="19" width="6.7265625" style="4" customWidth="1"/>
    <col min="20" max="20" width="9.453125" style="4" customWidth="1"/>
    <col min="21" max="24" width="0" style="3" hidden="1" customWidth="1"/>
    <col min="25" max="25" width="7" style="15" hidden="1" customWidth="1"/>
    <col min="26" max="26" width="0" style="15" hidden="1" customWidth="1"/>
    <col min="27" max="28" width="0" style="16" hidden="1" customWidth="1"/>
    <col min="29" max="29" width="18.90625" style="16" hidden="1" customWidth="1"/>
    <col min="30" max="30" width="4.90625" style="3" customWidth="1"/>
    <col min="31" max="32" width="9" style="3"/>
    <col min="33" max="33" width="28.36328125" style="4" customWidth="1"/>
    <col min="34" max="34" width="12.36328125" style="3" customWidth="1"/>
    <col min="35" max="16384" width="9" style="3"/>
  </cols>
  <sheetData>
    <row r="1" spans="1:37" ht="14">
      <c r="A1" s="2" t="s">
        <v>169</v>
      </c>
      <c r="C1" s="2" t="s">
        <v>147</v>
      </c>
    </row>
    <row r="2" spans="1:37" ht="15" customHeight="1">
      <c r="A2" s="2" t="s">
        <v>193</v>
      </c>
      <c r="C2" s="2" t="s">
        <v>148</v>
      </c>
    </row>
    <row r="3" spans="1:37" ht="15" customHeight="1">
      <c r="Y3" s="15" t="s">
        <v>187</v>
      </c>
    </row>
    <row r="4" spans="1:37" ht="15" customHeight="1">
      <c r="A4" s="161"/>
      <c r="B4" s="161"/>
      <c r="C4" s="114"/>
      <c r="D4" s="111" t="s">
        <v>189</v>
      </c>
      <c r="E4" s="64" t="s">
        <v>190</v>
      </c>
      <c r="Y4" s="15" t="s">
        <v>188</v>
      </c>
    </row>
    <row r="5" spans="1:37" ht="15" customHeight="1">
      <c r="A5" s="162"/>
      <c r="B5" s="162"/>
      <c r="C5" s="113"/>
      <c r="D5" s="112" t="s">
        <v>187</v>
      </c>
      <c r="E5" s="115" t="str">
        <f>'別紙-第3項(1)基準年'!$D$4&amp;"年度"</f>
        <v>2025年度</v>
      </c>
    </row>
    <row r="6" spans="1:37" ht="15" customHeight="1">
      <c r="AF6" s="115" t="str">
        <f>"_"&amp;'別紙-第3項(1)基準年'!$D$4</f>
        <v>_2025</v>
      </c>
      <c r="AG6" s="264"/>
    </row>
    <row r="7" spans="1:37" ht="15" customHeight="1">
      <c r="B7" s="154"/>
      <c r="C7" s="5" t="s">
        <v>416</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37" ht="15" customHeight="1">
      <c r="A8" s="1" t="s">
        <v>191</v>
      </c>
      <c r="B8" s="155" t="s">
        <v>180</v>
      </c>
      <c r="C8" s="5" t="s">
        <v>181</v>
      </c>
      <c r="D8" s="1" t="s">
        <v>192</v>
      </c>
      <c r="E8" s="6" t="s">
        <v>170</v>
      </c>
      <c r="F8" s="1302" t="s">
        <v>170</v>
      </c>
      <c r="G8" s="1303"/>
      <c r="H8" s="1301"/>
      <c r="I8" s="1293"/>
      <c r="J8" s="1294"/>
      <c r="K8" s="1297"/>
      <c r="L8" s="1298"/>
      <c r="M8" s="1293"/>
      <c r="N8" s="1297"/>
      <c r="O8" s="1298"/>
      <c r="P8" s="1297"/>
      <c r="Q8" s="1298"/>
      <c r="R8" s="1293"/>
      <c r="S8" s="1293"/>
      <c r="T8" s="1293"/>
    </row>
    <row r="9" spans="1:37" ht="13.5" customHeight="1">
      <c r="A9" s="26"/>
      <c r="B9" s="68"/>
      <c r="C9" s="678" t="s">
        <v>17</v>
      </c>
      <c r="D9" s="69"/>
      <c r="E9" s="70" t="s">
        <v>8076</v>
      </c>
      <c r="F9" s="1258" t="s">
        <v>18</v>
      </c>
      <c r="G9" s="1259"/>
      <c r="H9" s="13"/>
      <c r="I9" s="172"/>
      <c r="J9" s="8" t="s">
        <v>195</v>
      </c>
      <c r="K9" s="9"/>
      <c r="L9" s="71">
        <f t="shared" ref="L9:L59" si="0">ROUND(O9*0.0258,5)</f>
        <v>0.98814000000000002</v>
      </c>
      <c r="M9" s="19">
        <f t="shared" ref="M9:M59" si="1">IF(ISERROR(I9*L9),"",ROUND(I9*L9,1)/1000)</f>
        <v>0</v>
      </c>
      <c r="N9" s="679"/>
      <c r="O9" s="680">
        <v>38.299999999999997</v>
      </c>
      <c r="P9" s="679"/>
      <c r="Q9" s="681">
        <f>0.019*44/12</f>
        <v>6.9666666666666668E-2</v>
      </c>
      <c r="R9" s="19">
        <f>IF(ISERROR(I9*IF(O9= "",1,O9)*Q9),"",ROUND(I9*IF(O9= "",1,O9)*Q9,1))</f>
        <v>0</v>
      </c>
      <c r="S9" s="19">
        <v>1</v>
      </c>
      <c r="T9" s="19">
        <f t="shared" ref="T9:T92" si="2">IF(ISERROR(R9*S9),"",ROUND(R9*S9,1))</f>
        <v>0</v>
      </c>
      <c r="Z9" s="15">
        <v>0.98555999999999999</v>
      </c>
      <c r="AA9" s="15">
        <v>38.200000000000003</v>
      </c>
      <c r="AB9" s="15">
        <v>6.8566666666666679E-2</v>
      </c>
      <c r="AC9" s="15"/>
      <c r="AD9" s="72"/>
      <c r="AE9" s="10"/>
      <c r="AF9" s="3" t="s">
        <v>686</v>
      </c>
      <c r="AG9" s="150" t="s">
        <v>1575</v>
      </c>
      <c r="AH9" s="150" t="s">
        <v>693</v>
      </c>
      <c r="AI9" s="150">
        <v>0.68</v>
      </c>
      <c r="AJ9" s="3" t="s">
        <v>686</v>
      </c>
      <c r="AK9" s="3" t="s">
        <v>4807</v>
      </c>
    </row>
    <row r="10" spans="1:37" ht="13.5" customHeight="1">
      <c r="A10" s="26"/>
      <c r="B10" s="68"/>
      <c r="C10" s="682"/>
      <c r="D10" s="69"/>
      <c r="E10" s="74"/>
      <c r="F10" s="1258" t="s">
        <v>19</v>
      </c>
      <c r="G10" s="1259"/>
      <c r="H10" s="13"/>
      <c r="I10" s="172"/>
      <c r="J10" s="8" t="s">
        <v>195</v>
      </c>
      <c r="K10" s="9"/>
      <c r="L10" s="71">
        <f t="shared" si="0"/>
        <v>0.89783999999999997</v>
      </c>
      <c r="M10" s="19">
        <f t="shared" si="1"/>
        <v>0</v>
      </c>
      <c r="N10" s="679"/>
      <c r="O10" s="680">
        <v>34.799999999999997</v>
      </c>
      <c r="P10" s="679"/>
      <c r="Q10" s="681">
        <f>0.0183*44/12</f>
        <v>6.7100000000000007E-2</v>
      </c>
      <c r="R10" s="19">
        <f>IF(ISERROR(I10*IF(O10= "",1,O10)*Q10),"",ROUND(I10*IF(O10= "",1,O10)*Q10,1))</f>
        <v>0</v>
      </c>
      <c r="S10" s="19">
        <v>1</v>
      </c>
      <c r="T10" s="19">
        <f t="shared" si="2"/>
        <v>0</v>
      </c>
      <c r="Z10" s="15">
        <v>0.91073999999999999</v>
      </c>
      <c r="AA10" s="15">
        <v>35.299999999999997</v>
      </c>
      <c r="AB10" s="15">
        <v>6.7466666666666661E-2</v>
      </c>
      <c r="AC10" s="15"/>
      <c r="AD10" s="72"/>
      <c r="AE10" s="10"/>
      <c r="AF10" s="3" t="s">
        <v>687</v>
      </c>
      <c r="AG10" s="150" t="s">
        <v>1576</v>
      </c>
      <c r="AH10" s="150" t="s">
        <v>694</v>
      </c>
      <c r="AI10" s="150">
        <v>0.56000000000000005</v>
      </c>
      <c r="AJ10" s="3" t="s">
        <v>687</v>
      </c>
      <c r="AK10" s="3" t="s">
        <v>884</v>
      </c>
    </row>
    <row r="11" spans="1:37" ht="15" customHeight="1">
      <c r="A11" s="26"/>
      <c r="B11" s="68"/>
      <c r="C11" s="682" t="s">
        <v>182</v>
      </c>
      <c r="D11" s="69"/>
      <c r="E11" s="74" t="s">
        <v>182</v>
      </c>
      <c r="F11" s="1258" t="s">
        <v>40</v>
      </c>
      <c r="G11" s="1259"/>
      <c r="H11" s="13"/>
      <c r="I11" s="172"/>
      <c r="J11" s="8" t="s">
        <v>195</v>
      </c>
      <c r="K11" s="9"/>
      <c r="L11" s="71">
        <f t="shared" si="0"/>
        <v>0.86172000000000004</v>
      </c>
      <c r="M11" s="19">
        <f t="shared" si="1"/>
        <v>0</v>
      </c>
      <c r="N11" s="679"/>
      <c r="O11" s="680">
        <v>33.4</v>
      </c>
      <c r="P11" s="679"/>
      <c r="Q11" s="681">
        <f>0.0187*44/12</f>
        <v>6.8566666666666679E-2</v>
      </c>
      <c r="R11" s="19">
        <f>IF(ISERROR(I11*IF(O11= "",1,O11)*Q11),"",ROUND(I11*IF(O11= "",1,O11)*Q11,1))</f>
        <v>0</v>
      </c>
      <c r="S11" s="19">
        <v>1</v>
      </c>
      <c r="T11" s="19">
        <f t="shared" si="2"/>
        <v>0</v>
      </c>
      <c r="Z11" s="15">
        <v>0.89268000000000003</v>
      </c>
      <c r="AA11" s="15">
        <v>34.6</v>
      </c>
      <c r="AB11" s="15">
        <v>6.7100000000000007E-2</v>
      </c>
      <c r="AC11" s="15"/>
      <c r="AD11" s="72"/>
      <c r="AE11" s="10"/>
      <c r="AF11" s="3" t="s">
        <v>688</v>
      </c>
      <c r="AG11" s="150" t="s">
        <v>1577</v>
      </c>
      <c r="AH11" s="150" t="s">
        <v>695</v>
      </c>
      <c r="AI11" s="150">
        <v>0.40600000000000003</v>
      </c>
      <c r="AJ11" s="3" t="s">
        <v>688</v>
      </c>
      <c r="AK11" s="3" t="s">
        <v>885</v>
      </c>
    </row>
    <row r="12" spans="1:37" ht="15" customHeight="1">
      <c r="A12" s="26"/>
      <c r="B12" s="68"/>
      <c r="C12" s="682" t="s">
        <v>182</v>
      </c>
      <c r="D12" s="69"/>
      <c r="E12" s="74" t="s">
        <v>182</v>
      </c>
      <c r="F12" s="1288" t="s">
        <v>196</v>
      </c>
      <c r="G12" s="1289"/>
      <c r="H12" s="13"/>
      <c r="I12" s="172"/>
      <c r="J12" s="8" t="s">
        <v>195</v>
      </c>
      <c r="K12" s="9"/>
      <c r="L12" s="71">
        <f t="shared" si="0"/>
        <v>0.85914000000000001</v>
      </c>
      <c r="M12" s="19">
        <f t="shared" si="1"/>
        <v>0</v>
      </c>
      <c r="N12" s="679"/>
      <c r="O12" s="680">
        <v>33.299999999999997</v>
      </c>
      <c r="P12" s="679"/>
      <c r="Q12" s="681">
        <f>0.0186*44/12</f>
        <v>6.8199999999999997E-2</v>
      </c>
      <c r="R12" s="19">
        <f>IF(ISERROR(I12*IF(O12= "",1,O12)*Q12),"",ROUND(I12*IF(O12= "",1,O12)*Q12,1))</f>
        <v>0</v>
      </c>
      <c r="S12" s="19">
        <v>1</v>
      </c>
      <c r="T12" s="19">
        <f t="shared" si="2"/>
        <v>0</v>
      </c>
      <c r="Z12" s="15">
        <v>0.86687999999999998</v>
      </c>
      <c r="AA12" s="15">
        <v>33.6</v>
      </c>
      <c r="AB12" s="15">
        <v>6.6733333333333339E-2</v>
      </c>
      <c r="AC12" s="15"/>
      <c r="AD12" s="72"/>
      <c r="AE12" s="10"/>
      <c r="AF12" s="3" t="s">
        <v>689</v>
      </c>
      <c r="AG12" s="150" t="s">
        <v>1578</v>
      </c>
      <c r="AH12" s="150" t="s">
        <v>696</v>
      </c>
      <c r="AI12" s="150">
        <v>0.373</v>
      </c>
      <c r="AJ12" s="3" t="s">
        <v>689</v>
      </c>
      <c r="AK12" s="3" t="s">
        <v>886</v>
      </c>
    </row>
    <row r="13" spans="1:37" ht="15" customHeight="1">
      <c r="A13" s="26"/>
      <c r="B13" s="68"/>
      <c r="C13" s="682"/>
      <c r="D13" s="69"/>
      <c r="E13" s="74"/>
      <c r="F13" s="1288" t="s">
        <v>8077</v>
      </c>
      <c r="G13" s="1289"/>
      <c r="H13" s="13"/>
      <c r="I13" s="172"/>
      <c r="J13" s="8" t="s">
        <v>195</v>
      </c>
      <c r="K13" s="9"/>
      <c r="L13" s="71">
        <f t="shared" si="0"/>
        <v>0.93654000000000004</v>
      </c>
      <c r="M13" s="19">
        <f t="shared" si="1"/>
        <v>0</v>
      </c>
      <c r="N13" s="679"/>
      <c r="O13" s="680">
        <v>36.299999999999997</v>
      </c>
      <c r="P13" s="679"/>
      <c r="Q13" s="681">
        <f>0.0186*44/12</f>
        <v>6.8199999999999997E-2</v>
      </c>
      <c r="R13" s="19">
        <f t="shared" ref="R13:R37" si="3">IF(ISERROR(I13*IF(O13= "",1,O13)*Q13),"",ROUND(I13*IF(O13= "",1,O13)*Q13,1))</f>
        <v>0</v>
      </c>
      <c r="S13" s="19">
        <v>1</v>
      </c>
      <c r="T13" s="19">
        <f t="shared" si="2"/>
        <v>0</v>
      </c>
      <c r="Z13" s="15">
        <v>0.94686000000000003</v>
      </c>
      <c r="AA13" s="15">
        <v>36.700000000000003</v>
      </c>
      <c r="AB13" s="15">
        <v>6.7833333333333329E-2</v>
      </c>
      <c r="AC13" s="15"/>
      <c r="AD13" s="72"/>
      <c r="AE13" s="10"/>
      <c r="AF13" s="3" t="s">
        <v>690</v>
      </c>
      <c r="AG13" s="150" t="s">
        <v>1579</v>
      </c>
      <c r="AH13" s="150" t="s">
        <v>697</v>
      </c>
      <c r="AI13" s="150">
        <v>0.49399999999999999</v>
      </c>
      <c r="AJ13" s="3" t="s">
        <v>690</v>
      </c>
      <c r="AK13" s="3" t="s">
        <v>887</v>
      </c>
    </row>
    <row r="14" spans="1:37" ht="15" customHeight="1">
      <c r="A14" s="26"/>
      <c r="B14" s="68"/>
      <c r="C14" s="682" t="s">
        <v>182</v>
      </c>
      <c r="D14" s="69"/>
      <c r="E14" s="74" t="s">
        <v>182</v>
      </c>
      <c r="F14" s="1279" t="s">
        <v>197</v>
      </c>
      <c r="G14" s="1279"/>
      <c r="H14" s="13"/>
      <c r="I14" s="172"/>
      <c r="J14" s="8" t="s">
        <v>195</v>
      </c>
      <c r="K14" s="9"/>
      <c r="L14" s="71">
        <f t="shared" si="0"/>
        <v>0.94169999999999998</v>
      </c>
      <c r="M14" s="19">
        <f t="shared" si="1"/>
        <v>0</v>
      </c>
      <c r="N14" s="679"/>
      <c r="O14" s="680">
        <v>36.5</v>
      </c>
      <c r="P14" s="679"/>
      <c r="Q14" s="681">
        <f>0.0187*44/12</f>
        <v>6.8566666666666679E-2</v>
      </c>
      <c r="R14" s="19">
        <f t="shared" si="3"/>
        <v>0</v>
      </c>
      <c r="S14" s="19">
        <v>1</v>
      </c>
      <c r="T14" s="19">
        <f t="shared" si="2"/>
        <v>0</v>
      </c>
      <c r="Z14" s="15">
        <v>0.97265999999999997</v>
      </c>
      <c r="AA14" s="15">
        <v>37.700000000000003</v>
      </c>
      <c r="AB14" s="15">
        <v>6.8566666666666679E-2</v>
      </c>
      <c r="AC14" s="15"/>
      <c r="AD14" s="72"/>
      <c r="AE14" s="10"/>
      <c r="AF14" s="3" t="s">
        <v>691</v>
      </c>
      <c r="AG14" s="150" t="s">
        <v>1580</v>
      </c>
      <c r="AH14" s="150" t="s">
        <v>698</v>
      </c>
      <c r="AI14" s="150">
        <v>0.47499999999999998</v>
      </c>
      <c r="AJ14" s="3" t="s">
        <v>691</v>
      </c>
      <c r="AK14" s="3" t="s">
        <v>890</v>
      </c>
    </row>
    <row r="15" spans="1:37" ht="15" customHeight="1">
      <c r="A15" s="26"/>
      <c r="B15" s="68"/>
      <c r="C15" s="682" t="s">
        <v>182</v>
      </c>
      <c r="D15" s="69"/>
      <c r="E15" s="74" t="s">
        <v>182</v>
      </c>
      <c r="F15" s="1279" t="s">
        <v>198</v>
      </c>
      <c r="G15" s="1279"/>
      <c r="H15" s="13"/>
      <c r="I15" s="172"/>
      <c r="J15" s="8" t="s">
        <v>195</v>
      </c>
      <c r="K15" s="9"/>
      <c r="L15" s="71">
        <f t="shared" si="0"/>
        <v>0.98040000000000005</v>
      </c>
      <c r="M15" s="19">
        <f t="shared" si="1"/>
        <v>0</v>
      </c>
      <c r="N15" s="679"/>
      <c r="O15" s="683">
        <v>38</v>
      </c>
      <c r="P15" s="679"/>
      <c r="Q15" s="681">
        <f>0.0188*44/12</f>
        <v>6.8933333333333333E-2</v>
      </c>
      <c r="R15" s="19">
        <f t="shared" si="3"/>
        <v>0</v>
      </c>
      <c r="S15" s="19">
        <v>1</v>
      </c>
      <c r="T15" s="19">
        <f t="shared" si="2"/>
        <v>0</v>
      </c>
      <c r="Z15" s="15">
        <v>1.00878</v>
      </c>
      <c r="AA15" s="15">
        <v>39.1</v>
      </c>
      <c r="AB15" s="15">
        <v>6.93E-2</v>
      </c>
      <c r="AC15" s="15"/>
      <c r="AD15" s="72"/>
      <c r="AE15" s="10"/>
      <c r="AF15" s="3" t="s">
        <v>692</v>
      </c>
      <c r="AG15" s="150" t="s">
        <v>1581</v>
      </c>
      <c r="AH15" s="150" t="s">
        <v>699</v>
      </c>
      <c r="AI15" s="150">
        <v>0.67200000000000004</v>
      </c>
      <c r="AJ15" s="3" t="s">
        <v>692</v>
      </c>
      <c r="AK15" s="3" t="s">
        <v>888</v>
      </c>
    </row>
    <row r="16" spans="1:37" ht="15" customHeight="1">
      <c r="A16" s="26"/>
      <c r="B16" s="68"/>
      <c r="C16" s="682" t="s">
        <v>182</v>
      </c>
      <c r="D16" s="69"/>
      <c r="E16" s="74" t="s">
        <v>182</v>
      </c>
      <c r="F16" s="1279" t="s">
        <v>199</v>
      </c>
      <c r="G16" s="1279"/>
      <c r="H16" s="13"/>
      <c r="I16" s="172"/>
      <c r="J16" s="8" t="s">
        <v>158</v>
      </c>
      <c r="K16" s="9"/>
      <c r="L16" s="71">
        <f t="shared" si="0"/>
        <v>1.00362</v>
      </c>
      <c r="M16" s="19">
        <f t="shared" si="1"/>
        <v>0</v>
      </c>
      <c r="N16" s="679"/>
      <c r="O16" s="680">
        <v>38.9</v>
      </c>
      <c r="P16" s="679"/>
      <c r="Q16" s="681">
        <f>0.0193*44/12</f>
        <v>7.0766666666666672E-2</v>
      </c>
      <c r="R16" s="19">
        <f t="shared" si="3"/>
        <v>0</v>
      </c>
      <c r="S16" s="19">
        <v>1</v>
      </c>
      <c r="T16" s="19">
        <f t="shared" si="2"/>
        <v>0</v>
      </c>
      <c r="Z16" s="15">
        <v>1.0810200000000001</v>
      </c>
      <c r="AA16" s="15">
        <v>41.9</v>
      </c>
      <c r="AB16" s="15">
        <v>7.1499999999999994E-2</v>
      </c>
      <c r="AC16" s="15"/>
      <c r="AD16" s="72"/>
      <c r="AE16" s="10"/>
      <c r="AF16" s="3" t="s">
        <v>892</v>
      </c>
      <c r="AG16" s="150" t="s">
        <v>1582</v>
      </c>
      <c r="AH16" s="150" t="s">
        <v>700</v>
      </c>
      <c r="AI16" s="150">
        <v>0.65600000000000003</v>
      </c>
      <c r="AJ16" s="3" t="s">
        <v>891</v>
      </c>
      <c r="AK16" s="3" t="s">
        <v>889</v>
      </c>
    </row>
    <row r="17" spans="1:37" ht="15" customHeight="1">
      <c r="A17" s="26"/>
      <c r="B17" s="68"/>
      <c r="C17" s="682" t="s">
        <v>182</v>
      </c>
      <c r="D17" s="69"/>
      <c r="E17" s="74" t="s">
        <v>182</v>
      </c>
      <c r="F17" s="1279" t="s">
        <v>20</v>
      </c>
      <c r="G17" s="1279"/>
      <c r="H17" s="13"/>
      <c r="I17" s="172"/>
      <c r="J17" s="8" t="s">
        <v>195</v>
      </c>
      <c r="K17" s="9"/>
      <c r="L17" s="71">
        <f t="shared" si="0"/>
        <v>1.0784400000000001</v>
      </c>
      <c r="M17" s="19">
        <f t="shared" si="1"/>
        <v>0</v>
      </c>
      <c r="N17" s="679"/>
      <c r="O17" s="680">
        <v>41.8</v>
      </c>
      <c r="P17" s="679"/>
      <c r="Q17" s="681">
        <f>0.0202*44/12</f>
        <v>7.4066666666666656E-2</v>
      </c>
      <c r="R17" s="19">
        <f t="shared" si="3"/>
        <v>0</v>
      </c>
      <c r="S17" s="19">
        <v>1</v>
      </c>
      <c r="T17" s="19">
        <f t="shared" si="2"/>
        <v>0</v>
      </c>
      <c r="Z17" s="15">
        <v>1.05522</v>
      </c>
      <c r="AA17" s="15">
        <v>40.9</v>
      </c>
      <c r="AB17" s="15">
        <v>7.6266666666666663E-2</v>
      </c>
      <c r="AC17" s="15"/>
      <c r="AD17" s="72"/>
      <c r="AE17" s="10"/>
      <c r="AF17" s="3" t="s">
        <v>4791</v>
      </c>
      <c r="AG17" s="150" t="s">
        <v>1583</v>
      </c>
      <c r="AH17" s="150" t="s">
        <v>701</v>
      </c>
      <c r="AI17" s="150">
        <v>0.59899999999999998</v>
      </c>
      <c r="AJ17" s="3" t="s">
        <v>4791</v>
      </c>
      <c r="AK17" s="3" t="s">
        <v>4806</v>
      </c>
    </row>
    <row r="18" spans="1:37" ht="14.25" customHeight="1">
      <c r="A18" s="26"/>
      <c r="B18" s="68"/>
      <c r="C18" s="682"/>
      <c r="D18" s="69"/>
      <c r="E18" s="74"/>
      <c r="F18" s="1279" t="s">
        <v>8078</v>
      </c>
      <c r="G18" s="1279"/>
      <c r="H18" s="13"/>
      <c r="I18" s="172"/>
      <c r="J18" s="8" t="s">
        <v>195</v>
      </c>
      <c r="K18" s="9"/>
      <c r="L18" s="71">
        <f t="shared" si="0"/>
        <v>1.0371600000000001</v>
      </c>
      <c r="M18" s="19">
        <f t="shared" si="1"/>
        <v>0</v>
      </c>
      <c r="N18" s="679"/>
      <c r="O18" s="680">
        <v>40.200000000000003</v>
      </c>
      <c r="P18" s="679"/>
      <c r="Q18" s="681">
        <f>0.0199*44/12</f>
        <v>7.2966666666666666E-2</v>
      </c>
      <c r="R18" s="19">
        <f t="shared" si="3"/>
        <v>0</v>
      </c>
      <c r="S18" s="19">
        <v>1</v>
      </c>
      <c r="T18" s="19">
        <f t="shared" si="2"/>
        <v>0</v>
      </c>
      <c r="Z18" s="15">
        <v>0.77141999999999999</v>
      </c>
      <c r="AA18" s="15">
        <v>29.9</v>
      </c>
      <c r="AB18" s="15">
        <v>9.3133333333333332E-2</v>
      </c>
      <c r="AC18" s="15"/>
      <c r="AD18" s="72"/>
      <c r="AE18" s="10"/>
      <c r="AF18" s="3" t="s">
        <v>8042</v>
      </c>
      <c r="AG18" s="150" t="s">
        <v>1584</v>
      </c>
      <c r="AH18" s="150" t="s">
        <v>702</v>
      </c>
      <c r="AI18" s="150">
        <v>0.69199999999999995</v>
      </c>
      <c r="AJ18" s="73" t="s">
        <v>8042</v>
      </c>
      <c r="AK18" s="3" t="s">
        <v>6248</v>
      </c>
    </row>
    <row r="19" spans="1:37" ht="15" customHeight="1">
      <c r="A19" s="26"/>
      <c r="B19" s="68"/>
      <c r="C19" s="682"/>
      <c r="D19" s="69"/>
      <c r="E19" s="74"/>
      <c r="F19" s="1279" t="s">
        <v>21</v>
      </c>
      <c r="G19" s="1279"/>
      <c r="H19" s="13"/>
      <c r="I19" s="172"/>
      <c r="J19" s="8" t="s">
        <v>194</v>
      </c>
      <c r="K19" s="9"/>
      <c r="L19" s="71">
        <f t="shared" si="0"/>
        <v>1.032</v>
      </c>
      <c r="M19" s="19">
        <f t="shared" si="1"/>
        <v>0</v>
      </c>
      <c r="N19" s="679"/>
      <c r="O19" s="683">
        <v>40</v>
      </c>
      <c r="P19" s="679"/>
      <c r="Q19" s="681">
        <f>0.0204*44/12</f>
        <v>7.4800000000000005E-2</v>
      </c>
      <c r="R19" s="19">
        <f t="shared" si="3"/>
        <v>0</v>
      </c>
      <c r="S19" s="19">
        <v>1</v>
      </c>
      <c r="T19" s="19">
        <f t="shared" si="2"/>
        <v>0</v>
      </c>
      <c r="Z19" s="15">
        <v>1.31064</v>
      </c>
      <c r="AA19" s="15">
        <v>50.8</v>
      </c>
      <c r="AB19" s="15">
        <v>5.9033333333333333E-2</v>
      </c>
      <c r="AC19" s="15"/>
      <c r="AD19" s="72"/>
      <c r="AE19" s="10"/>
      <c r="AF19" s="3" t="s">
        <v>8196</v>
      </c>
      <c r="AG19" s="150" t="s">
        <v>1585</v>
      </c>
      <c r="AH19" s="150" t="s">
        <v>715</v>
      </c>
      <c r="AI19" s="150">
        <v>0</v>
      </c>
      <c r="AJ19" s="73" t="s">
        <v>8196</v>
      </c>
      <c r="AK19" s="3" t="s">
        <v>8197</v>
      </c>
    </row>
    <row r="20" spans="1:37" ht="15" customHeight="1">
      <c r="A20" s="26"/>
      <c r="B20" s="68"/>
      <c r="C20" s="682" t="s">
        <v>182</v>
      </c>
      <c r="D20" s="69"/>
      <c r="E20" s="74" t="s">
        <v>182</v>
      </c>
      <c r="F20" s="1279" t="s">
        <v>10100</v>
      </c>
      <c r="G20" s="1279"/>
      <c r="H20" s="13"/>
      <c r="I20" s="172"/>
      <c r="J20" s="8" t="s">
        <v>194</v>
      </c>
      <c r="K20" s="9"/>
      <c r="L20" s="71">
        <f t="shared" si="0"/>
        <v>0.87978000000000001</v>
      </c>
      <c r="M20" s="19">
        <f t="shared" si="1"/>
        <v>0</v>
      </c>
      <c r="N20" s="679"/>
      <c r="O20" s="680">
        <v>34.1</v>
      </c>
      <c r="P20" s="679"/>
      <c r="Q20" s="681">
        <f>0.0245*44/12</f>
        <v>8.9833333333333334E-2</v>
      </c>
      <c r="R20" s="19">
        <f t="shared" si="3"/>
        <v>0</v>
      </c>
      <c r="S20" s="19">
        <v>1</v>
      </c>
      <c r="T20" s="19">
        <f t="shared" si="2"/>
        <v>0</v>
      </c>
      <c r="Z20" s="15">
        <v>1.15842</v>
      </c>
      <c r="AA20" s="15">
        <v>44.9</v>
      </c>
      <c r="AB20" s="15">
        <v>5.2066666666666671E-2</v>
      </c>
      <c r="AC20" s="15"/>
      <c r="AD20" s="72"/>
      <c r="AE20" s="10"/>
      <c r="AF20" s="3" t="s">
        <v>10275</v>
      </c>
      <c r="AG20" s="150" t="s">
        <v>1586</v>
      </c>
      <c r="AH20" s="150" t="s">
        <v>705</v>
      </c>
      <c r="AI20" s="150">
        <v>0.42799999999999999</v>
      </c>
      <c r="AJ20" s="73" t="s">
        <v>10275</v>
      </c>
      <c r="AK20" s="3" t="s">
        <v>10276</v>
      </c>
    </row>
    <row r="21" spans="1:37" ht="15" customHeight="1">
      <c r="A21" s="26"/>
      <c r="B21" s="68"/>
      <c r="C21" s="682"/>
      <c r="D21" s="69"/>
      <c r="E21" s="74"/>
      <c r="F21" s="1279" t="s">
        <v>10101</v>
      </c>
      <c r="G21" s="1279"/>
      <c r="H21" s="13"/>
      <c r="I21" s="172"/>
      <c r="J21" s="8" t="s">
        <v>194</v>
      </c>
      <c r="K21" s="9"/>
      <c r="L21" s="71">
        <f>ROUND(O21*0.0258,5)</f>
        <v>0.87978000000000001</v>
      </c>
      <c r="M21" s="690"/>
      <c r="N21" s="679"/>
      <c r="O21" s="680">
        <v>34.1</v>
      </c>
      <c r="P21" s="679"/>
      <c r="Q21" s="681">
        <f>0.0245*44/12</f>
        <v>8.9833333333333334E-2</v>
      </c>
      <c r="R21" s="19">
        <f>IF(ISERROR(I21*IF(O21= "",1,O21)*Q21),"",ROUND(I21*IF(O21= "",1,O21)*Q21,1))</f>
        <v>0</v>
      </c>
      <c r="S21" s="19">
        <v>1</v>
      </c>
      <c r="T21" s="19">
        <f>IF(ISERROR(R21*S21),"",ROUND(R21*S21,1))</f>
        <v>0</v>
      </c>
      <c r="Z21" s="15">
        <v>1.15842</v>
      </c>
      <c r="AA21" s="15">
        <v>44.9</v>
      </c>
      <c r="AB21" s="15">
        <v>5.2066666666666671E-2</v>
      </c>
      <c r="AC21" s="15"/>
      <c r="AD21" s="72"/>
      <c r="AE21" s="10"/>
      <c r="AF21" s="3" t="s">
        <v>11493</v>
      </c>
      <c r="AG21" s="150" t="s">
        <v>1587</v>
      </c>
      <c r="AH21" s="150" t="s">
        <v>708</v>
      </c>
      <c r="AI21" s="150">
        <v>0.106</v>
      </c>
      <c r="AJ21" s="73" t="s">
        <v>11493</v>
      </c>
      <c r="AK21" s="3" t="s">
        <v>11494</v>
      </c>
    </row>
    <row r="22" spans="1:37" ht="15" customHeight="1">
      <c r="A22" s="26"/>
      <c r="B22" s="68"/>
      <c r="C22" s="682" t="s">
        <v>182</v>
      </c>
      <c r="D22" s="69"/>
      <c r="E22" s="74" t="s">
        <v>182</v>
      </c>
      <c r="F22" s="1279" t="s">
        <v>159</v>
      </c>
      <c r="G22" s="1279"/>
      <c r="H22" s="13"/>
      <c r="I22" s="172"/>
      <c r="J22" s="8" t="s">
        <v>194</v>
      </c>
      <c r="K22" s="9"/>
      <c r="L22" s="71">
        <f t="shared" si="0"/>
        <v>1.2925800000000001</v>
      </c>
      <c r="M22" s="19">
        <f t="shared" si="1"/>
        <v>0</v>
      </c>
      <c r="N22" s="679"/>
      <c r="O22" s="680">
        <v>50.1</v>
      </c>
      <c r="P22" s="679"/>
      <c r="Q22" s="681">
        <f>0.0163*44/12</f>
        <v>5.9766666666666662E-2</v>
      </c>
      <c r="R22" s="19">
        <f t="shared" si="3"/>
        <v>0</v>
      </c>
      <c r="S22" s="19">
        <v>1</v>
      </c>
      <c r="T22" s="19">
        <f t="shared" si="2"/>
        <v>0</v>
      </c>
      <c r="Z22" s="15">
        <v>1.4086799999999999</v>
      </c>
      <c r="AA22" s="15">
        <v>54.6</v>
      </c>
      <c r="AB22" s="15">
        <v>4.9499999999999995E-2</v>
      </c>
      <c r="AC22" s="15"/>
      <c r="AD22" s="72"/>
      <c r="AE22" s="10"/>
      <c r="AG22" s="150" t="s">
        <v>1588</v>
      </c>
      <c r="AH22" s="150" t="s">
        <v>709</v>
      </c>
      <c r="AI22" s="150">
        <v>0.29299999999999998</v>
      </c>
      <c r="AJ22" s="73"/>
    </row>
    <row r="23" spans="1:37" ht="15" customHeight="1">
      <c r="A23" s="26"/>
      <c r="B23" s="68"/>
      <c r="C23" s="682" t="s">
        <v>182</v>
      </c>
      <c r="D23" s="69"/>
      <c r="E23" s="74" t="s">
        <v>182</v>
      </c>
      <c r="F23" s="1279" t="s">
        <v>160</v>
      </c>
      <c r="G23" s="1279"/>
      <c r="H23" s="13"/>
      <c r="I23" s="172"/>
      <c r="J23" s="8" t="s">
        <v>8079</v>
      </c>
      <c r="K23" s="9"/>
      <c r="L23" s="71">
        <f t="shared" si="0"/>
        <v>1.1893800000000001</v>
      </c>
      <c r="M23" s="19">
        <f t="shared" si="1"/>
        <v>0</v>
      </c>
      <c r="N23" s="679"/>
      <c r="O23" s="680">
        <v>46.1</v>
      </c>
      <c r="P23" s="679"/>
      <c r="Q23" s="681">
        <f>0.0144*44/12</f>
        <v>5.2799999999999993E-2</v>
      </c>
      <c r="R23" s="19">
        <f t="shared" si="3"/>
        <v>0</v>
      </c>
      <c r="S23" s="19">
        <v>1</v>
      </c>
      <c r="T23" s="19">
        <f t="shared" si="2"/>
        <v>0</v>
      </c>
      <c r="Z23" s="15">
        <v>1.1223000000000001</v>
      </c>
      <c r="AA23" s="15">
        <v>43.5</v>
      </c>
      <c r="AB23" s="15">
        <v>5.096666666666666E-2</v>
      </c>
      <c r="AC23" s="15"/>
      <c r="AD23" s="72"/>
      <c r="AE23" s="10"/>
      <c r="AG23" s="150" t="s">
        <v>1589</v>
      </c>
      <c r="AH23" s="150" t="s">
        <v>711</v>
      </c>
      <c r="AI23" s="150">
        <v>0.48199999999999998</v>
      </c>
      <c r="AJ23" s="73"/>
    </row>
    <row r="24" spans="1:37" ht="15" customHeight="1">
      <c r="A24" s="22"/>
      <c r="B24" s="75"/>
      <c r="C24" s="682" t="s">
        <v>182</v>
      </c>
      <c r="D24" s="69"/>
      <c r="E24" s="74" t="s">
        <v>182</v>
      </c>
      <c r="F24" s="1279" t="s">
        <v>161</v>
      </c>
      <c r="G24" s="1279"/>
      <c r="H24" s="13"/>
      <c r="I24" s="172"/>
      <c r="J24" s="8" t="s">
        <v>194</v>
      </c>
      <c r="K24" s="9"/>
      <c r="L24" s="71">
        <f t="shared" si="0"/>
        <v>1.41126</v>
      </c>
      <c r="M24" s="19">
        <f t="shared" si="1"/>
        <v>0</v>
      </c>
      <c r="N24" s="679"/>
      <c r="O24" s="680">
        <v>54.7</v>
      </c>
      <c r="P24" s="679"/>
      <c r="Q24" s="681">
        <f>0.0139*44/12</f>
        <v>5.096666666666666E-2</v>
      </c>
      <c r="R24" s="19">
        <f t="shared" si="3"/>
        <v>0</v>
      </c>
      <c r="S24" s="19">
        <v>1</v>
      </c>
      <c r="T24" s="19">
        <f t="shared" si="2"/>
        <v>0</v>
      </c>
      <c r="Z24" s="15">
        <v>0.74819999999999998</v>
      </c>
      <c r="AA24" s="15">
        <v>29</v>
      </c>
      <c r="AB24" s="15">
        <v>8.9833333333333334E-2</v>
      </c>
      <c r="AC24" s="15"/>
      <c r="AD24" s="72"/>
      <c r="AE24" s="77"/>
      <c r="AG24" s="150" t="s">
        <v>1590</v>
      </c>
      <c r="AH24" s="150" t="s">
        <v>720</v>
      </c>
      <c r="AI24" s="150">
        <v>0.42699999999999999</v>
      </c>
      <c r="AJ24" s="73"/>
    </row>
    <row r="25" spans="1:37" ht="15" customHeight="1">
      <c r="A25" s="26"/>
      <c r="B25" s="68"/>
      <c r="C25" s="682" t="s">
        <v>182</v>
      </c>
      <c r="D25" s="69"/>
      <c r="E25" s="74" t="s">
        <v>182</v>
      </c>
      <c r="F25" s="1279" t="s">
        <v>22</v>
      </c>
      <c r="G25" s="1279"/>
      <c r="H25" s="13"/>
      <c r="I25" s="172"/>
      <c r="J25" s="8" t="s">
        <v>8079</v>
      </c>
      <c r="K25" s="9"/>
      <c r="L25" s="71">
        <f t="shared" si="0"/>
        <v>0.99072000000000005</v>
      </c>
      <c r="M25" s="19">
        <f t="shared" si="1"/>
        <v>0</v>
      </c>
      <c r="N25" s="679"/>
      <c r="O25" s="680">
        <v>38.4</v>
      </c>
      <c r="P25" s="679"/>
      <c r="Q25" s="681">
        <f>0.0139*44/12</f>
        <v>5.096666666666666E-2</v>
      </c>
      <c r="R25" s="19">
        <f t="shared" si="3"/>
        <v>0</v>
      </c>
      <c r="S25" s="19">
        <v>1</v>
      </c>
      <c r="T25" s="19">
        <f t="shared" si="2"/>
        <v>0</v>
      </c>
      <c r="Z25" s="15">
        <v>0.66305999999999998</v>
      </c>
      <c r="AA25" s="15">
        <v>25.7</v>
      </c>
      <c r="AB25" s="15">
        <v>9.056666666666667E-2</v>
      </c>
      <c r="AC25" s="15"/>
      <c r="AD25" s="72"/>
      <c r="AE25" s="77"/>
      <c r="AG25" s="150" t="s">
        <v>1591</v>
      </c>
      <c r="AH25" s="150" t="s">
        <v>712</v>
      </c>
      <c r="AI25" s="150">
        <v>0.45600000000000002</v>
      </c>
      <c r="AJ25" s="73"/>
    </row>
    <row r="26" spans="1:37" ht="15" customHeight="1">
      <c r="A26" s="26"/>
      <c r="B26" s="68"/>
      <c r="C26" s="684" t="s">
        <v>182</v>
      </c>
      <c r="D26" s="76"/>
      <c r="E26" s="70" t="s">
        <v>182</v>
      </c>
      <c r="F26" s="1279" t="s">
        <v>8080</v>
      </c>
      <c r="G26" s="1279"/>
      <c r="H26" s="13"/>
      <c r="I26" s="172"/>
      <c r="J26" s="8" t="s">
        <v>194</v>
      </c>
      <c r="K26" s="9"/>
      <c r="L26" s="71">
        <f t="shared" si="0"/>
        <v>0.74046000000000001</v>
      </c>
      <c r="M26" s="19">
        <f t="shared" si="1"/>
        <v>0</v>
      </c>
      <c r="N26" s="679"/>
      <c r="O26" s="680">
        <v>28.7</v>
      </c>
      <c r="P26" s="679"/>
      <c r="Q26" s="681">
        <f>0.0246*44/12</f>
        <v>9.0200000000000002E-2</v>
      </c>
      <c r="R26" s="19">
        <f t="shared" si="3"/>
        <v>0</v>
      </c>
      <c r="S26" s="19">
        <v>1</v>
      </c>
      <c r="T26" s="19">
        <f t="shared" si="2"/>
        <v>0</v>
      </c>
      <c r="Z26" s="15">
        <v>0.69401999999999997</v>
      </c>
      <c r="AA26" s="15">
        <v>26.9</v>
      </c>
      <c r="AB26" s="15">
        <v>9.3499999999999986E-2</v>
      </c>
      <c r="AC26" s="15"/>
      <c r="AD26" s="72"/>
      <c r="AE26" s="77"/>
      <c r="AG26" s="150" t="s">
        <v>1593</v>
      </c>
      <c r="AH26" s="150" t="s">
        <v>714</v>
      </c>
      <c r="AI26" s="150">
        <v>0.75700000000000001</v>
      </c>
      <c r="AJ26" s="73"/>
    </row>
    <row r="27" spans="1:37" ht="15" customHeight="1">
      <c r="A27" s="26"/>
      <c r="B27" s="68"/>
      <c r="C27" s="684"/>
      <c r="D27" s="76"/>
      <c r="E27" s="70"/>
      <c r="F27" s="1279" t="s">
        <v>8082</v>
      </c>
      <c r="G27" s="1279"/>
      <c r="H27" s="13"/>
      <c r="I27" s="172"/>
      <c r="J27" s="8" t="s">
        <v>194</v>
      </c>
      <c r="K27" s="9"/>
      <c r="L27" s="71">
        <f>ROUND(O27*0.0258,5)</f>
        <v>0.74561999999999995</v>
      </c>
      <c r="M27" s="19">
        <f>IF(ISERROR(I27*L27),"",ROUND(I27*L27,1)/1000)</f>
        <v>0</v>
      </c>
      <c r="N27" s="679"/>
      <c r="O27" s="680">
        <v>28.9</v>
      </c>
      <c r="P27" s="679"/>
      <c r="Q27" s="681">
        <f>0.0245*44/12</f>
        <v>8.9833333333333334E-2</v>
      </c>
      <c r="R27" s="19">
        <f>IF(ISERROR(I27*IF(O27= "",1,O27)*Q27),"",ROUND(I27*IF(O27= "",1,O27)*Q27,1))</f>
        <v>0</v>
      </c>
      <c r="S27" s="19">
        <v>1</v>
      </c>
      <c r="T27" s="19">
        <f>IF(ISERROR(R27*S27),"",ROUND(R27*S27,1))</f>
        <v>0</v>
      </c>
      <c r="Z27" s="15">
        <v>0.96233999999999997</v>
      </c>
      <c r="AA27" s="15">
        <v>37.299999999999997</v>
      </c>
      <c r="AB27" s="15">
        <v>7.6633333333333331E-2</v>
      </c>
      <c r="AC27" s="15"/>
      <c r="AD27" s="72"/>
      <c r="AE27" s="10"/>
      <c r="AG27" s="150" t="s">
        <v>1592</v>
      </c>
      <c r="AH27" s="150" t="s">
        <v>713</v>
      </c>
      <c r="AI27" s="150">
        <v>0.47099999999999997</v>
      </c>
      <c r="AJ27" s="73"/>
    </row>
    <row r="28" spans="1:37" ht="15" customHeight="1">
      <c r="A28" s="26"/>
      <c r="B28" s="68"/>
      <c r="C28" s="684"/>
      <c r="D28" s="76"/>
      <c r="E28" s="70"/>
      <c r="F28" s="1279" t="s">
        <v>8081</v>
      </c>
      <c r="G28" s="1279"/>
      <c r="H28" s="13"/>
      <c r="I28" s="172"/>
      <c r="J28" s="8" t="s">
        <v>194</v>
      </c>
      <c r="K28" s="9"/>
      <c r="L28" s="71">
        <f t="shared" si="0"/>
        <v>0.73014000000000001</v>
      </c>
      <c r="M28" s="19">
        <f t="shared" si="1"/>
        <v>0</v>
      </c>
      <c r="N28" s="679"/>
      <c r="O28" s="680">
        <v>28.3</v>
      </c>
      <c r="P28" s="679"/>
      <c r="Q28" s="681">
        <f>0.0251*44/12</f>
        <v>9.2033333333333342E-2</v>
      </c>
      <c r="R28" s="19">
        <f t="shared" si="3"/>
        <v>0</v>
      </c>
      <c r="S28" s="19">
        <v>1</v>
      </c>
      <c r="T28" s="19">
        <f t="shared" si="2"/>
        <v>0</v>
      </c>
      <c r="Z28" s="15">
        <v>0.75851999999999997</v>
      </c>
      <c r="AA28" s="15">
        <v>29.4</v>
      </c>
      <c r="AB28" s="15">
        <v>0.10779999999999999</v>
      </c>
      <c r="AC28" s="15"/>
      <c r="AD28" s="72"/>
      <c r="AE28" s="10"/>
      <c r="AG28" s="150" t="s">
        <v>1595</v>
      </c>
      <c r="AH28" s="150" t="s">
        <v>743</v>
      </c>
      <c r="AI28" s="150">
        <v>0.309</v>
      </c>
      <c r="AJ28" s="73"/>
    </row>
    <row r="29" spans="1:37" ht="15" customHeight="1">
      <c r="A29" s="26"/>
      <c r="B29" s="68"/>
      <c r="C29" s="682"/>
      <c r="D29" s="69"/>
      <c r="E29" s="74"/>
      <c r="F29" s="1279" t="s">
        <v>8084</v>
      </c>
      <c r="G29" s="1279"/>
      <c r="H29" s="13"/>
      <c r="I29" s="172"/>
      <c r="J29" s="8" t="s">
        <v>194</v>
      </c>
      <c r="K29" s="9"/>
      <c r="L29" s="71">
        <f>ROUND(O29*0.0258,5)</f>
        <v>0.67337999999999998</v>
      </c>
      <c r="M29" s="19">
        <f>IF(ISERROR(I29*L29),"",ROUND(I29*L29,1)/1000)</f>
        <v>0</v>
      </c>
      <c r="N29" s="679"/>
      <c r="O29" s="680">
        <v>26.1</v>
      </c>
      <c r="P29" s="679"/>
      <c r="Q29" s="681">
        <f>0.0243*44/12</f>
        <v>8.9099999999999999E-2</v>
      </c>
      <c r="R29" s="19">
        <f>IF(ISERROR(I29*IF(O29= "",1,O29)*Q29),"",ROUND(I29*IF(O29= "",1,O29)*Q29,1))</f>
        <v>0</v>
      </c>
      <c r="S29" s="19">
        <v>1</v>
      </c>
      <c r="T29" s="19">
        <f>IF(ISERROR(R29*S29),"",ROUND(R29*S29,1))</f>
        <v>0</v>
      </c>
      <c r="Z29" s="15">
        <v>8.7980000000000003E-2</v>
      </c>
      <c r="AA29" s="15">
        <v>3.41</v>
      </c>
      <c r="AB29" s="15">
        <v>9.6433333333333329E-2</v>
      </c>
      <c r="AC29" s="15"/>
      <c r="AD29" s="72"/>
      <c r="AE29" s="10"/>
      <c r="AG29" s="150" t="s">
        <v>1594</v>
      </c>
      <c r="AH29" s="150" t="s">
        <v>739</v>
      </c>
      <c r="AI29" s="150">
        <v>0.25900000000000001</v>
      </c>
      <c r="AJ29" s="73"/>
    </row>
    <row r="30" spans="1:37" ht="15" customHeight="1">
      <c r="A30" s="26"/>
      <c r="B30" s="68"/>
      <c r="C30" s="682" t="s">
        <v>182</v>
      </c>
      <c r="D30" s="69"/>
      <c r="E30" s="74" t="s">
        <v>182</v>
      </c>
      <c r="F30" s="1279" t="s">
        <v>8083</v>
      </c>
      <c r="G30" s="1279"/>
      <c r="H30" s="13"/>
      <c r="I30" s="172"/>
      <c r="J30" s="8" t="s">
        <v>194</v>
      </c>
      <c r="K30" s="9"/>
      <c r="L30" s="71">
        <f t="shared" si="0"/>
        <v>0.62436000000000003</v>
      </c>
      <c r="M30" s="19">
        <f t="shared" si="1"/>
        <v>0</v>
      </c>
      <c r="N30" s="679"/>
      <c r="O30" s="680">
        <v>24.2</v>
      </c>
      <c r="P30" s="679"/>
      <c r="Q30" s="681">
        <f>0.0242*44/12</f>
        <v>8.8733333333333331E-2</v>
      </c>
      <c r="R30" s="19">
        <f t="shared" si="3"/>
        <v>0</v>
      </c>
      <c r="S30" s="19">
        <v>1</v>
      </c>
      <c r="T30" s="19">
        <f t="shared" si="2"/>
        <v>0</v>
      </c>
      <c r="Z30" s="15">
        <v>0.54437999999999998</v>
      </c>
      <c r="AA30" s="15">
        <v>21.1</v>
      </c>
      <c r="AB30" s="15">
        <v>4.0333333333333332E-2</v>
      </c>
      <c r="AC30" s="15"/>
      <c r="AD30" s="72"/>
      <c r="AE30" s="4"/>
      <c r="AG30" s="150" t="s">
        <v>1596</v>
      </c>
      <c r="AH30" s="150" t="s">
        <v>745</v>
      </c>
      <c r="AI30" s="150">
        <v>0.36399999999999999</v>
      </c>
      <c r="AJ30" s="73"/>
    </row>
    <row r="31" spans="1:37" ht="15" customHeight="1">
      <c r="A31" s="26"/>
      <c r="B31" s="68"/>
      <c r="C31" s="682" t="s">
        <v>182</v>
      </c>
      <c r="D31" s="69"/>
      <c r="E31" s="74" t="s">
        <v>182</v>
      </c>
      <c r="F31" s="1279" t="s">
        <v>8085</v>
      </c>
      <c r="G31" s="1279"/>
      <c r="H31" s="13"/>
      <c r="I31" s="172"/>
      <c r="J31" s="8" t="s">
        <v>194</v>
      </c>
      <c r="K31" s="9"/>
      <c r="L31" s="71">
        <f t="shared" si="0"/>
        <v>0.71723999999999999</v>
      </c>
      <c r="M31" s="19">
        <f t="shared" si="1"/>
        <v>0</v>
      </c>
      <c r="N31" s="679"/>
      <c r="O31" s="680">
        <v>27.8</v>
      </c>
      <c r="P31" s="679"/>
      <c r="Q31" s="681">
        <f>0.0259*44/12</f>
        <v>9.4966666666666658E-2</v>
      </c>
      <c r="R31" s="19">
        <f t="shared" si="3"/>
        <v>0</v>
      </c>
      <c r="S31" s="19">
        <v>1</v>
      </c>
      <c r="T31" s="19">
        <f t="shared" si="2"/>
        <v>0</v>
      </c>
      <c r="Z31" s="15">
        <v>0.21698000000000001</v>
      </c>
      <c r="AA31" s="15">
        <v>8.41</v>
      </c>
      <c r="AB31" s="15">
        <v>0.14079999999999998</v>
      </c>
      <c r="AC31" s="15"/>
      <c r="AD31" s="72"/>
      <c r="AE31" s="10"/>
      <c r="AG31" s="150" t="s">
        <v>1597</v>
      </c>
      <c r="AH31" s="150" t="s">
        <v>746</v>
      </c>
      <c r="AI31" s="150">
        <v>0.65400000000000003</v>
      </c>
      <c r="AJ31" s="73"/>
    </row>
    <row r="32" spans="1:37" ht="15" customHeight="1">
      <c r="A32" s="26"/>
      <c r="B32" s="68"/>
      <c r="C32" s="682" t="s">
        <v>182</v>
      </c>
      <c r="D32" s="69"/>
      <c r="E32" s="74" t="s">
        <v>182</v>
      </c>
      <c r="F32" s="1279" t="s">
        <v>23</v>
      </c>
      <c r="G32" s="1279"/>
      <c r="H32" s="13"/>
      <c r="I32" s="172"/>
      <c r="J32" s="8" t="s">
        <v>194</v>
      </c>
      <c r="K32" s="9"/>
      <c r="L32" s="71">
        <f t="shared" si="0"/>
        <v>0.74819999999999998</v>
      </c>
      <c r="M32" s="19">
        <f t="shared" si="1"/>
        <v>0</v>
      </c>
      <c r="N32" s="679"/>
      <c r="O32" s="683">
        <v>29</v>
      </c>
      <c r="P32" s="679"/>
      <c r="Q32" s="681">
        <f>0.0299*44/12</f>
        <v>0.10963333333333332</v>
      </c>
      <c r="R32" s="19">
        <f t="shared" si="3"/>
        <v>0</v>
      </c>
      <c r="S32" s="19">
        <v>1</v>
      </c>
      <c r="T32" s="19">
        <f t="shared" si="2"/>
        <v>0</v>
      </c>
      <c r="Z32" s="15">
        <v>1.161</v>
      </c>
      <c r="AA32" s="15">
        <v>45</v>
      </c>
      <c r="AB32" s="15">
        <v>4.9866666666666663E-2</v>
      </c>
      <c r="AC32" s="15"/>
      <c r="AD32" s="72"/>
      <c r="AE32" s="10"/>
      <c r="AG32" s="150" t="s">
        <v>1598</v>
      </c>
      <c r="AH32" s="150" t="s">
        <v>748</v>
      </c>
      <c r="AI32" s="150">
        <v>0.38500000000000001</v>
      </c>
      <c r="AJ32" s="73"/>
    </row>
    <row r="33" spans="1:36" ht="15" customHeight="1">
      <c r="A33" s="22"/>
      <c r="B33" s="75"/>
      <c r="C33" s="682"/>
      <c r="D33" s="69"/>
      <c r="E33" s="74"/>
      <c r="F33" s="1279" t="s">
        <v>24</v>
      </c>
      <c r="G33" s="1279"/>
      <c r="H33" s="13"/>
      <c r="I33" s="172"/>
      <c r="J33" s="8" t="s">
        <v>194</v>
      </c>
      <c r="K33" s="9"/>
      <c r="L33" s="71">
        <f t="shared" si="0"/>
        <v>0.96233999999999997</v>
      </c>
      <c r="M33" s="19">
        <f t="shared" si="1"/>
        <v>0</v>
      </c>
      <c r="N33" s="679"/>
      <c r="O33" s="680">
        <v>37.299999999999997</v>
      </c>
      <c r="P33" s="679"/>
      <c r="Q33" s="681">
        <f>0.0209*44/12</f>
        <v>7.6633333333333331E-2</v>
      </c>
      <c r="R33" s="19">
        <f t="shared" si="3"/>
        <v>0</v>
      </c>
      <c r="S33" s="19">
        <v>1</v>
      </c>
      <c r="T33" s="19">
        <f t="shared" si="2"/>
        <v>0</v>
      </c>
      <c r="Z33" s="15">
        <v>2.632E-2</v>
      </c>
      <c r="AA33" s="15">
        <v>1.02</v>
      </c>
      <c r="AB33" s="15">
        <v>0.06</v>
      </c>
      <c r="AC33" s="15"/>
      <c r="AD33" s="72"/>
      <c r="AE33" s="4"/>
      <c r="AG33" s="150" t="s">
        <v>1599</v>
      </c>
      <c r="AH33" s="150" t="s">
        <v>751</v>
      </c>
      <c r="AI33" s="150">
        <v>0.42699999999999999</v>
      </c>
      <c r="AJ33" s="73"/>
    </row>
    <row r="34" spans="1:36" ht="15" customHeight="1">
      <c r="A34" s="61"/>
      <c r="B34" s="80"/>
      <c r="C34" s="682" t="s">
        <v>182</v>
      </c>
      <c r="D34" s="69"/>
      <c r="E34" s="74" t="s">
        <v>182</v>
      </c>
      <c r="F34" s="1279" t="s">
        <v>203</v>
      </c>
      <c r="G34" s="1279"/>
      <c r="H34" s="13"/>
      <c r="I34" s="172"/>
      <c r="J34" s="8" t="s">
        <v>8079</v>
      </c>
      <c r="K34" s="9"/>
      <c r="L34" s="71">
        <f t="shared" si="0"/>
        <v>0.47471999999999998</v>
      </c>
      <c r="M34" s="19">
        <f t="shared" si="1"/>
        <v>0</v>
      </c>
      <c r="N34" s="679"/>
      <c r="O34" s="680">
        <v>18.399999999999999</v>
      </c>
      <c r="P34" s="679"/>
      <c r="Q34" s="681">
        <f>0.0109*44/12</f>
        <v>3.9966666666666671E-2</v>
      </c>
      <c r="R34" s="19">
        <f t="shared" si="3"/>
        <v>0</v>
      </c>
      <c r="S34" s="19">
        <v>1</v>
      </c>
      <c r="T34" s="19">
        <f t="shared" si="2"/>
        <v>0</v>
      </c>
      <c r="Z34" s="15">
        <v>3.5090000000000003E-2</v>
      </c>
      <c r="AA34" s="15">
        <v>1.36</v>
      </c>
      <c r="AB34" s="15">
        <v>5.7000000000000002E-2</v>
      </c>
      <c r="AC34" s="15"/>
      <c r="AD34" s="72"/>
      <c r="AG34" s="150" t="s">
        <v>1600</v>
      </c>
      <c r="AH34" s="150" t="s">
        <v>754</v>
      </c>
      <c r="AI34" s="150">
        <v>0.49</v>
      </c>
    </row>
    <row r="35" spans="1:36" ht="15" customHeight="1">
      <c r="A35" s="81"/>
      <c r="B35" s="82"/>
      <c r="C35" s="682" t="s">
        <v>182</v>
      </c>
      <c r="D35" s="69"/>
      <c r="E35" s="74" t="s">
        <v>182</v>
      </c>
      <c r="F35" s="1279" t="s">
        <v>204</v>
      </c>
      <c r="G35" s="1279"/>
      <c r="H35" s="13"/>
      <c r="I35" s="172"/>
      <c r="J35" s="8" t="s">
        <v>8079</v>
      </c>
      <c r="K35" s="9"/>
      <c r="L35" s="71">
        <f t="shared" si="0"/>
        <v>8.3330000000000001E-2</v>
      </c>
      <c r="M35" s="19">
        <f t="shared" si="1"/>
        <v>0</v>
      </c>
      <c r="N35" s="679"/>
      <c r="O35" s="680">
        <v>3.23</v>
      </c>
      <c r="P35" s="679"/>
      <c r="Q35" s="681">
        <f>0.0264*44/12</f>
        <v>9.6799999999999997E-2</v>
      </c>
      <c r="R35" s="19">
        <f t="shared" si="3"/>
        <v>0</v>
      </c>
      <c r="S35" s="19">
        <v>1</v>
      </c>
      <c r="T35" s="19">
        <f t="shared" si="2"/>
        <v>0</v>
      </c>
      <c r="Z35" s="15">
        <v>3.5090000000000003E-2</v>
      </c>
      <c r="AA35" s="15">
        <v>1.36</v>
      </c>
      <c r="AB35" s="15">
        <v>5.7000000000000002E-2</v>
      </c>
      <c r="AC35" s="15"/>
      <c r="AD35" s="72"/>
      <c r="AG35" s="150" t="s">
        <v>1601</v>
      </c>
      <c r="AH35" s="150" t="s">
        <v>756</v>
      </c>
      <c r="AI35" s="150">
        <v>9.0999999999999998E-2</v>
      </c>
    </row>
    <row r="36" spans="1:36" ht="15" customHeight="1">
      <c r="A36" s="81"/>
      <c r="B36" s="82"/>
      <c r="C36" s="682"/>
      <c r="D36" s="69"/>
      <c r="E36" s="74"/>
      <c r="F36" s="1279" t="s">
        <v>8086</v>
      </c>
      <c r="G36" s="1279"/>
      <c r="H36" s="13"/>
      <c r="I36" s="172"/>
      <c r="J36" s="8" t="s">
        <v>8079</v>
      </c>
      <c r="K36" s="9"/>
      <c r="L36" s="71">
        <f t="shared" si="0"/>
        <v>8.9010000000000006E-2</v>
      </c>
      <c r="M36" s="19">
        <f t="shared" si="1"/>
        <v>0</v>
      </c>
      <c r="N36" s="679"/>
      <c r="O36" s="680">
        <v>3.45</v>
      </c>
      <c r="P36" s="679"/>
      <c r="Q36" s="681">
        <f>0.0264*44/12</f>
        <v>9.6799999999999997E-2</v>
      </c>
      <c r="R36" s="19">
        <f t="shared" si="3"/>
        <v>0</v>
      </c>
      <c r="S36" s="19">
        <v>1</v>
      </c>
      <c r="T36" s="19">
        <f t="shared" si="2"/>
        <v>0</v>
      </c>
      <c r="Z36" s="15">
        <v>3.5090000000000003E-2</v>
      </c>
      <c r="AA36" s="15">
        <v>1.36</v>
      </c>
      <c r="AB36" s="15">
        <v>5.7000000000000002E-2</v>
      </c>
      <c r="AC36" s="15"/>
      <c r="AD36" s="72"/>
      <c r="AG36" s="150" t="s">
        <v>1602</v>
      </c>
      <c r="AH36" s="150" t="s">
        <v>734</v>
      </c>
      <c r="AI36" s="150">
        <v>0.78900000000000003</v>
      </c>
    </row>
    <row r="37" spans="1:36" ht="15" customHeight="1">
      <c r="A37" s="20"/>
      <c r="B37" s="83"/>
      <c r="C37" s="682" t="s">
        <v>182</v>
      </c>
      <c r="D37" s="69"/>
      <c r="E37" s="74" t="s">
        <v>182</v>
      </c>
      <c r="F37" s="1279" t="s">
        <v>205</v>
      </c>
      <c r="G37" s="1279"/>
      <c r="H37" s="13"/>
      <c r="I37" s="172"/>
      <c r="J37" s="8" t="s">
        <v>8079</v>
      </c>
      <c r="K37" s="9"/>
      <c r="L37" s="71">
        <f t="shared" si="0"/>
        <v>0.19427</v>
      </c>
      <c r="M37" s="19">
        <f t="shared" si="1"/>
        <v>0</v>
      </c>
      <c r="N37" s="679"/>
      <c r="O37" s="680">
        <v>7.53</v>
      </c>
      <c r="P37" s="679"/>
      <c r="Q37" s="681">
        <f>0.042*44/12</f>
        <v>0.154</v>
      </c>
      <c r="R37" s="19">
        <f t="shared" si="3"/>
        <v>0</v>
      </c>
      <c r="S37" s="19">
        <v>1</v>
      </c>
      <c r="T37" s="19">
        <f t="shared" si="2"/>
        <v>0</v>
      </c>
      <c r="AA37" s="15"/>
      <c r="AB37" s="15"/>
      <c r="AC37" s="15"/>
      <c r="AD37" s="72"/>
      <c r="AG37" s="150" t="s">
        <v>1603</v>
      </c>
      <c r="AH37" s="150" t="s">
        <v>760</v>
      </c>
      <c r="AI37" s="150">
        <v>0.50900000000000001</v>
      </c>
    </row>
    <row r="38" spans="1:36" ht="15" customHeight="1">
      <c r="A38" s="22"/>
      <c r="B38" s="75"/>
      <c r="C38" s="682" t="s">
        <v>182</v>
      </c>
      <c r="D38" s="69"/>
      <c r="E38" s="632" t="s">
        <v>182</v>
      </c>
      <c r="F38" s="1280" t="s">
        <v>206</v>
      </c>
      <c r="G38" s="1280"/>
      <c r="H38" s="13"/>
      <c r="I38" s="172"/>
      <c r="J38" s="8" t="s">
        <v>8079</v>
      </c>
      <c r="K38" s="9"/>
      <c r="L38" s="71">
        <f t="shared" si="0"/>
        <v>1.032</v>
      </c>
      <c r="M38" s="19">
        <f t="shared" si="1"/>
        <v>0</v>
      </c>
      <c r="N38" s="679"/>
      <c r="O38" s="680">
        <v>40</v>
      </c>
      <c r="P38" s="679"/>
      <c r="Q38" s="681">
        <f>0.014*44/12</f>
        <v>5.1333333333333335E-2</v>
      </c>
      <c r="R38" s="19">
        <f>IF(ISERROR(I38*IF(O38= "",1,O38)*Q38),"",ROUND(I38*IF(O38= "",1,O38)*Q38,1))</f>
        <v>0</v>
      </c>
      <c r="S38" s="19">
        <v>1</v>
      </c>
      <c r="T38" s="19">
        <f>IF(ISERROR(R38*S38),"",ROUND(R38*S38,1))</f>
        <v>0</v>
      </c>
      <c r="Z38" s="15">
        <v>0.25723000000000001</v>
      </c>
      <c r="AA38" s="15">
        <v>9.9700000000000006</v>
      </c>
      <c r="AB38" s="15">
        <v>0.28199999999999997</v>
      </c>
      <c r="AC38" s="15"/>
      <c r="AD38" s="72"/>
      <c r="AG38" s="150" t="s">
        <v>1604</v>
      </c>
      <c r="AH38" s="150" t="s">
        <v>761</v>
      </c>
      <c r="AI38" s="150">
        <v>0.25600000000000001</v>
      </c>
    </row>
    <row r="39" spans="1:36" ht="15" customHeight="1">
      <c r="A39" s="26"/>
      <c r="B39" s="68"/>
      <c r="C39" s="682" t="s">
        <v>182</v>
      </c>
      <c r="D39" s="69"/>
      <c r="E39" s="632" t="s">
        <v>182</v>
      </c>
      <c r="F39" s="1281"/>
      <c r="G39" s="238" t="s">
        <v>8087</v>
      </c>
      <c r="H39" s="755"/>
      <c r="I39" s="686"/>
      <c r="J39" s="8" t="s">
        <v>8079</v>
      </c>
      <c r="K39" s="679"/>
      <c r="L39" s="687">
        <f t="shared" si="0"/>
        <v>0</v>
      </c>
      <c r="M39" s="688">
        <f t="shared" si="1"/>
        <v>0</v>
      </c>
      <c r="N39" s="679"/>
      <c r="O39" s="653"/>
      <c r="P39" s="679"/>
      <c r="Q39" s="689"/>
      <c r="R39" s="19">
        <f>IF(ISERROR(I39*IF(O39= "",1,O39)*Q39),"",ROUND(I39*IF(O39= "",1,O39)*Q39,1))</f>
        <v>0</v>
      </c>
      <c r="S39" s="688">
        <v>1</v>
      </c>
      <c r="T39" s="688">
        <f>IF(ISERROR(R39*S39),"",ROUND(R39*S39,1))</f>
        <v>0</v>
      </c>
      <c r="Z39" s="15">
        <v>0.23941999999999999</v>
      </c>
      <c r="AA39" s="15">
        <v>9.2799999999999994</v>
      </c>
      <c r="AB39" s="15">
        <v>0.28199999999999997</v>
      </c>
      <c r="AC39" s="15"/>
      <c r="AD39" s="72"/>
      <c r="AG39" s="150" t="s">
        <v>1605</v>
      </c>
      <c r="AH39" s="150" t="s">
        <v>762</v>
      </c>
      <c r="AI39" s="150">
        <v>0.49199999999999999</v>
      </c>
    </row>
    <row r="40" spans="1:36" ht="15" customHeight="1">
      <c r="A40" s="26"/>
      <c r="B40" s="68"/>
      <c r="C40" s="682" t="s">
        <v>182</v>
      </c>
      <c r="D40" s="69"/>
      <c r="E40" s="634" t="s">
        <v>182</v>
      </c>
      <c r="F40" s="1282"/>
      <c r="G40" s="238" t="s">
        <v>8087</v>
      </c>
      <c r="H40" s="755"/>
      <c r="I40" s="686"/>
      <c r="J40" s="8" t="s">
        <v>8079</v>
      </c>
      <c r="K40" s="679"/>
      <c r="L40" s="687">
        <f t="shared" si="0"/>
        <v>0</v>
      </c>
      <c r="M40" s="688">
        <f t="shared" si="1"/>
        <v>0</v>
      </c>
      <c r="N40" s="679"/>
      <c r="O40" s="653"/>
      <c r="P40" s="679"/>
      <c r="Q40" s="689"/>
      <c r="R40" s="19">
        <f>IF(ISERROR(I40*IF(O40= "",1,O40)*Q40),"",ROUND(I40*IF(O40= "",1,O40)*Q40,1))</f>
        <v>0</v>
      </c>
      <c r="S40" s="688">
        <v>1</v>
      </c>
      <c r="T40" s="688">
        <f>IF(ISERROR(R40*S40),"",ROUND(R40*S40,1))</f>
        <v>0</v>
      </c>
      <c r="AA40" s="15"/>
      <c r="AB40" s="15"/>
      <c r="AC40" s="15"/>
      <c r="AD40" s="72"/>
      <c r="AG40" s="150" t="s">
        <v>1606</v>
      </c>
      <c r="AH40" s="150" t="s">
        <v>764</v>
      </c>
      <c r="AI40" s="150">
        <v>2.1999999999999999E-2</v>
      </c>
    </row>
    <row r="41" spans="1:36" ht="15" customHeight="1">
      <c r="A41" s="26"/>
      <c r="B41" s="68"/>
      <c r="C41" s="682" t="s">
        <v>182</v>
      </c>
      <c r="D41" s="69"/>
      <c r="E41" s="635" t="s">
        <v>8088</v>
      </c>
      <c r="F41" s="1283" t="s">
        <v>8089</v>
      </c>
      <c r="G41" s="772" t="s">
        <v>8090</v>
      </c>
      <c r="H41" s="633"/>
      <c r="I41" s="686"/>
      <c r="J41" s="8" t="s">
        <v>562</v>
      </c>
      <c r="K41" s="679"/>
      <c r="L41" s="687">
        <f t="shared" si="0"/>
        <v>0.46439999999999998</v>
      </c>
      <c r="M41" s="688">
        <f>IF(ISERROR(I41*L41),"",ROUND(I41*L41,1)/1000)</f>
        <v>0</v>
      </c>
      <c r="N41" s="679"/>
      <c r="O41" s="680">
        <v>18</v>
      </c>
      <c r="P41" s="679"/>
      <c r="Q41" s="681">
        <f>0.0162*44/12</f>
        <v>5.9400000000000001E-2</v>
      </c>
      <c r="R41" s="688">
        <f t="shared" ref="R41:R47" si="4">IF(ISERROR(I41*IF(O41= "",1,O41)*Q41),"",ROUND(I41*IF(O41= "",1,O41)*Q41,1))</f>
        <v>0</v>
      </c>
      <c r="S41" s="688">
        <v>1</v>
      </c>
      <c r="T41" s="688">
        <f t="shared" ref="T41:T47" si="5">IF(ISERROR(R41*S41),"",ROUND(R41*S41,1))</f>
        <v>0</v>
      </c>
      <c r="AA41" s="15"/>
      <c r="AB41" s="15"/>
      <c r="AC41" s="15"/>
      <c r="AD41" s="72"/>
      <c r="AG41" s="150" t="s">
        <v>1607</v>
      </c>
      <c r="AH41" s="150" t="s">
        <v>766</v>
      </c>
      <c r="AI41" s="150">
        <v>0.32400000000000001</v>
      </c>
    </row>
    <row r="42" spans="1:36" ht="15" customHeight="1">
      <c r="A42" s="26"/>
      <c r="B42" s="68"/>
      <c r="C42" s="682" t="s">
        <v>182</v>
      </c>
      <c r="D42" s="69"/>
      <c r="E42" s="74" t="s">
        <v>182</v>
      </c>
      <c r="F42" s="1284"/>
      <c r="G42" s="772" t="s">
        <v>8091</v>
      </c>
      <c r="H42" s="633"/>
      <c r="I42" s="686"/>
      <c r="J42" s="8" t="s">
        <v>562</v>
      </c>
      <c r="K42" s="679"/>
      <c r="L42" s="687">
        <f t="shared" si="0"/>
        <v>0.69401999999999997</v>
      </c>
      <c r="M42" s="688">
        <f t="shared" si="1"/>
        <v>0</v>
      </c>
      <c r="N42" s="679"/>
      <c r="O42" s="680">
        <v>26.9</v>
      </c>
      <c r="P42" s="679"/>
      <c r="Q42" s="681">
        <f>0.0166*44/12</f>
        <v>6.0866666666666673E-2</v>
      </c>
      <c r="R42" s="688">
        <f t="shared" si="4"/>
        <v>0</v>
      </c>
      <c r="S42" s="688">
        <v>1</v>
      </c>
      <c r="T42" s="688">
        <f t="shared" si="5"/>
        <v>0</v>
      </c>
      <c r="AA42" s="15"/>
      <c r="AB42" s="15"/>
      <c r="AC42" s="15"/>
      <c r="AD42" s="72"/>
      <c r="AG42" s="150" t="s">
        <v>1608</v>
      </c>
      <c r="AH42" s="150" t="s">
        <v>769</v>
      </c>
      <c r="AI42" s="150">
        <v>0.44500000000000001</v>
      </c>
    </row>
    <row r="43" spans="1:36" ht="15" customHeight="1">
      <c r="A43" s="26"/>
      <c r="B43" s="68"/>
      <c r="C43" s="682"/>
      <c r="D43" s="69"/>
      <c r="E43" s="74"/>
      <c r="F43" s="1284"/>
      <c r="G43" s="772" t="s">
        <v>8092</v>
      </c>
      <c r="H43" s="633"/>
      <c r="I43" s="686"/>
      <c r="J43" s="8" t="s">
        <v>562</v>
      </c>
      <c r="K43" s="679"/>
      <c r="L43" s="687">
        <f t="shared" si="0"/>
        <v>0.85655999999999999</v>
      </c>
      <c r="M43" s="688">
        <f t="shared" si="1"/>
        <v>0</v>
      </c>
      <c r="N43" s="679"/>
      <c r="O43" s="680">
        <v>33.200000000000003</v>
      </c>
      <c r="P43" s="679"/>
      <c r="Q43" s="681">
        <f>0.0135*44/12</f>
        <v>4.9499999999999995E-2</v>
      </c>
      <c r="R43" s="688">
        <f t="shared" si="4"/>
        <v>0</v>
      </c>
      <c r="S43" s="688">
        <v>1</v>
      </c>
      <c r="T43" s="688">
        <f t="shared" si="5"/>
        <v>0</v>
      </c>
      <c r="AA43" s="15"/>
      <c r="AB43" s="15"/>
      <c r="AC43" s="15"/>
      <c r="AD43" s="72"/>
      <c r="AG43" s="150" t="s">
        <v>1609</v>
      </c>
      <c r="AH43" s="150" t="s">
        <v>770</v>
      </c>
      <c r="AI43" s="150">
        <v>0</v>
      </c>
    </row>
    <row r="44" spans="1:36" ht="15" customHeight="1">
      <c r="A44" s="26"/>
      <c r="B44" s="68"/>
      <c r="C44" s="682"/>
      <c r="D44" s="69"/>
      <c r="E44" s="74"/>
      <c r="F44" s="1284"/>
      <c r="G44" s="773" t="s">
        <v>8093</v>
      </c>
      <c r="H44" s="633"/>
      <c r="I44" s="686"/>
      <c r="J44" s="8" t="s">
        <v>562</v>
      </c>
      <c r="K44" s="679"/>
      <c r="L44" s="687">
        <f t="shared" si="0"/>
        <v>0.75593999999999995</v>
      </c>
      <c r="M44" s="688">
        <f t="shared" si="1"/>
        <v>0</v>
      </c>
      <c r="N44" s="679"/>
      <c r="O44" s="680">
        <v>29.3</v>
      </c>
      <c r="P44" s="679"/>
      <c r="Q44" s="681">
        <f>0.0257*44/12</f>
        <v>9.4233333333333336E-2</v>
      </c>
      <c r="R44" s="688">
        <f t="shared" si="4"/>
        <v>0</v>
      </c>
      <c r="S44" s="688">
        <v>1</v>
      </c>
      <c r="T44" s="688">
        <f t="shared" si="5"/>
        <v>0</v>
      </c>
      <c r="AA44" s="15"/>
      <c r="AB44" s="15"/>
      <c r="AC44" s="15"/>
      <c r="AD44" s="72"/>
      <c r="AG44" s="150" t="s">
        <v>1610</v>
      </c>
      <c r="AH44" s="150" t="s">
        <v>730</v>
      </c>
      <c r="AI44" s="150">
        <v>0</v>
      </c>
    </row>
    <row r="45" spans="1:36" ht="15" customHeight="1">
      <c r="A45" s="26"/>
      <c r="B45" s="68"/>
      <c r="C45" s="682"/>
      <c r="D45" s="69"/>
      <c r="E45" s="74"/>
      <c r="F45" s="1284"/>
      <c r="G45" s="773" t="s">
        <v>8094</v>
      </c>
      <c r="H45" s="633"/>
      <c r="I45" s="686"/>
      <c r="J45" s="8" t="s">
        <v>562</v>
      </c>
      <c r="K45" s="679"/>
      <c r="L45" s="687">
        <f t="shared" si="0"/>
        <v>0.75593999999999995</v>
      </c>
      <c r="M45" s="688">
        <f t="shared" si="1"/>
        <v>0</v>
      </c>
      <c r="N45" s="679"/>
      <c r="O45" s="680">
        <v>29.3</v>
      </c>
      <c r="P45" s="679"/>
      <c r="Q45" s="681">
        <f>0.0239*44/12</f>
        <v>8.7633333333333341E-2</v>
      </c>
      <c r="R45" s="688">
        <f t="shared" si="4"/>
        <v>0</v>
      </c>
      <c r="S45" s="688">
        <v>1</v>
      </c>
      <c r="T45" s="688">
        <f t="shared" si="5"/>
        <v>0</v>
      </c>
      <c r="AA45" s="15"/>
      <c r="AB45" s="15"/>
      <c r="AC45" s="15"/>
      <c r="AD45" s="72"/>
      <c r="AG45" s="150" t="s">
        <v>1611</v>
      </c>
      <c r="AH45" s="150" t="s">
        <v>721</v>
      </c>
      <c r="AI45" s="150">
        <v>0.44500000000000001</v>
      </c>
    </row>
    <row r="46" spans="1:36" ht="42" customHeight="1">
      <c r="A46" s="20"/>
      <c r="B46" s="83"/>
      <c r="C46" s="682"/>
      <c r="D46" s="69"/>
      <c r="E46" s="74"/>
      <c r="F46" s="1284"/>
      <c r="G46" s="776" t="s">
        <v>8095</v>
      </c>
      <c r="H46" s="633"/>
      <c r="I46" s="686"/>
      <c r="J46" s="8" t="s">
        <v>195</v>
      </c>
      <c r="K46" s="679"/>
      <c r="L46" s="687">
        <f t="shared" si="0"/>
        <v>1.0371600000000001</v>
      </c>
      <c r="M46" s="688">
        <f t="shared" si="1"/>
        <v>0</v>
      </c>
      <c r="N46" s="679"/>
      <c r="O46" s="680">
        <v>40.200000000000003</v>
      </c>
      <c r="P46" s="679"/>
      <c r="Q46" s="681">
        <f>0.0179*44/12</f>
        <v>6.5633333333333335E-2</v>
      </c>
      <c r="R46" s="688">
        <f t="shared" si="4"/>
        <v>0</v>
      </c>
      <c r="S46" s="688">
        <v>1</v>
      </c>
      <c r="T46" s="688">
        <f t="shared" si="5"/>
        <v>0</v>
      </c>
      <c r="Z46" s="15">
        <v>0.25180999999999998</v>
      </c>
      <c r="AA46" s="15">
        <v>9.76</v>
      </c>
      <c r="AB46" s="15"/>
      <c r="AC46" s="15"/>
      <c r="AD46" s="72"/>
      <c r="AG46" s="150" t="s">
        <v>1612</v>
      </c>
      <c r="AH46" s="150" t="s">
        <v>740</v>
      </c>
      <c r="AI46" s="150">
        <v>0.49</v>
      </c>
    </row>
    <row r="47" spans="1:36" ht="15.75" customHeight="1">
      <c r="A47" s="26"/>
      <c r="B47" s="68"/>
      <c r="C47" s="682"/>
      <c r="D47" s="69"/>
      <c r="E47" s="74"/>
      <c r="F47" s="1284"/>
      <c r="G47" s="773" t="s">
        <v>8096</v>
      </c>
      <c r="H47" s="633"/>
      <c r="I47" s="686"/>
      <c r="J47" s="8" t="s">
        <v>195</v>
      </c>
      <c r="K47" s="679"/>
      <c r="L47" s="687">
        <f t="shared" si="0"/>
        <v>0.98040000000000005</v>
      </c>
      <c r="M47" s="690"/>
      <c r="N47" s="679"/>
      <c r="O47" s="680">
        <v>38</v>
      </c>
      <c r="P47" s="679"/>
      <c r="Q47" s="681">
        <f>0.0188*44/12</f>
        <v>6.8933333333333333E-2</v>
      </c>
      <c r="R47" s="688">
        <f t="shared" si="4"/>
        <v>0</v>
      </c>
      <c r="S47" s="688">
        <v>1</v>
      </c>
      <c r="T47" s="688">
        <f t="shared" si="5"/>
        <v>0</v>
      </c>
      <c r="AA47" s="15"/>
      <c r="AB47" s="15"/>
      <c r="AC47" s="15"/>
      <c r="AD47" s="72"/>
      <c r="AG47" s="150" t="s">
        <v>1613</v>
      </c>
      <c r="AH47" s="150" t="s">
        <v>741</v>
      </c>
      <c r="AI47" s="150">
        <v>0.36399999999999999</v>
      </c>
    </row>
    <row r="48" spans="1:36" ht="14.25" customHeight="1">
      <c r="A48" s="26"/>
      <c r="B48" s="68"/>
      <c r="C48" s="682"/>
      <c r="D48" s="69"/>
      <c r="E48" s="74"/>
      <c r="F48" s="1284"/>
      <c r="G48" s="774" t="s">
        <v>8097</v>
      </c>
      <c r="H48" s="636"/>
      <c r="I48" s="686"/>
      <c r="J48" s="8" t="s">
        <v>562</v>
      </c>
      <c r="K48" s="679"/>
      <c r="L48" s="687">
        <f t="shared" si="0"/>
        <v>0.35088000000000003</v>
      </c>
      <c r="M48" s="688">
        <f t="shared" si="1"/>
        <v>0</v>
      </c>
      <c r="N48" s="679"/>
      <c r="O48" s="680">
        <v>13.6</v>
      </c>
      <c r="P48" s="679"/>
      <c r="Q48" s="690"/>
      <c r="R48" s="690"/>
      <c r="S48" s="690"/>
      <c r="T48" s="690"/>
      <c r="AA48" s="15"/>
      <c r="AB48" s="15"/>
      <c r="AC48" s="15"/>
      <c r="AD48" s="72"/>
      <c r="AG48" s="150" t="s">
        <v>1614</v>
      </c>
      <c r="AH48" s="150" t="s">
        <v>893</v>
      </c>
      <c r="AI48" s="150">
        <v>0.55500000000000005</v>
      </c>
    </row>
    <row r="49" spans="1:35" ht="14.25" customHeight="1">
      <c r="A49" s="22"/>
      <c r="B49" s="75"/>
      <c r="C49" s="682"/>
      <c r="D49" s="69"/>
      <c r="E49" s="74"/>
      <c r="F49" s="1284"/>
      <c r="G49" s="774" t="s">
        <v>561</v>
      </c>
      <c r="H49" s="636"/>
      <c r="I49" s="686"/>
      <c r="J49" s="8" t="s">
        <v>562</v>
      </c>
      <c r="K49" s="679"/>
      <c r="L49" s="687">
        <f t="shared" si="0"/>
        <v>0.34055999999999997</v>
      </c>
      <c r="M49" s="688">
        <f t="shared" si="1"/>
        <v>0</v>
      </c>
      <c r="N49" s="679"/>
      <c r="O49" s="680">
        <v>13.2</v>
      </c>
      <c r="P49" s="679"/>
      <c r="Q49" s="690"/>
      <c r="R49" s="690"/>
      <c r="S49" s="690"/>
      <c r="T49" s="690"/>
      <c r="Z49" s="15" t="s">
        <v>27</v>
      </c>
      <c r="AA49" s="15" t="s">
        <v>27</v>
      </c>
      <c r="AB49" s="15">
        <v>2.8000000000000001E-2</v>
      </c>
      <c r="AC49" s="15"/>
      <c r="AD49" s="72"/>
      <c r="AG49" s="347" t="s">
        <v>1615</v>
      </c>
      <c r="AH49" s="347" t="s">
        <v>693</v>
      </c>
      <c r="AI49" s="150">
        <v>0.68099999999999994</v>
      </c>
    </row>
    <row r="50" spans="1:35" ht="14.25" customHeight="1">
      <c r="A50" s="20"/>
      <c r="B50" s="83"/>
      <c r="C50" s="682"/>
      <c r="D50" s="69"/>
      <c r="E50" s="74"/>
      <c r="F50" s="1284"/>
      <c r="G50" s="774" t="s">
        <v>8098</v>
      </c>
      <c r="H50" s="636"/>
      <c r="I50" s="686"/>
      <c r="J50" s="8" t="s">
        <v>562</v>
      </c>
      <c r="K50" s="679"/>
      <c r="L50" s="687">
        <f t="shared" si="0"/>
        <v>0.44118000000000002</v>
      </c>
      <c r="M50" s="688">
        <f t="shared" si="1"/>
        <v>0</v>
      </c>
      <c r="N50" s="679"/>
      <c r="O50" s="680">
        <v>17.100000000000001</v>
      </c>
      <c r="P50" s="679"/>
      <c r="Q50" s="690"/>
      <c r="R50" s="690"/>
      <c r="S50" s="690"/>
      <c r="T50" s="690"/>
      <c r="Z50" s="15" t="s">
        <v>27</v>
      </c>
      <c r="AA50" s="15" t="s">
        <v>27</v>
      </c>
      <c r="AB50" s="15">
        <v>5700</v>
      </c>
      <c r="AC50" s="15"/>
      <c r="AD50" s="72"/>
      <c r="AG50" s="347" t="s">
        <v>1616</v>
      </c>
      <c r="AH50" s="347" t="s">
        <v>694</v>
      </c>
      <c r="AI50" s="150">
        <v>0.58899999999999997</v>
      </c>
    </row>
    <row r="51" spans="1:35" ht="14.25" customHeight="1">
      <c r="A51" s="20"/>
      <c r="B51" s="83"/>
      <c r="C51" s="682" t="s">
        <v>182</v>
      </c>
      <c r="D51" s="69"/>
      <c r="E51" s="74" t="s">
        <v>182</v>
      </c>
      <c r="F51" s="1284"/>
      <c r="G51" s="774" t="s">
        <v>8099</v>
      </c>
      <c r="H51" s="636"/>
      <c r="I51" s="686"/>
      <c r="J51" s="8" t="s">
        <v>195</v>
      </c>
      <c r="K51" s="679"/>
      <c r="L51" s="687">
        <f t="shared" si="0"/>
        <v>0.60372000000000003</v>
      </c>
      <c r="M51" s="688">
        <f t="shared" si="1"/>
        <v>0</v>
      </c>
      <c r="N51" s="679"/>
      <c r="O51" s="680">
        <v>23.4</v>
      </c>
      <c r="P51" s="679"/>
      <c r="Q51" s="690"/>
      <c r="R51" s="690"/>
      <c r="S51" s="690"/>
      <c r="T51" s="690"/>
      <c r="Z51" s="15" t="s">
        <v>27</v>
      </c>
      <c r="AA51" s="15" t="s">
        <v>27</v>
      </c>
      <c r="AB51" s="15">
        <v>1.2E-5</v>
      </c>
      <c r="AC51" s="15"/>
      <c r="AD51" s="72"/>
      <c r="AG51" s="347" t="s">
        <v>1617</v>
      </c>
      <c r="AH51" s="347" t="s">
        <v>695</v>
      </c>
      <c r="AI51" s="150">
        <v>0.52200000000000002</v>
      </c>
    </row>
    <row r="52" spans="1:35" ht="14.25" customHeight="1">
      <c r="A52" s="20"/>
      <c r="B52" s="83"/>
      <c r="C52" s="682"/>
      <c r="D52" s="69"/>
      <c r="E52" s="74"/>
      <c r="F52" s="1284"/>
      <c r="G52" s="774" t="s">
        <v>8100</v>
      </c>
      <c r="H52" s="636"/>
      <c r="I52" s="686"/>
      <c r="J52" s="8" t="s">
        <v>195</v>
      </c>
      <c r="K52" s="679"/>
      <c r="L52" s="687">
        <f t="shared" si="0"/>
        <v>0.91847999999999996</v>
      </c>
      <c r="M52" s="688">
        <f t="shared" si="1"/>
        <v>0</v>
      </c>
      <c r="N52" s="679"/>
      <c r="O52" s="680">
        <v>35.6</v>
      </c>
      <c r="P52" s="679"/>
      <c r="Q52" s="690"/>
      <c r="R52" s="690"/>
      <c r="S52" s="690"/>
      <c r="T52" s="690"/>
      <c r="Z52" s="15" t="s">
        <v>27</v>
      </c>
      <c r="AA52" s="15" t="s">
        <v>27</v>
      </c>
      <c r="AB52" s="15">
        <v>2.7E-4</v>
      </c>
      <c r="AC52" s="15"/>
      <c r="AD52" s="72"/>
      <c r="AG52" s="347" t="s">
        <v>1618</v>
      </c>
      <c r="AH52" s="347" t="s">
        <v>696</v>
      </c>
      <c r="AI52" s="150">
        <v>0.50900000000000001</v>
      </c>
    </row>
    <row r="53" spans="1:35" ht="14.25" customHeight="1">
      <c r="A53" s="20"/>
      <c r="B53" s="83"/>
      <c r="C53" s="682"/>
      <c r="D53" s="69"/>
      <c r="E53" s="74"/>
      <c r="F53" s="1284"/>
      <c r="G53" s="774" t="s">
        <v>8101</v>
      </c>
      <c r="H53" s="636"/>
      <c r="I53" s="686"/>
      <c r="J53" s="8" t="s">
        <v>8079</v>
      </c>
      <c r="K53" s="679"/>
      <c r="L53" s="687">
        <f t="shared" si="0"/>
        <v>0.54696</v>
      </c>
      <c r="M53" s="688">
        <f t="shared" si="1"/>
        <v>0</v>
      </c>
      <c r="N53" s="679"/>
      <c r="O53" s="680">
        <v>21.2</v>
      </c>
      <c r="P53" s="679"/>
      <c r="Q53" s="690"/>
      <c r="R53" s="690"/>
      <c r="S53" s="690"/>
      <c r="T53" s="690"/>
      <c r="Z53" s="15" t="s">
        <v>27</v>
      </c>
      <c r="AA53" s="15" t="s">
        <v>27</v>
      </c>
      <c r="AB53" s="15">
        <v>6.7000000000000004E-2</v>
      </c>
      <c r="AC53" s="15"/>
      <c r="AD53" s="72"/>
      <c r="AG53" s="347" t="s">
        <v>1619</v>
      </c>
      <c r="AH53" s="347" t="s">
        <v>697</v>
      </c>
      <c r="AI53" s="150">
        <v>0.628</v>
      </c>
    </row>
    <row r="54" spans="1:35" ht="14.25" customHeight="1">
      <c r="A54" s="20"/>
      <c r="B54" s="83"/>
      <c r="C54" s="682"/>
      <c r="D54" s="69"/>
      <c r="E54" s="74"/>
      <c r="F54" s="1284"/>
      <c r="G54" s="774" t="s">
        <v>8102</v>
      </c>
      <c r="H54" s="636"/>
      <c r="I54" s="686"/>
      <c r="J54" s="8" t="s">
        <v>562</v>
      </c>
      <c r="K54" s="679"/>
      <c r="L54" s="687">
        <f t="shared" si="0"/>
        <v>0.34055999999999997</v>
      </c>
      <c r="M54" s="688">
        <f t="shared" si="1"/>
        <v>0</v>
      </c>
      <c r="N54" s="679"/>
      <c r="O54" s="680">
        <v>13.2</v>
      </c>
      <c r="P54" s="679"/>
      <c r="Q54" s="690"/>
      <c r="R54" s="690"/>
      <c r="S54" s="690"/>
      <c r="T54" s="690"/>
      <c r="Z54" s="15" t="s">
        <v>27</v>
      </c>
      <c r="AA54" s="15" t="s">
        <v>27</v>
      </c>
      <c r="AB54" s="15">
        <v>9.5000000000000005E-5</v>
      </c>
      <c r="AC54" s="15"/>
      <c r="AD54" s="72"/>
      <c r="AG54" s="347" t="s">
        <v>1620</v>
      </c>
      <c r="AH54" s="347" t="s">
        <v>698</v>
      </c>
      <c r="AI54" s="150">
        <v>0.51600000000000001</v>
      </c>
    </row>
    <row r="55" spans="1:35" ht="14.25" customHeight="1">
      <c r="A55" s="20"/>
      <c r="B55" s="83"/>
      <c r="C55" s="682"/>
      <c r="D55" s="69"/>
      <c r="E55" s="74"/>
      <c r="F55" s="1284"/>
      <c r="G55" s="774" t="s">
        <v>8103</v>
      </c>
      <c r="H55" s="636"/>
      <c r="I55" s="686"/>
      <c r="J55" s="8" t="s">
        <v>8079</v>
      </c>
      <c r="K55" s="679"/>
      <c r="L55" s="687">
        <f t="shared" si="0"/>
        <v>0.54696</v>
      </c>
      <c r="M55" s="688">
        <f t="shared" si="1"/>
        <v>0</v>
      </c>
      <c r="N55" s="679"/>
      <c r="O55" s="680">
        <v>21.2</v>
      </c>
      <c r="P55" s="679"/>
      <c r="Q55" s="690"/>
      <c r="R55" s="690"/>
      <c r="S55" s="690"/>
      <c r="T55" s="690"/>
      <c r="Z55" s="15" t="s">
        <v>27</v>
      </c>
      <c r="AA55" s="15" t="s">
        <v>27</v>
      </c>
      <c r="AB55" s="15">
        <v>2.6999999999999999E-5</v>
      </c>
      <c r="AC55" s="15"/>
      <c r="AD55" s="72"/>
      <c r="AG55" s="347" t="s">
        <v>1621</v>
      </c>
      <c r="AH55" s="347" t="s">
        <v>699</v>
      </c>
      <c r="AI55" s="150">
        <v>0.71699999999999997</v>
      </c>
    </row>
    <row r="56" spans="1:35" ht="14.25" customHeight="1">
      <c r="A56" s="20"/>
      <c r="B56" s="83"/>
      <c r="C56" s="682"/>
      <c r="D56" s="69"/>
      <c r="E56" s="74"/>
      <c r="F56" s="1284"/>
      <c r="G56" s="774" t="s">
        <v>8104</v>
      </c>
      <c r="H56" s="636"/>
      <c r="I56" s="686"/>
      <c r="J56" s="8" t="s">
        <v>562</v>
      </c>
      <c r="K56" s="679"/>
      <c r="L56" s="687">
        <f>ROUND(O56*0.0258,5)</f>
        <v>0.44118000000000002</v>
      </c>
      <c r="M56" s="688">
        <f>IF(ISERROR(I56*L56),"",ROUND(I56*L56,1)/1000)</f>
        <v>0</v>
      </c>
      <c r="N56" s="679"/>
      <c r="O56" s="680">
        <v>17.100000000000001</v>
      </c>
      <c r="P56" s="679"/>
      <c r="Q56" s="690"/>
      <c r="R56" s="690"/>
      <c r="S56" s="690"/>
      <c r="T56" s="690"/>
      <c r="Z56" s="15" t="s">
        <v>27</v>
      </c>
      <c r="AA56" s="15" t="s">
        <v>27</v>
      </c>
      <c r="AB56" s="15">
        <v>1.8E-3</v>
      </c>
      <c r="AC56" s="15"/>
      <c r="AD56" s="72"/>
      <c r="AG56" s="347" t="s">
        <v>1622</v>
      </c>
      <c r="AH56" s="347" t="s">
        <v>700</v>
      </c>
      <c r="AI56" s="150">
        <v>0.70600000000000007</v>
      </c>
    </row>
    <row r="57" spans="1:35" ht="14.25" customHeight="1">
      <c r="A57" s="20"/>
      <c r="B57" s="83"/>
      <c r="C57" s="682"/>
      <c r="D57" s="69"/>
      <c r="E57" s="74"/>
      <c r="F57" s="1284"/>
      <c r="G57" s="774" t="s">
        <v>8105</v>
      </c>
      <c r="H57" s="636"/>
      <c r="I57" s="686"/>
      <c r="J57" s="8" t="s">
        <v>562</v>
      </c>
      <c r="K57" s="679"/>
      <c r="L57" s="687">
        <f t="shared" si="0"/>
        <v>3.6636000000000002</v>
      </c>
      <c r="M57" s="688">
        <f t="shared" si="1"/>
        <v>0</v>
      </c>
      <c r="N57" s="679"/>
      <c r="O57" s="680">
        <v>142</v>
      </c>
      <c r="P57" s="679"/>
      <c r="Q57" s="690"/>
      <c r="R57" s="690"/>
      <c r="S57" s="690"/>
      <c r="T57" s="690"/>
      <c r="Z57" s="15" t="s">
        <v>27</v>
      </c>
      <c r="AA57" s="15" t="s">
        <v>27</v>
      </c>
      <c r="AB57" s="15">
        <v>2.0999999999999999E-3</v>
      </c>
      <c r="AC57" s="15"/>
      <c r="AD57" s="72"/>
      <c r="AG57" s="347" t="s">
        <v>1623</v>
      </c>
      <c r="AH57" s="347" t="s">
        <v>701</v>
      </c>
      <c r="AI57" s="150">
        <v>0.61699999999999999</v>
      </c>
    </row>
    <row r="58" spans="1:35" ht="14.25" customHeight="1">
      <c r="A58" s="20"/>
      <c r="B58" s="83"/>
      <c r="C58" s="682"/>
      <c r="D58" s="69"/>
      <c r="E58" s="74"/>
      <c r="F58" s="1284"/>
      <c r="G58" s="774" t="s">
        <v>8106</v>
      </c>
      <c r="H58" s="636"/>
      <c r="I58" s="686"/>
      <c r="J58" s="8" t="s">
        <v>562</v>
      </c>
      <c r="K58" s="679"/>
      <c r="L58" s="687">
        <f t="shared" si="0"/>
        <v>0.58050000000000002</v>
      </c>
      <c r="M58" s="688">
        <f t="shared" si="1"/>
        <v>0</v>
      </c>
      <c r="N58" s="679"/>
      <c r="O58" s="680">
        <v>22.5</v>
      </c>
      <c r="P58" s="679"/>
      <c r="Q58" s="690"/>
      <c r="R58" s="690"/>
      <c r="S58" s="690"/>
      <c r="T58" s="690"/>
      <c r="Z58" s="15" t="s">
        <v>27</v>
      </c>
      <c r="AA58" s="15" t="s">
        <v>27</v>
      </c>
      <c r="AB58" s="15">
        <v>3.8999999999999998E-3</v>
      </c>
      <c r="AC58" s="15"/>
      <c r="AD58" s="72"/>
      <c r="AG58" s="347" t="s">
        <v>1624</v>
      </c>
      <c r="AH58" s="347" t="s">
        <v>702</v>
      </c>
      <c r="AI58" s="150">
        <v>0.76300000000000001</v>
      </c>
    </row>
    <row r="59" spans="1:35" ht="14.25" customHeight="1">
      <c r="A59" s="20"/>
      <c r="B59" s="83"/>
      <c r="C59" s="682" t="s">
        <v>182</v>
      </c>
      <c r="D59" s="69"/>
      <c r="E59" s="74" t="s">
        <v>182</v>
      </c>
      <c r="F59" s="1285"/>
      <c r="G59" s="775" t="s">
        <v>10099</v>
      </c>
      <c r="H59" s="754"/>
      <c r="I59" s="686"/>
      <c r="J59" s="652"/>
      <c r="K59" s="679"/>
      <c r="L59" s="687">
        <f t="shared" si="0"/>
        <v>0</v>
      </c>
      <c r="M59" s="688">
        <f t="shared" si="1"/>
        <v>0</v>
      </c>
      <c r="N59" s="679"/>
      <c r="O59" s="653"/>
      <c r="P59" s="679"/>
      <c r="Q59" s="690"/>
      <c r="R59" s="690"/>
      <c r="S59" s="690"/>
      <c r="T59" s="690"/>
      <c r="Z59" s="15" t="s">
        <v>27</v>
      </c>
      <c r="AA59" s="15" t="s">
        <v>27</v>
      </c>
      <c r="AB59" s="15">
        <v>0.48</v>
      </c>
      <c r="AC59" s="15"/>
      <c r="AD59" s="72"/>
      <c r="AG59" s="347" t="s">
        <v>4808</v>
      </c>
      <c r="AH59" s="347" t="s">
        <v>703</v>
      </c>
      <c r="AI59" s="150">
        <v>0.98100000000000009</v>
      </c>
    </row>
    <row r="60" spans="1:35" ht="14.25" customHeight="1">
      <c r="A60" s="21"/>
      <c r="B60" s="92"/>
      <c r="C60" s="1286" t="s">
        <v>162</v>
      </c>
      <c r="D60" s="78"/>
      <c r="E60" s="79" t="s">
        <v>25</v>
      </c>
      <c r="F60" s="1258" t="s">
        <v>8107</v>
      </c>
      <c r="G60" s="1259"/>
      <c r="H60" s="13"/>
      <c r="I60" s="172"/>
      <c r="J60" s="8" t="s">
        <v>207</v>
      </c>
      <c r="K60" s="9"/>
      <c r="L60" s="687">
        <f t="shared" ref="L60:L67" si="6">ROUND(O60*0.0258,5)</f>
        <v>3.0190000000000002E-2</v>
      </c>
      <c r="M60" s="688">
        <f t="shared" ref="M60:M65" si="7">IF(ISERROR(I60*L60),"",ROUND(I60*L60,1)/1000)</f>
        <v>0</v>
      </c>
      <c r="N60" s="679"/>
      <c r="O60" s="680">
        <v>1.17</v>
      </c>
      <c r="P60" s="679"/>
      <c r="Q60" s="725">
        <v>6.54E-2</v>
      </c>
      <c r="R60" s="688">
        <f t="shared" ref="R60:R67" si="8">IF(ISERROR(I60*Q60),"",ROUND(I60*Q60,1))</f>
        <v>0</v>
      </c>
      <c r="S60" s="688">
        <v>1</v>
      </c>
      <c r="T60" s="688">
        <f t="shared" si="2"/>
        <v>0</v>
      </c>
      <c r="Z60" s="15" t="s">
        <v>27</v>
      </c>
      <c r="AA60" s="15" t="s">
        <v>27</v>
      </c>
      <c r="AB60" s="15">
        <v>502</v>
      </c>
      <c r="AC60" s="15"/>
      <c r="AG60" s="347" t="s">
        <v>4809</v>
      </c>
      <c r="AH60" s="347" t="s">
        <v>704</v>
      </c>
      <c r="AI60" s="150">
        <v>0.183</v>
      </c>
    </row>
    <row r="61" spans="1:35" ht="15" customHeight="1">
      <c r="A61" s="22"/>
      <c r="B61" s="75"/>
      <c r="C61" s="1287"/>
      <c r="D61" s="76"/>
      <c r="E61" s="70"/>
      <c r="F61" s="1258" t="s">
        <v>8108</v>
      </c>
      <c r="G61" s="1259"/>
      <c r="H61" s="13"/>
      <c r="I61" s="172"/>
      <c r="J61" s="8" t="s">
        <v>207</v>
      </c>
      <c r="K61" s="9"/>
      <c r="L61" s="687">
        <f t="shared" si="6"/>
        <v>3.0700000000000002E-2</v>
      </c>
      <c r="M61" s="688">
        <f t="shared" si="7"/>
        <v>0</v>
      </c>
      <c r="N61" s="679"/>
      <c r="O61" s="680">
        <v>1.19</v>
      </c>
      <c r="P61" s="679"/>
      <c r="Q61" s="687">
        <v>5.7000000000000002E-2</v>
      </c>
      <c r="R61" s="688">
        <f>IF(ISERROR(I61*Q61),"",ROUND(I61*Q61,1))</f>
        <v>0</v>
      </c>
      <c r="S61" s="688">
        <v>1</v>
      </c>
      <c r="T61" s="688">
        <f t="shared" si="2"/>
        <v>0</v>
      </c>
      <c r="Z61" s="15" t="s">
        <v>27</v>
      </c>
      <c r="AA61" s="15" t="s">
        <v>27</v>
      </c>
      <c r="AB61" s="15">
        <v>428</v>
      </c>
      <c r="AC61" s="15"/>
      <c r="AG61" s="347" t="s">
        <v>4810</v>
      </c>
      <c r="AH61" s="347" t="s">
        <v>715</v>
      </c>
      <c r="AI61" s="150">
        <v>0.308</v>
      </c>
    </row>
    <row r="62" spans="1:35" ht="15" customHeight="1">
      <c r="A62" s="20"/>
      <c r="B62" s="83"/>
      <c r="C62" s="1287"/>
      <c r="D62" s="76"/>
      <c r="E62" s="70"/>
      <c r="F62" s="1258" t="s">
        <v>8109</v>
      </c>
      <c r="G62" s="1259"/>
      <c r="H62" s="13"/>
      <c r="I62" s="172"/>
      <c r="J62" s="8" t="s">
        <v>207</v>
      </c>
      <c r="K62" s="9"/>
      <c r="L62" s="687">
        <f t="shared" si="6"/>
        <v>3.0700000000000002E-2</v>
      </c>
      <c r="M62" s="688">
        <f t="shared" si="7"/>
        <v>0</v>
      </c>
      <c r="N62" s="679"/>
      <c r="O62" s="680">
        <v>1.19</v>
      </c>
      <c r="P62" s="679"/>
      <c r="Q62" s="687">
        <v>5.7000000000000002E-2</v>
      </c>
      <c r="R62" s="688">
        <f>IF(ISERROR(I62*Q62),"",ROUND(I62*Q62,1))</f>
        <v>0</v>
      </c>
      <c r="S62" s="688">
        <v>1</v>
      </c>
      <c r="T62" s="688">
        <f t="shared" si="2"/>
        <v>0</v>
      </c>
      <c r="Z62" s="15" t="s">
        <v>27</v>
      </c>
      <c r="AA62" s="15" t="s">
        <v>27</v>
      </c>
      <c r="AB62" s="15">
        <v>449</v>
      </c>
      <c r="AC62" s="15"/>
      <c r="AG62" s="347" t="s">
        <v>4811</v>
      </c>
      <c r="AH62" s="347" t="s">
        <v>705</v>
      </c>
      <c r="AI62" s="150">
        <v>0.48599999999999999</v>
      </c>
    </row>
    <row r="63" spans="1:35" ht="15" customHeight="1">
      <c r="A63" s="22"/>
      <c r="B63" s="75"/>
      <c r="C63" s="1287"/>
      <c r="D63" s="76"/>
      <c r="E63" s="70"/>
      <c r="F63" s="1258" t="s">
        <v>8110</v>
      </c>
      <c r="G63" s="1259"/>
      <c r="H63" s="13"/>
      <c r="I63" s="172"/>
      <c r="J63" s="8" t="s">
        <v>207</v>
      </c>
      <c r="K63" s="9"/>
      <c r="L63" s="687">
        <f t="shared" si="6"/>
        <v>3.0700000000000002E-2</v>
      </c>
      <c r="M63" s="688">
        <f t="shared" si="7"/>
        <v>0</v>
      </c>
      <c r="N63" s="679"/>
      <c r="O63" s="680">
        <v>1.19</v>
      </c>
      <c r="P63" s="679"/>
      <c r="Q63" s="687">
        <v>5.7000000000000002E-2</v>
      </c>
      <c r="R63" s="688">
        <f>IF(ISERROR(I63*Q63),"",ROUND(I63*Q63,1))</f>
        <v>0</v>
      </c>
      <c r="S63" s="688">
        <v>1</v>
      </c>
      <c r="T63" s="688">
        <f t="shared" si="2"/>
        <v>0</v>
      </c>
      <c r="Z63" s="15" t="s">
        <v>27</v>
      </c>
      <c r="AA63" s="15" t="s">
        <v>27</v>
      </c>
      <c r="AB63" s="15">
        <v>440</v>
      </c>
      <c r="AC63" s="15"/>
      <c r="AG63" s="347" t="s">
        <v>4812</v>
      </c>
      <c r="AH63" s="347" t="s">
        <v>708</v>
      </c>
      <c r="AI63" s="150">
        <v>1.155</v>
      </c>
    </row>
    <row r="64" spans="1:35" ht="15" customHeight="1">
      <c r="A64" s="20"/>
      <c r="B64" s="83"/>
      <c r="C64" s="1287"/>
      <c r="D64" s="78"/>
      <c r="E64" s="90"/>
      <c r="F64" s="771" t="s">
        <v>8111</v>
      </c>
      <c r="G64" s="238" t="s">
        <v>8087</v>
      </c>
      <c r="H64" s="103"/>
      <c r="I64" s="172"/>
      <c r="J64" s="8" t="s">
        <v>207</v>
      </c>
      <c r="K64" s="9"/>
      <c r="L64" s="687">
        <f t="shared" si="6"/>
        <v>0</v>
      </c>
      <c r="M64" s="688">
        <f t="shared" si="7"/>
        <v>0</v>
      </c>
      <c r="N64" s="679"/>
      <c r="O64" s="653"/>
      <c r="P64" s="679"/>
      <c r="Q64" s="309"/>
      <c r="R64" s="688">
        <f>IF(ISERROR(I64*Q64),"",ROUND(I64*Q64,1))</f>
        <v>0</v>
      </c>
      <c r="S64" s="688">
        <v>1</v>
      </c>
      <c r="T64" s="688">
        <f t="shared" si="2"/>
        <v>0</v>
      </c>
      <c r="Z64" s="15" t="s">
        <v>27</v>
      </c>
      <c r="AA64" s="15" t="s">
        <v>27</v>
      </c>
      <c r="AB64" s="15">
        <v>471</v>
      </c>
      <c r="AC64" s="15"/>
      <c r="AG64" s="347" t="s">
        <v>4813</v>
      </c>
      <c r="AH64" s="347" t="s">
        <v>709</v>
      </c>
      <c r="AI64" s="150">
        <v>0.255</v>
      </c>
    </row>
    <row r="65" spans="1:35" ht="15" customHeight="1">
      <c r="A65" s="26"/>
      <c r="B65" s="68"/>
      <c r="C65" s="1262"/>
      <c r="D65" s="76"/>
      <c r="E65" s="70"/>
      <c r="F65" s="771" t="s">
        <v>8111</v>
      </c>
      <c r="G65" s="238" t="s">
        <v>8087</v>
      </c>
      <c r="H65" s="103"/>
      <c r="I65" s="172"/>
      <c r="J65" s="8" t="s">
        <v>207</v>
      </c>
      <c r="K65" s="9"/>
      <c r="L65" s="687">
        <f t="shared" si="6"/>
        <v>0</v>
      </c>
      <c r="M65" s="688">
        <f t="shared" si="7"/>
        <v>0</v>
      </c>
      <c r="N65" s="679"/>
      <c r="O65" s="653"/>
      <c r="P65" s="679"/>
      <c r="Q65" s="309"/>
      <c r="R65" s="688">
        <f t="shared" si="8"/>
        <v>0</v>
      </c>
      <c r="S65" s="688">
        <v>1</v>
      </c>
      <c r="T65" s="688">
        <f t="shared" si="2"/>
        <v>0</v>
      </c>
      <c r="Z65" s="15" t="s">
        <v>27</v>
      </c>
      <c r="AA65" s="15" t="s">
        <v>27</v>
      </c>
      <c r="AB65" s="15">
        <v>1000</v>
      </c>
      <c r="AC65" s="15"/>
      <c r="AG65" s="347" t="s">
        <v>4814</v>
      </c>
      <c r="AH65" s="347" t="s">
        <v>716</v>
      </c>
      <c r="AI65" s="150">
        <v>4.1999999999999996E-2</v>
      </c>
    </row>
    <row r="66" spans="1:35" ht="15" customHeight="1">
      <c r="A66" s="26"/>
      <c r="B66" s="82"/>
      <c r="C66" s="684" t="s">
        <v>8112</v>
      </c>
      <c r="D66" s="265"/>
      <c r="E66" s="638"/>
      <c r="F66" s="1229"/>
      <c r="G66" s="1230"/>
      <c r="H66" s="103"/>
      <c r="I66" s="639"/>
      <c r="J66" s="8" t="s">
        <v>207</v>
      </c>
      <c r="K66" s="9"/>
      <c r="L66" s="308"/>
      <c r="M66" s="267"/>
      <c r="N66" s="9"/>
      <c r="O66" s="307"/>
      <c r="P66" s="9"/>
      <c r="Q66" s="692"/>
      <c r="R66" s="19">
        <f t="shared" si="8"/>
        <v>0</v>
      </c>
      <c r="S66" s="19">
        <v>1</v>
      </c>
      <c r="T66" s="19">
        <f t="shared" si="2"/>
        <v>0</v>
      </c>
      <c r="Z66" s="15" t="s">
        <v>27</v>
      </c>
      <c r="AA66" s="15" t="s">
        <v>27</v>
      </c>
      <c r="AB66" s="15">
        <v>415</v>
      </c>
      <c r="AC66" s="15"/>
      <c r="AG66" s="347" t="s">
        <v>4815</v>
      </c>
      <c r="AH66" s="347" t="s">
        <v>717</v>
      </c>
      <c r="AI66" s="150">
        <v>0.40499999999999997</v>
      </c>
    </row>
    <row r="67" spans="1:35" ht="15" customHeight="1">
      <c r="A67" s="22"/>
      <c r="B67" s="75"/>
      <c r="C67" s="691" t="s">
        <v>41</v>
      </c>
      <c r="D67" s="640"/>
      <c r="E67" s="79" t="s">
        <v>8113</v>
      </c>
      <c r="F67" s="1265" t="s">
        <v>42</v>
      </c>
      <c r="G67" s="1266"/>
      <c r="H67" s="13"/>
      <c r="I67" s="1269"/>
      <c r="J67" s="1271" t="s">
        <v>1</v>
      </c>
      <c r="K67" s="1272"/>
      <c r="L67" s="1273">
        <f t="shared" si="6"/>
        <v>0.22291</v>
      </c>
      <c r="M67" s="1263">
        <f>IF(ISERROR(I67*L67),"",ROUND(I67*L67,1)/1000)</f>
        <v>0</v>
      </c>
      <c r="N67" s="1272"/>
      <c r="O67" s="1274">
        <v>8.64</v>
      </c>
      <c r="P67" s="1272"/>
      <c r="Q67" s="1277" t="str">
        <f>VLOOKUP(AF6,AJ9:AK21,2,FALSE)</f>
        <v>0.415</v>
      </c>
      <c r="R67" s="1263">
        <f t="shared" si="8"/>
        <v>0</v>
      </c>
      <c r="S67" s="1263">
        <v>1</v>
      </c>
      <c r="T67" s="1263">
        <f t="shared" si="2"/>
        <v>0</v>
      </c>
      <c r="Z67" s="15" t="s">
        <v>27</v>
      </c>
      <c r="AA67" s="15" t="s">
        <v>27</v>
      </c>
      <c r="AB67" s="15">
        <v>2.2999999999999998</v>
      </c>
      <c r="AC67" s="15"/>
      <c r="AG67" s="347" t="s">
        <v>4816</v>
      </c>
      <c r="AH67" s="347" t="s">
        <v>719</v>
      </c>
      <c r="AI67" s="150">
        <v>0.51800000000000002</v>
      </c>
    </row>
    <row r="68" spans="1:35" ht="15" customHeight="1">
      <c r="A68" s="26"/>
      <c r="B68" s="68"/>
      <c r="C68" s="682" t="s">
        <v>182</v>
      </c>
      <c r="D68" s="641"/>
      <c r="E68" s="642"/>
      <c r="F68" s="1267"/>
      <c r="G68" s="1268"/>
      <c r="H68" s="644"/>
      <c r="I68" s="1270"/>
      <c r="J68" s="1264"/>
      <c r="K68" s="1264"/>
      <c r="L68" s="1264"/>
      <c r="M68" s="1264"/>
      <c r="N68" s="1264"/>
      <c r="O68" s="1275"/>
      <c r="P68" s="1264"/>
      <c r="Q68" s="1278"/>
      <c r="R68" s="1264"/>
      <c r="S68" s="1264"/>
      <c r="T68" s="1264"/>
      <c r="Z68" s="15" t="s">
        <v>27</v>
      </c>
      <c r="AA68" s="15" t="s">
        <v>27</v>
      </c>
      <c r="AB68" s="15">
        <v>2.8</v>
      </c>
      <c r="AC68" s="15"/>
      <c r="AG68" s="347" t="s">
        <v>4817</v>
      </c>
      <c r="AH68" s="347" t="s">
        <v>711</v>
      </c>
      <c r="AI68" s="150">
        <v>0.245</v>
      </c>
    </row>
    <row r="69" spans="1:35" ht="15" customHeight="1">
      <c r="A69" s="26"/>
      <c r="B69" s="68"/>
      <c r="C69" s="682"/>
      <c r="D69" s="641"/>
      <c r="E69" s="70" t="s">
        <v>8114</v>
      </c>
      <c r="F69" s="1265" t="s">
        <v>42</v>
      </c>
      <c r="G69" s="1266"/>
      <c r="H69" s="13"/>
      <c r="I69" s="1269"/>
      <c r="J69" s="1271" t="s">
        <v>1</v>
      </c>
      <c r="K69" s="1272"/>
      <c r="L69" s="1273">
        <f>ROUND(O69*0.0258,5)</f>
        <v>0.22291</v>
      </c>
      <c r="M69" s="1263">
        <f>IF(ISERROR(I69*L69),"",ROUND(I69*L69,1)/1000)</f>
        <v>0</v>
      </c>
      <c r="N69" s="1272"/>
      <c r="O69" s="1274">
        <v>8.64</v>
      </c>
      <c r="P69" s="1272"/>
      <c r="Q69" s="1276" t="str">
        <f>IFERROR(VLOOKUP($AF$6&amp;E70,AG9:AI7365,3,FALSE),"")</f>
        <v/>
      </c>
      <c r="R69" s="1263" t="str">
        <f>IF(ISERROR(I69*Q69),"",ROUND(I69*Q69,1))</f>
        <v/>
      </c>
      <c r="S69" s="1263">
        <v>1</v>
      </c>
      <c r="T69" s="1263" t="str">
        <f>IF(ISERROR(R69*S69),"",ROUND(R69*S69,1))</f>
        <v/>
      </c>
      <c r="Z69" s="15" t="s">
        <v>27</v>
      </c>
      <c r="AA69" s="15" t="s">
        <v>27</v>
      </c>
      <c r="AB69" s="15">
        <v>2.2000000000000002</v>
      </c>
      <c r="AC69" s="15"/>
      <c r="AG69" s="347" t="s">
        <v>4818</v>
      </c>
      <c r="AH69" s="347" t="s">
        <v>720</v>
      </c>
      <c r="AI69" s="150">
        <v>0.443</v>
      </c>
    </row>
    <row r="70" spans="1:35" ht="15" customHeight="1">
      <c r="A70" s="26"/>
      <c r="B70" s="68"/>
      <c r="C70" s="682"/>
      <c r="D70" s="641"/>
      <c r="E70" s="236"/>
      <c r="F70" s="1267"/>
      <c r="G70" s="1268"/>
      <c r="H70" s="644"/>
      <c r="I70" s="1270"/>
      <c r="J70" s="1264"/>
      <c r="K70" s="1264"/>
      <c r="L70" s="1264"/>
      <c r="M70" s="1264"/>
      <c r="N70" s="1264"/>
      <c r="O70" s="1275"/>
      <c r="P70" s="1264"/>
      <c r="Q70" s="1264"/>
      <c r="R70" s="1264"/>
      <c r="S70" s="1264"/>
      <c r="T70" s="1264"/>
      <c r="Z70" s="15" t="s">
        <v>27</v>
      </c>
      <c r="AA70" s="15" t="s">
        <v>27</v>
      </c>
      <c r="AB70" s="15">
        <v>3</v>
      </c>
      <c r="AC70" s="15"/>
      <c r="AG70" s="347" t="s">
        <v>4819</v>
      </c>
      <c r="AH70" s="347" t="s">
        <v>712</v>
      </c>
      <c r="AI70" s="150">
        <v>0</v>
      </c>
    </row>
    <row r="71" spans="1:35" ht="15" customHeight="1">
      <c r="A71" s="20"/>
      <c r="B71" s="83"/>
      <c r="C71" s="682"/>
      <c r="D71" s="641"/>
      <c r="E71" s="70" t="s">
        <v>8114</v>
      </c>
      <c r="F71" s="1265" t="s">
        <v>42</v>
      </c>
      <c r="G71" s="1266"/>
      <c r="H71" s="13"/>
      <c r="I71" s="1269"/>
      <c r="J71" s="1271" t="s">
        <v>1</v>
      </c>
      <c r="K71" s="1272"/>
      <c r="L71" s="1273">
        <f>ROUND(O71*0.0258,5)</f>
        <v>0.22291</v>
      </c>
      <c r="M71" s="1263">
        <f>IF(ISERROR(I71*L71),"",ROUND(I71*L71,1)/1000)</f>
        <v>0</v>
      </c>
      <c r="N71" s="1272"/>
      <c r="O71" s="1274">
        <v>8.64</v>
      </c>
      <c r="P71" s="1272"/>
      <c r="Q71" s="1276" t="str">
        <f t="shared" ref="Q71" si="9">IFERROR(VLOOKUP($AF$6&amp;E72,AG11:AI7367,3,FALSE),"")</f>
        <v/>
      </c>
      <c r="R71" s="1263" t="str">
        <f>IF(ISERROR(I71*Q71),"",ROUND(I71*Q71,1))</f>
        <v/>
      </c>
      <c r="S71" s="1263">
        <v>1</v>
      </c>
      <c r="T71" s="1263" t="str">
        <f>IF(ISERROR(R71*S71),"",ROUND(R71*S71,1))</f>
        <v/>
      </c>
      <c r="Z71" s="15" t="s">
        <v>27</v>
      </c>
      <c r="AA71" s="15" t="s">
        <v>27</v>
      </c>
      <c r="AB71" s="15">
        <v>2.2999999999999998</v>
      </c>
      <c r="AC71" s="15"/>
      <c r="AG71" s="347" t="s">
        <v>4820</v>
      </c>
      <c r="AH71" s="347" t="s">
        <v>713</v>
      </c>
      <c r="AI71" s="150">
        <v>0.432</v>
      </c>
    </row>
    <row r="72" spans="1:35" ht="15" customHeight="1">
      <c r="A72" s="26"/>
      <c r="B72" s="68"/>
      <c r="C72" s="682"/>
      <c r="D72" s="641"/>
      <c r="E72" s="236"/>
      <c r="F72" s="1267"/>
      <c r="G72" s="1268"/>
      <c r="H72" s="644"/>
      <c r="I72" s="1270"/>
      <c r="J72" s="1264"/>
      <c r="K72" s="1264"/>
      <c r="L72" s="1264"/>
      <c r="M72" s="1264"/>
      <c r="N72" s="1264"/>
      <c r="O72" s="1275"/>
      <c r="P72" s="1264"/>
      <c r="Q72" s="1264"/>
      <c r="R72" s="1264"/>
      <c r="S72" s="1264"/>
      <c r="T72" s="1264"/>
      <c r="Z72" s="15" t="s">
        <v>27</v>
      </c>
      <c r="AA72" s="15" t="s">
        <v>27</v>
      </c>
      <c r="AB72" s="15">
        <v>2.7</v>
      </c>
      <c r="AC72" s="15"/>
      <c r="AG72" s="347" t="s">
        <v>4821</v>
      </c>
      <c r="AH72" s="347" t="s">
        <v>714</v>
      </c>
      <c r="AI72" s="150">
        <v>0.37</v>
      </c>
    </row>
    <row r="73" spans="1:35" ht="15" customHeight="1">
      <c r="A73" s="26"/>
      <c r="B73" s="68"/>
      <c r="C73" s="682"/>
      <c r="D73" s="641"/>
      <c r="E73" s="70" t="s">
        <v>8114</v>
      </c>
      <c r="F73" s="1265" t="s">
        <v>42</v>
      </c>
      <c r="G73" s="1266"/>
      <c r="H73" s="13"/>
      <c r="I73" s="1269"/>
      <c r="J73" s="1271" t="s">
        <v>1</v>
      </c>
      <c r="K73" s="1272"/>
      <c r="L73" s="1273">
        <f>ROUND(O73*0.0258,5)</f>
        <v>0.22291</v>
      </c>
      <c r="M73" s="1263">
        <f>IF(ISERROR(I73*L73),"",ROUND(I73*L73,1)/1000)</f>
        <v>0</v>
      </c>
      <c r="N73" s="1272"/>
      <c r="O73" s="1274">
        <v>8.64</v>
      </c>
      <c r="P73" s="1272"/>
      <c r="Q73" s="1276" t="str">
        <f t="shared" ref="Q73" si="10">IFERROR(VLOOKUP($AF$6&amp;E74,AG13:AI7369,3,FALSE),"")</f>
        <v/>
      </c>
      <c r="R73" s="1263" t="str">
        <f>IF(ISERROR(I73*Q73),"",ROUND(I73*Q73,1))</f>
        <v/>
      </c>
      <c r="S73" s="1263">
        <v>1</v>
      </c>
      <c r="T73" s="1263" t="str">
        <f>IF(ISERROR(R73*S73),"",ROUND(R73*S73,1))</f>
        <v/>
      </c>
      <c r="Z73" s="15" t="s">
        <v>27</v>
      </c>
      <c r="AA73" s="15" t="s">
        <v>27</v>
      </c>
      <c r="AB73" s="15">
        <v>2.2000000000000002</v>
      </c>
      <c r="AC73" s="15"/>
      <c r="AG73" s="347" t="s">
        <v>4822</v>
      </c>
      <c r="AH73" s="347" t="s">
        <v>722</v>
      </c>
      <c r="AI73" s="150">
        <v>0.52800000000000002</v>
      </c>
    </row>
    <row r="74" spans="1:35" ht="15" customHeight="1">
      <c r="A74" s="26"/>
      <c r="B74" s="68"/>
      <c r="C74" s="682"/>
      <c r="D74" s="641"/>
      <c r="E74" s="236"/>
      <c r="F74" s="1267"/>
      <c r="G74" s="1268"/>
      <c r="H74" s="644"/>
      <c r="I74" s="1270"/>
      <c r="J74" s="1264"/>
      <c r="K74" s="1264"/>
      <c r="L74" s="1264"/>
      <c r="M74" s="1264"/>
      <c r="N74" s="1264"/>
      <c r="O74" s="1275"/>
      <c r="P74" s="1264"/>
      <c r="Q74" s="1264"/>
      <c r="R74" s="1264"/>
      <c r="S74" s="1264"/>
      <c r="T74" s="1264"/>
      <c r="Z74" s="15" t="s">
        <v>27</v>
      </c>
      <c r="AA74" s="15" t="s">
        <v>27</v>
      </c>
      <c r="AB74" s="15">
        <v>0.85</v>
      </c>
      <c r="AC74" s="15"/>
      <c r="AG74" s="347" t="s">
        <v>4823</v>
      </c>
      <c r="AH74" s="347" t="s">
        <v>723</v>
      </c>
      <c r="AI74" s="150">
        <v>0.47499999999999998</v>
      </c>
    </row>
    <row r="75" spans="1:35" ht="15" customHeight="1">
      <c r="A75" s="61"/>
      <c r="B75" s="80"/>
      <c r="C75" s="682" t="s">
        <v>182</v>
      </c>
      <c r="D75" s="645"/>
      <c r="E75" s="693" t="s">
        <v>8115</v>
      </c>
      <c r="F75" s="1229"/>
      <c r="G75" s="1259"/>
      <c r="H75" s="103"/>
      <c r="I75" s="172"/>
      <c r="J75" s="8" t="s">
        <v>1</v>
      </c>
      <c r="K75" s="9"/>
      <c r="L75" s="71">
        <f>ROUND(O75*0.0258,5)</f>
        <v>0.22291</v>
      </c>
      <c r="M75" s="19">
        <f>IF(ISERROR(I75*L75),"",ROUND(I75*L75,1)/1000)</f>
        <v>0</v>
      </c>
      <c r="N75" s="9"/>
      <c r="O75" s="680">
        <v>8.64</v>
      </c>
      <c r="P75" s="9"/>
      <c r="Q75" s="309"/>
      <c r="R75" s="19">
        <f>IF(ISERROR(I75*Q75),"",ROUND(I75*Q75,1))</f>
        <v>0</v>
      </c>
      <c r="S75" s="19">
        <v>1</v>
      </c>
      <c r="T75" s="19">
        <f t="shared" si="2"/>
        <v>0</v>
      </c>
      <c r="Z75" s="15" t="s">
        <v>27</v>
      </c>
      <c r="AA75" s="15" t="s">
        <v>27</v>
      </c>
      <c r="AB75" s="15">
        <v>2300</v>
      </c>
      <c r="AC75" s="15"/>
      <c r="AG75" s="347" t="s">
        <v>4824</v>
      </c>
      <c r="AH75" s="347" t="s">
        <v>724</v>
      </c>
      <c r="AI75" s="150">
        <v>0.49399999999999999</v>
      </c>
    </row>
    <row r="76" spans="1:35" ht="15" customHeight="1">
      <c r="A76" s="81"/>
      <c r="B76" s="82"/>
      <c r="C76" s="682"/>
      <c r="D76" s="645"/>
      <c r="E76" s="693" t="s">
        <v>8116</v>
      </c>
      <c r="F76" s="1229"/>
      <c r="G76" s="1260"/>
      <c r="H76" s="238"/>
      <c r="I76" s="686"/>
      <c r="J76" s="8" t="s">
        <v>1</v>
      </c>
      <c r="K76" s="679"/>
      <c r="L76" s="687">
        <f>ROUND(O76*0.0258,5)</f>
        <v>9.2880000000000004E-2</v>
      </c>
      <c r="M76" s="688">
        <f>IF(ISERROR(I76*L76),"",ROUND(I76*L76,1)/1000)</f>
        <v>0</v>
      </c>
      <c r="N76" s="679"/>
      <c r="O76" s="694">
        <v>3.6</v>
      </c>
      <c r="P76" s="9"/>
      <c r="Q76" s="695"/>
      <c r="R76" s="690"/>
      <c r="S76" s="690"/>
      <c r="T76" s="690"/>
      <c r="Z76" s="15" t="s">
        <v>27</v>
      </c>
      <c r="AA76" s="15" t="s">
        <v>27</v>
      </c>
      <c r="AB76" s="15">
        <v>760</v>
      </c>
      <c r="AC76" s="15"/>
      <c r="AG76" s="347" t="s">
        <v>1625</v>
      </c>
      <c r="AH76" s="347" t="s">
        <v>738</v>
      </c>
      <c r="AI76" s="150">
        <v>0.47800000000000004</v>
      </c>
    </row>
    <row r="77" spans="1:35" ht="15" customHeight="1">
      <c r="A77" s="61"/>
      <c r="B77" s="80"/>
      <c r="C77" s="1261" t="s">
        <v>1553</v>
      </c>
      <c r="D77" s="645"/>
      <c r="E77" s="693" t="s">
        <v>1554</v>
      </c>
      <c r="F77" s="1229"/>
      <c r="G77" s="1259"/>
      <c r="H77" s="103"/>
      <c r="I77" s="686"/>
      <c r="J77" s="8" t="s">
        <v>1</v>
      </c>
      <c r="K77" s="679"/>
      <c r="L77" s="266"/>
      <c r="M77" s="267"/>
      <c r="N77" s="679"/>
      <c r="O77" s="268"/>
      <c r="P77" s="9"/>
      <c r="Q77" s="266"/>
      <c r="R77" s="267"/>
      <c r="S77" s="267"/>
      <c r="T77" s="267"/>
      <c r="Z77" s="15" t="s">
        <v>27</v>
      </c>
      <c r="AA77" s="15" t="s">
        <v>27</v>
      </c>
      <c r="AB77" s="15">
        <v>1100</v>
      </c>
      <c r="AC77" s="15"/>
      <c r="AG77" s="347" t="s">
        <v>4825</v>
      </c>
      <c r="AH77" s="347" t="s">
        <v>725</v>
      </c>
      <c r="AI77" s="150">
        <v>0.14499999999999999</v>
      </c>
    </row>
    <row r="78" spans="1:35" ht="15" customHeight="1">
      <c r="A78" s="21"/>
      <c r="B78" s="92"/>
      <c r="C78" s="1262"/>
      <c r="D78" s="645"/>
      <c r="E78" s="693" t="s">
        <v>8117</v>
      </c>
      <c r="F78" s="1229"/>
      <c r="G78" s="1260"/>
      <c r="H78" s="238"/>
      <c r="I78" s="686"/>
      <c r="J78" s="8" t="s">
        <v>1</v>
      </c>
      <c r="K78" s="679"/>
      <c r="L78" s="687">
        <f>ROUND(O78*0.0258,5)</f>
        <v>9.2880000000000004E-2</v>
      </c>
      <c r="M78" s="688">
        <f>IF(ISERROR(I78*L78),"",ROUND(I78*L78,1)/1000)</f>
        <v>0</v>
      </c>
      <c r="N78" s="679"/>
      <c r="O78" s="694">
        <v>3.6</v>
      </c>
      <c r="P78" s="9"/>
      <c r="Q78" s="695"/>
      <c r="R78" s="690"/>
      <c r="S78" s="690"/>
      <c r="T78" s="690"/>
      <c r="Z78" s="15" t="s">
        <v>27</v>
      </c>
      <c r="AA78" s="15" t="s">
        <v>27</v>
      </c>
      <c r="AB78" s="15">
        <v>14</v>
      </c>
      <c r="AC78" s="15"/>
      <c r="AG78" s="347" t="s">
        <v>4826</v>
      </c>
      <c r="AH78" s="347" t="s">
        <v>726</v>
      </c>
      <c r="AI78" s="150">
        <v>0.46799999999999997</v>
      </c>
    </row>
    <row r="79" spans="1:35" ht="13.5" customHeight="1">
      <c r="A79" s="21"/>
      <c r="B79" s="92"/>
      <c r="C79" s="696" t="s">
        <v>1555</v>
      </c>
      <c r="D79" s="645"/>
      <c r="E79" s="237"/>
      <c r="F79" s="1229"/>
      <c r="G79" s="1230"/>
      <c r="H79" s="103"/>
      <c r="I79" s="751"/>
      <c r="J79" s="8" t="s">
        <v>1</v>
      </c>
      <c r="K79" s="9"/>
      <c r="L79" s="309">
        <f>ROUND(O79*0.0258,5)</f>
        <v>0</v>
      </c>
      <c r="M79" s="267"/>
      <c r="N79" s="679"/>
      <c r="O79" s="307"/>
      <c r="P79" s="9"/>
      <c r="Q79" s="697"/>
      <c r="R79" s="19">
        <f t="shared" ref="R79:R142" si="11">IF(ISERROR(I79*Q79),"",ROUND(I79*Q79,1))</f>
        <v>0</v>
      </c>
      <c r="S79" s="19">
        <v>1</v>
      </c>
      <c r="T79" s="19">
        <f>IF(ISERROR(R79*S79),"",ROUND(R79*S79,1))</f>
        <v>0</v>
      </c>
      <c r="Z79" s="15" t="s">
        <v>27</v>
      </c>
      <c r="AA79" s="15" t="s">
        <v>27</v>
      </c>
      <c r="AB79" s="15">
        <v>3400</v>
      </c>
      <c r="AC79" s="15"/>
      <c r="AG79" s="347" t="s">
        <v>1626</v>
      </c>
      <c r="AH79" s="347" t="s">
        <v>727</v>
      </c>
      <c r="AI79" s="150">
        <v>0.36000000000000004</v>
      </c>
    </row>
    <row r="80" spans="1:35" ht="15" hidden="1" customHeight="1">
      <c r="A80" s="21"/>
      <c r="B80" s="92"/>
      <c r="C80" s="698" t="s">
        <v>43</v>
      </c>
      <c r="D80" s="84"/>
      <c r="E80" s="85"/>
      <c r="F80" s="1258" t="s">
        <v>26</v>
      </c>
      <c r="G80" s="1259"/>
      <c r="H80" s="13"/>
      <c r="I80" s="17"/>
      <c r="J80" s="8" t="s">
        <v>209</v>
      </c>
      <c r="K80" s="9"/>
      <c r="L80" s="194" t="s">
        <v>27</v>
      </c>
      <c r="M80" s="195" t="s">
        <v>28</v>
      </c>
      <c r="N80" s="86"/>
      <c r="O80" s="87" t="s">
        <v>27</v>
      </c>
      <c r="P80" s="9"/>
      <c r="Q80" s="18">
        <v>2.8000000000000001E-2</v>
      </c>
      <c r="R80" s="19">
        <f t="shared" si="11"/>
        <v>0</v>
      </c>
      <c r="S80" s="19">
        <v>1</v>
      </c>
      <c r="T80" s="19">
        <f t="shared" si="2"/>
        <v>0</v>
      </c>
      <c r="Z80" s="15" t="s">
        <v>27</v>
      </c>
      <c r="AA80" s="15" t="s">
        <v>27</v>
      </c>
      <c r="AB80" s="15">
        <v>5</v>
      </c>
      <c r="AC80" s="15"/>
      <c r="AG80" s="347" t="s">
        <v>1627</v>
      </c>
      <c r="AH80" s="347" t="s">
        <v>728</v>
      </c>
      <c r="AI80" s="150">
        <v>9.0000000000000011E-3</v>
      </c>
    </row>
    <row r="81" spans="1:35" ht="15" hidden="1" customHeight="1">
      <c r="A81" s="22"/>
      <c r="B81" s="75"/>
      <c r="C81" s="699" t="s">
        <v>29</v>
      </c>
      <c r="D81" s="88"/>
      <c r="E81" s="89"/>
      <c r="F81" s="1258" t="s">
        <v>30</v>
      </c>
      <c r="G81" s="1259"/>
      <c r="H81" s="13"/>
      <c r="I81" s="17"/>
      <c r="J81" s="8" t="s">
        <v>209</v>
      </c>
      <c r="K81" s="9"/>
      <c r="L81" s="194" t="s">
        <v>27</v>
      </c>
      <c r="M81" s="195" t="s">
        <v>28</v>
      </c>
      <c r="N81" s="86"/>
      <c r="O81" s="87" t="s">
        <v>27</v>
      </c>
      <c r="P81" s="9"/>
      <c r="Q81" s="18">
        <v>5700</v>
      </c>
      <c r="R81" s="19">
        <f t="shared" si="11"/>
        <v>0</v>
      </c>
      <c r="S81" s="19">
        <v>1</v>
      </c>
      <c r="T81" s="19">
        <f t="shared" si="2"/>
        <v>0</v>
      </c>
      <c r="Z81" s="15" t="s">
        <v>27</v>
      </c>
      <c r="AA81" s="15" t="s">
        <v>27</v>
      </c>
      <c r="AB81" s="15">
        <v>1000</v>
      </c>
      <c r="AC81" s="15"/>
      <c r="AG81" s="347" t="s">
        <v>4827</v>
      </c>
      <c r="AH81" s="347" t="s">
        <v>739</v>
      </c>
      <c r="AI81" s="150">
        <v>0.53100000000000003</v>
      </c>
    </row>
    <row r="82" spans="1:35" ht="15" hidden="1" customHeight="1">
      <c r="A82" s="22"/>
      <c r="B82" s="75"/>
      <c r="C82" s="700" t="s">
        <v>31</v>
      </c>
      <c r="D82" s="78"/>
      <c r="E82" s="79" t="s">
        <v>32</v>
      </c>
      <c r="F82" s="1258" t="s">
        <v>8118</v>
      </c>
      <c r="G82" s="1259"/>
      <c r="H82" s="13"/>
      <c r="I82" s="17"/>
      <c r="J82" s="8" t="s">
        <v>195</v>
      </c>
      <c r="K82" s="9"/>
      <c r="L82" s="194" t="s">
        <v>27</v>
      </c>
      <c r="M82" s="195" t="s">
        <v>28</v>
      </c>
      <c r="N82" s="86"/>
      <c r="O82" s="87" t="s">
        <v>27</v>
      </c>
      <c r="P82" s="9"/>
      <c r="Q82" s="680">
        <v>9.5000000000000005E-5</v>
      </c>
      <c r="R82" s="19">
        <f t="shared" si="11"/>
        <v>0</v>
      </c>
      <c r="S82" s="19">
        <v>1</v>
      </c>
      <c r="T82" s="19">
        <f t="shared" si="2"/>
        <v>0</v>
      </c>
      <c r="Z82" s="15" t="s">
        <v>27</v>
      </c>
      <c r="AA82" s="15" t="s">
        <v>27</v>
      </c>
      <c r="AB82" s="15">
        <v>1000</v>
      </c>
      <c r="AC82" s="15"/>
      <c r="AG82" s="347" t="s">
        <v>4828</v>
      </c>
      <c r="AH82" s="347" t="s">
        <v>743</v>
      </c>
      <c r="AI82" s="150">
        <v>0.16200000000000001</v>
      </c>
    </row>
    <row r="83" spans="1:35" ht="25.5" hidden="1" customHeight="1">
      <c r="A83" s="22"/>
      <c r="B83" s="75"/>
      <c r="C83" s="700"/>
      <c r="D83" s="88"/>
      <c r="E83" s="90"/>
      <c r="F83" s="1258" t="s">
        <v>8119</v>
      </c>
      <c r="G83" s="1259"/>
      <c r="H83" s="13"/>
      <c r="I83" s="17"/>
      <c r="J83" s="8" t="s">
        <v>195</v>
      </c>
      <c r="K83" s="9"/>
      <c r="L83" s="194" t="s">
        <v>27</v>
      </c>
      <c r="M83" s="195" t="s">
        <v>28</v>
      </c>
      <c r="N83" s="86"/>
      <c r="O83" s="87" t="s">
        <v>27</v>
      </c>
      <c r="P83" s="9"/>
      <c r="Q83" s="680">
        <v>1.2999999999999999E-4</v>
      </c>
      <c r="R83" s="19">
        <f t="shared" si="11"/>
        <v>0</v>
      </c>
      <c r="S83" s="19">
        <v>1</v>
      </c>
      <c r="T83" s="19">
        <f t="shared" si="2"/>
        <v>0</v>
      </c>
      <c r="Z83" s="15" t="s">
        <v>27</v>
      </c>
      <c r="AA83" s="15" t="s">
        <v>27</v>
      </c>
      <c r="AB83" s="15">
        <v>2920</v>
      </c>
      <c r="AC83" s="15"/>
      <c r="AG83" s="347" t="s">
        <v>4829</v>
      </c>
      <c r="AH83" s="347" t="s">
        <v>744</v>
      </c>
      <c r="AI83" s="150">
        <v>0.53399999999999992</v>
      </c>
    </row>
    <row r="84" spans="1:35" ht="15" hidden="1" customHeight="1">
      <c r="A84" s="81"/>
      <c r="B84" s="82"/>
      <c r="C84" s="700"/>
      <c r="D84" s="88"/>
      <c r="E84" s="90"/>
      <c r="F84" s="1258" t="s">
        <v>8120</v>
      </c>
      <c r="G84" s="1259"/>
      <c r="H84" s="13"/>
      <c r="I84" s="17"/>
      <c r="J84" s="8" t="s">
        <v>195</v>
      </c>
      <c r="K84" s="9"/>
      <c r="L84" s="194" t="s">
        <v>27</v>
      </c>
      <c r="M84" s="195" t="s">
        <v>28</v>
      </c>
      <c r="N84" s="86"/>
      <c r="O84" s="87" t="s">
        <v>27</v>
      </c>
      <c r="P84" s="9"/>
      <c r="Q84" s="680">
        <v>4.3000000000000001E-8</v>
      </c>
      <c r="R84" s="19">
        <f t="shared" si="11"/>
        <v>0</v>
      </c>
      <c r="S84" s="19">
        <v>1</v>
      </c>
      <c r="T84" s="19">
        <f>IF(ISERROR(R84*S84),"",ROUND(R84*S84,1))</f>
        <v>0</v>
      </c>
      <c r="Z84" s="15" t="s">
        <v>27</v>
      </c>
      <c r="AA84" s="15" t="s">
        <v>27</v>
      </c>
      <c r="AB84" s="15">
        <v>2290</v>
      </c>
      <c r="AC84" s="15"/>
      <c r="AG84" s="347" t="s">
        <v>4830</v>
      </c>
      <c r="AH84" s="347" t="s">
        <v>745</v>
      </c>
      <c r="AI84" s="150">
        <v>0.36900000000000005</v>
      </c>
    </row>
    <row r="85" spans="1:35" ht="15" hidden="1" customHeight="1">
      <c r="A85" s="81"/>
      <c r="B85" s="82"/>
      <c r="C85" s="700"/>
      <c r="D85" s="84"/>
      <c r="E85" s="91"/>
      <c r="F85" s="1258" t="s">
        <v>8121</v>
      </c>
      <c r="G85" s="1259"/>
      <c r="H85" s="13"/>
      <c r="I85" s="17"/>
      <c r="J85" s="8" t="s">
        <v>195</v>
      </c>
      <c r="K85" s="9"/>
      <c r="L85" s="194" t="s">
        <v>27</v>
      </c>
      <c r="M85" s="195" t="s">
        <v>28</v>
      </c>
      <c r="N85" s="86"/>
      <c r="O85" s="87" t="s">
        <v>27</v>
      </c>
      <c r="P85" s="9"/>
      <c r="Q85" s="680">
        <v>4.1000000000000002E-2</v>
      </c>
      <c r="R85" s="19">
        <f t="shared" si="11"/>
        <v>0</v>
      </c>
      <c r="S85" s="19">
        <v>1</v>
      </c>
      <c r="T85" s="19">
        <f t="shared" si="2"/>
        <v>0</v>
      </c>
      <c r="Z85" s="15" t="s">
        <v>27</v>
      </c>
      <c r="AA85" s="15" t="s">
        <v>27</v>
      </c>
      <c r="AB85" s="15">
        <v>1720</v>
      </c>
      <c r="AC85" s="15"/>
      <c r="AG85" s="347" t="s">
        <v>1628</v>
      </c>
      <c r="AH85" s="347" t="s">
        <v>731</v>
      </c>
      <c r="AI85" s="150">
        <v>0.72799999999999998</v>
      </c>
    </row>
    <row r="86" spans="1:35" ht="38.25" hidden="1" customHeight="1">
      <c r="A86" s="81"/>
      <c r="B86" s="82"/>
      <c r="C86" s="700"/>
      <c r="D86" s="84"/>
      <c r="E86" s="79" t="s">
        <v>33</v>
      </c>
      <c r="F86" s="1258" t="s">
        <v>8118</v>
      </c>
      <c r="G86" s="1259"/>
      <c r="H86" s="13"/>
      <c r="I86" s="17"/>
      <c r="J86" s="8" t="s">
        <v>8079</v>
      </c>
      <c r="K86" s="9"/>
      <c r="L86" s="194" t="s">
        <v>27</v>
      </c>
      <c r="M86" s="195" t="s">
        <v>28</v>
      </c>
      <c r="N86" s="86"/>
      <c r="O86" s="87" t="s">
        <v>27</v>
      </c>
      <c r="P86" s="9"/>
      <c r="Q86" s="680">
        <v>0.13</v>
      </c>
      <c r="R86" s="19">
        <f t="shared" si="11"/>
        <v>0</v>
      </c>
      <c r="S86" s="19">
        <v>1</v>
      </c>
      <c r="T86" s="19">
        <f t="shared" si="2"/>
        <v>0</v>
      </c>
      <c r="Z86" s="15" t="s">
        <v>27</v>
      </c>
      <c r="AA86" s="15" t="s">
        <v>27</v>
      </c>
      <c r="AB86" s="15">
        <v>2550</v>
      </c>
      <c r="AC86" s="15"/>
      <c r="AG86" s="347" t="s">
        <v>4831</v>
      </c>
      <c r="AH86" s="347" t="s">
        <v>746</v>
      </c>
      <c r="AI86" s="150">
        <v>0.59899999999999998</v>
      </c>
    </row>
    <row r="87" spans="1:35" ht="29.25" hidden="1" customHeight="1">
      <c r="A87" s="81"/>
      <c r="B87" s="82"/>
      <c r="C87" s="700"/>
      <c r="D87" s="84"/>
      <c r="E87" s="90"/>
      <c r="F87" s="1258" t="s">
        <v>8119</v>
      </c>
      <c r="G87" s="1259"/>
      <c r="H87" s="13"/>
      <c r="I87" s="17"/>
      <c r="J87" s="8" t="s">
        <v>8079</v>
      </c>
      <c r="K87" s="9"/>
      <c r="L87" s="194" t="s">
        <v>27</v>
      </c>
      <c r="M87" s="195" t="s">
        <v>28</v>
      </c>
      <c r="N87" s="86"/>
      <c r="O87" s="87" t="s">
        <v>27</v>
      </c>
      <c r="P87" s="9"/>
      <c r="Q87" s="680">
        <v>8.2000000000000001E-5</v>
      </c>
      <c r="R87" s="19">
        <f t="shared" si="11"/>
        <v>0</v>
      </c>
      <c r="S87" s="19">
        <v>1</v>
      </c>
      <c r="T87" s="19">
        <f t="shared" si="2"/>
        <v>0</v>
      </c>
      <c r="Z87" s="15" t="s">
        <v>27</v>
      </c>
      <c r="AA87" s="15" t="s">
        <v>27</v>
      </c>
      <c r="AB87" s="15">
        <v>2770</v>
      </c>
      <c r="AC87" s="15"/>
      <c r="AG87" s="347" t="s">
        <v>1629</v>
      </c>
      <c r="AH87" s="347" t="s">
        <v>747</v>
      </c>
      <c r="AI87" s="150">
        <v>0.34799999999999998</v>
      </c>
    </row>
    <row r="88" spans="1:35" ht="24.75" hidden="1" customHeight="1">
      <c r="A88" s="81"/>
      <c r="B88" s="82"/>
      <c r="C88" s="700"/>
      <c r="D88" s="84"/>
      <c r="E88" s="90"/>
      <c r="F88" s="1258" t="s">
        <v>8120</v>
      </c>
      <c r="G88" s="1259"/>
      <c r="H88" s="13"/>
      <c r="I88" s="17"/>
      <c r="J88" s="8" t="s">
        <v>8079</v>
      </c>
      <c r="K88" s="9"/>
      <c r="L88" s="194" t="s">
        <v>27</v>
      </c>
      <c r="M88" s="195" t="s">
        <v>28</v>
      </c>
      <c r="N88" s="86"/>
      <c r="O88" s="87" t="s">
        <v>27</v>
      </c>
      <c r="P88" s="9"/>
      <c r="Q88" s="680">
        <v>1.4E-5</v>
      </c>
      <c r="R88" s="19">
        <f t="shared" si="11"/>
        <v>0</v>
      </c>
      <c r="S88" s="19">
        <v>1</v>
      </c>
      <c r="T88" s="19">
        <f t="shared" si="2"/>
        <v>0</v>
      </c>
      <c r="Z88" s="15" t="s">
        <v>27</v>
      </c>
      <c r="AA88" s="15" t="s">
        <v>27</v>
      </c>
      <c r="AB88" s="15">
        <v>1570</v>
      </c>
      <c r="AC88" s="15"/>
      <c r="AG88" s="347" t="s">
        <v>4832</v>
      </c>
      <c r="AH88" s="347" t="s">
        <v>748</v>
      </c>
      <c r="AI88" s="150">
        <v>0.38800000000000001</v>
      </c>
    </row>
    <row r="89" spans="1:35" ht="15" hidden="1" customHeight="1">
      <c r="A89" s="61"/>
      <c r="B89" s="80"/>
      <c r="C89" s="700"/>
      <c r="D89" s="84"/>
      <c r="E89" s="90"/>
      <c r="F89" s="1258" t="s">
        <v>8122</v>
      </c>
      <c r="G89" s="1259"/>
      <c r="H89" s="13"/>
      <c r="I89" s="17"/>
      <c r="J89" s="8" t="s">
        <v>8079</v>
      </c>
      <c r="K89" s="9"/>
      <c r="L89" s="194" t="s">
        <v>27</v>
      </c>
      <c r="M89" s="195" t="s">
        <v>28</v>
      </c>
      <c r="N89" s="86"/>
      <c r="O89" s="87" t="s">
        <v>27</v>
      </c>
      <c r="P89" s="9"/>
      <c r="Q89" s="680">
        <v>2.4000000000000001E-4</v>
      </c>
      <c r="R89" s="19">
        <f t="shared" si="11"/>
        <v>0</v>
      </c>
      <c r="S89" s="19">
        <v>1</v>
      </c>
      <c r="T89" s="19">
        <f t="shared" si="2"/>
        <v>0</v>
      </c>
      <c r="Z89" s="15" t="s">
        <v>27</v>
      </c>
      <c r="AA89" s="15" t="s">
        <v>27</v>
      </c>
      <c r="AB89" s="15">
        <v>775</v>
      </c>
      <c r="AC89" s="15"/>
      <c r="AG89" s="347" t="s">
        <v>1630</v>
      </c>
      <c r="AH89" s="347" t="s">
        <v>749</v>
      </c>
      <c r="AI89" s="150">
        <v>0.61499999999999999</v>
      </c>
    </row>
    <row r="90" spans="1:35" ht="29.25" hidden="1" customHeight="1">
      <c r="A90" s="81"/>
      <c r="B90" s="82"/>
      <c r="C90" s="700"/>
      <c r="D90" s="84"/>
      <c r="E90" s="90"/>
      <c r="F90" s="1258" t="s">
        <v>8123</v>
      </c>
      <c r="G90" s="1259"/>
      <c r="H90" s="13"/>
      <c r="I90" s="17"/>
      <c r="J90" s="8" t="s">
        <v>8079</v>
      </c>
      <c r="K90" s="9"/>
      <c r="L90" s="194"/>
      <c r="M90" s="195"/>
      <c r="N90" s="86"/>
      <c r="O90" s="87"/>
      <c r="P90" s="9"/>
      <c r="Q90" s="680">
        <v>1.1999999999999999E-3</v>
      </c>
      <c r="R90" s="19">
        <f t="shared" si="11"/>
        <v>0</v>
      </c>
      <c r="S90" s="19">
        <v>1</v>
      </c>
      <c r="T90" s="19">
        <f>IF(ISERROR(R90*S90),"",ROUND(R90*S90,1))</f>
        <v>0</v>
      </c>
      <c r="Z90" s="15" t="s">
        <v>27</v>
      </c>
      <c r="AA90" s="15" t="s">
        <v>27</v>
      </c>
      <c r="AB90" s="15">
        <v>2630</v>
      </c>
      <c r="AC90" s="15"/>
      <c r="AG90" s="347" t="s">
        <v>1631</v>
      </c>
      <c r="AH90" s="347" t="s">
        <v>750</v>
      </c>
      <c r="AI90" s="150">
        <v>0.54699999999999993</v>
      </c>
    </row>
    <row r="91" spans="1:35" ht="26.25" hidden="1" customHeight="1">
      <c r="A91" s="81"/>
      <c r="B91" s="82"/>
      <c r="C91" s="700"/>
      <c r="D91" s="84"/>
      <c r="E91" s="91"/>
      <c r="F91" s="1258" t="s">
        <v>8124</v>
      </c>
      <c r="G91" s="1259"/>
      <c r="H91" s="13"/>
      <c r="I91" s="17"/>
      <c r="J91" s="8" t="s">
        <v>8079</v>
      </c>
      <c r="K91" s="9"/>
      <c r="L91" s="194" t="s">
        <v>27</v>
      </c>
      <c r="M91" s="195" t="s">
        <v>28</v>
      </c>
      <c r="N91" s="86"/>
      <c r="O91" s="87" t="s">
        <v>27</v>
      </c>
      <c r="P91" s="9"/>
      <c r="Q91" s="680">
        <v>1.8E-3</v>
      </c>
      <c r="R91" s="19">
        <f t="shared" si="11"/>
        <v>0</v>
      </c>
      <c r="S91" s="19">
        <v>1</v>
      </c>
      <c r="T91" s="19">
        <f t="shared" si="2"/>
        <v>0</v>
      </c>
      <c r="Z91" s="15" t="s">
        <v>27</v>
      </c>
      <c r="AA91" s="15" t="s">
        <v>27</v>
      </c>
      <c r="AB91" s="15">
        <v>2620</v>
      </c>
      <c r="AC91" s="15"/>
      <c r="AG91" s="347" t="s">
        <v>4833</v>
      </c>
      <c r="AH91" s="347" t="s">
        <v>751</v>
      </c>
      <c r="AI91" s="150">
        <v>0.39300000000000002</v>
      </c>
    </row>
    <row r="92" spans="1:35" ht="15" hidden="1" customHeight="1">
      <c r="A92" s="81"/>
      <c r="B92" s="82"/>
      <c r="C92" s="700"/>
      <c r="D92" s="84"/>
      <c r="E92" s="85" t="s">
        <v>8125</v>
      </c>
      <c r="F92" s="1258" t="s">
        <v>8126</v>
      </c>
      <c r="G92" s="1259"/>
      <c r="H92" s="13"/>
      <c r="I92" s="17"/>
      <c r="J92" s="8" t="s">
        <v>209</v>
      </c>
      <c r="K92" s="9"/>
      <c r="L92" s="194" t="s">
        <v>27</v>
      </c>
      <c r="M92" s="195" t="s">
        <v>28</v>
      </c>
      <c r="N92" s="86"/>
      <c r="O92" s="87" t="s">
        <v>27</v>
      </c>
      <c r="P92" s="9"/>
      <c r="Q92" s="680">
        <v>0.48</v>
      </c>
      <c r="R92" s="19">
        <f t="shared" si="11"/>
        <v>0</v>
      </c>
      <c r="S92" s="19">
        <v>1</v>
      </c>
      <c r="T92" s="19">
        <f t="shared" si="2"/>
        <v>0</v>
      </c>
      <c r="Z92" s="15" t="s">
        <v>27</v>
      </c>
      <c r="AA92" s="15" t="s">
        <v>27</v>
      </c>
      <c r="AB92" s="15">
        <v>1570</v>
      </c>
      <c r="AC92" s="15"/>
      <c r="AG92" s="347" t="s">
        <v>1632</v>
      </c>
      <c r="AH92" s="347" t="s">
        <v>752</v>
      </c>
      <c r="AI92" s="150">
        <v>0.501</v>
      </c>
    </row>
    <row r="93" spans="1:35" ht="15" hidden="1" customHeight="1">
      <c r="A93" s="61"/>
      <c r="B93" s="80"/>
      <c r="C93" s="1248" t="s">
        <v>8127</v>
      </c>
      <c r="D93" s="84"/>
      <c r="E93" s="1251"/>
      <c r="F93" s="1254" t="s">
        <v>8128</v>
      </c>
      <c r="G93" s="1255"/>
      <c r="H93" s="13"/>
      <c r="I93" s="17"/>
      <c r="J93" s="8" t="s">
        <v>195</v>
      </c>
      <c r="K93" s="9"/>
      <c r="L93" s="194" t="s">
        <v>27</v>
      </c>
      <c r="M93" s="195" t="s">
        <v>28</v>
      </c>
      <c r="N93" s="86"/>
      <c r="O93" s="87" t="s">
        <v>27</v>
      </c>
      <c r="P93" s="9"/>
      <c r="Q93" s="680">
        <v>4.8999999999999997E-7</v>
      </c>
      <c r="R93" s="19">
        <f t="shared" si="11"/>
        <v>0</v>
      </c>
      <c r="S93" s="19">
        <v>1</v>
      </c>
      <c r="T93" s="19">
        <f>IF(ISERROR(R93*S93),"",ROUND(R93*S93,1))</f>
        <v>0</v>
      </c>
      <c r="Z93" s="15" t="s">
        <v>27</v>
      </c>
      <c r="AA93" s="15" t="s">
        <v>27</v>
      </c>
      <c r="AB93" s="15">
        <v>775</v>
      </c>
      <c r="AC93" s="15"/>
      <c r="AG93" s="347" t="s">
        <v>1633</v>
      </c>
      <c r="AH93" s="347" t="s">
        <v>753</v>
      </c>
      <c r="AI93" s="150">
        <v>0.54100000000000004</v>
      </c>
    </row>
    <row r="94" spans="1:35" ht="38.25" hidden="1" customHeight="1">
      <c r="A94" s="142"/>
      <c r="B94" s="142"/>
      <c r="C94" s="1249"/>
      <c r="D94" s="84"/>
      <c r="E94" s="1252"/>
      <c r="F94" s="1254" t="s">
        <v>8129</v>
      </c>
      <c r="G94" s="1255"/>
      <c r="H94" s="13"/>
      <c r="I94" s="17"/>
      <c r="J94" s="8" t="s">
        <v>195</v>
      </c>
      <c r="K94" s="9"/>
      <c r="L94" s="194" t="s">
        <v>27</v>
      </c>
      <c r="M94" s="195" t="s">
        <v>28</v>
      </c>
      <c r="N94" s="86"/>
      <c r="O94" s="87" t="s">
        <v>27</v>
      </c>
      <c r="P94" s="9"/>
      <c r="Q94" s="680">
        <v>2.3E-6</v>
      </c>
      <c r="R94" s="19">
        <f t="shared" si="11"/>
        <v>0</v>
      </c>
      <c r="S94" s="19">
        <v>1</v>
      </c>
      <c r="T94" s="19">
        <f>IF(ISERROR(R94*S94),"",ROUND(R94*S94,1))</f>
        <v>0</v>
      </c>
      <c r="Z94" s="15" t="s">
        <v>27</v>
      </c>
      <c r="AA94" s="15"/>
      <c r="AB94" s="15"/>
      <c r="AC94" s="15"/>
      <c r="AG94" s="347" t="s">
        <v>4834</v>
      </c>
      <c r="AH94" s="347" t="s">
        <v>754</v>
      </c>
      <c r="AI94" s="150">
        <v>0.68700000000000006</v>
      </c>
    </row>
    <row r="95" spans="1:35" ht="39.75" hidden="1" customHeight="1">
      <c r="A95" s="142"/>
      <c r="B95" s="142"/>
      <c r="C95" s="1250"/>
      <c r="D95" s="84"/>
      <c r="E95" s="1253"/>
      <c r="F95" s="1254" t="s">
        <v>8130</v>
      </c>
      <c r="G95" s="1255"/>
      <c r="H95" s="13"/>
      <c r="I95" s="17"/>
      <c r="J95" s="8" t="s">
        <v>195</v>
      </c>
      <c r="K95" s="9"/>
      <c r="L95" s="194" t="s">
        <v>27</v>
      </c>
      <c r="M95" s="195" t="s">
        <v>28</v>
      </c>
      <c r="N95" s="86"/>
      <c r="O95" s="87" t="s">
        <v>27</v>
      </c>
      <c r="P95" s="9"/>
      <c r="Q95" s="680">
        <v>7.1999999999999997E-6</v>
      </c>
      <c r="R95" s="19">
        <f t="shared" si="11"/>
        <v>0</v>
      </c>
      <c r="S95" s="19">
        <v>1</v>
      </c>
      <c r="T95" s="19">
        <f>IF(ISERROR(R95*S95),"",ROUND(R95*S95,1))</f>
        <v>0</v>
      </c>
      <c r="Z95" s="15" t="s">
        <v>27</v>
      </c>
      <c r="AA95" s="15"/>
      <c r="AB95" s="15"/>
      <c r="AC95" s="15"/>
      <c r="AG95" s="347" t="s">
        <v>1634</v>
      </c>
      <c r="AH95" s="347" t="s">
        <v>755</v>
      </c>
      <c r="AI95" s="150">
        <v>0.72499999999999998</v>
      </c>
    </row>
    <row r="96" spans="1:35" ht="39.75" hidden="1" customHeight="1">
      <c r="A96" s="142"/>
      <c r="B96" s="142"/>
      <c r="C96" s="699" t="s">
        <v>8131</v>
      </c>
      <c r="D96" s="88"/>
      <c r="E96" s="89"/>
      <c r="F96" s="1256" t="s">
        <v>8132</v>
      </c>
      <c r="G96" s="1257"/>
      <c r="H96" s="13"/>
      <c r="I96" s="17"/>
      <c r="J96" s="8" t="s">
        <v>210</v>
      </c>
      <c r="K96" s="9"/>
      <c r="L96" s="194" t="s">
        <v>27</v>
      </c>
      <c r="M96" s="195" t="s">
        <v>28</v>
      </c>
      <c r="N96" s="86"/>
      <c r="O96" s="87" t="s">
        <v>27</v>
      </c>
      <c r="P96" s="9"/>
      <c r="Q96" s="680">
        <v>8.6999999999999993</v>
      </c>
      <c r="R96" s="19">
        <f t="shared" si="11"/>
        <v>0</v>
      </c>
      <c r="S96" s="19">
        <v>1</v>
      </c>
      <c r="T96" s="19">
        <f>IF(ISERROR(R96*S96),"",ROUND(R96*S96,1))</f>
        <v>0</v>
      </c>
      <c r="Z96" s="15" t="s">
        <v>27</v>
      </c>
      <c r="AA96" s="15"/>
      <c r="AB96" s="15"/>
      <c r="AC96" s="15"/>
      <c r="AG96" s="347" t="s">
        <v>4835</v>
      </c>
      <c r="AH96" s="347" t="s">
        <v>707</v>
      </c>
      <c r="AI96" s="150">
        <v>0.29500000000000004</v>
      </c>
    </row>
    <row r="97" spans="3:35" ht="15" customHeight="1">
      <c r="C97" s="786" t="s">
        <v>8133</v>
      </c>
      <c r="D97" s="787"/>
      <c r="E97" s="788"/>
      <c r="F97" s="1231" t="s">
        <v>34</v>
      </c>
      <c r="G97" s="1240"/>
      <c r="H97" s="13"/>
      <c r="I97" s="17"/>
      <c r="J97" s="8" t="s">
        <v>210</v>
      </c>
      <c r="K97" s="9"/>
      <c r="L97" s="194" t="s">
        <v>27</v>
      </c>
      <c r="M97" s="195" t="s">
        <v>28</v>
      </c>
      <c r="N97" s="86"/>
      <c r="O97" s="87" t="s">
        <v>27</v>
      </c>
      <c r="P97" s="9"/>
      <c r="Q97" s="680">
        <v>515</v>
      </c>
      <c r="R97" s="19">
        <f t="shared" si="11"/>
        <v>0</v>
      </c>
      <c r="S97" s="19">
        <v>1</v>
      </c>
      <c r="T97" s="19">
        <f t="shared" ref="T97:T160" si="12">IF(ISERROR(R97*S97),"",ROUND(R97*S97,1))</f>
        <v>0</v>
      </c>
      <c r="AA97" s="15"/>
      <c r="AB97" s="15"/>
      <c r="AC97" s="15"/>
      <c r="AG97" s="347" t="s">
        <v>4836</v>
      </c>
      <c r="AH97" s="347" t="s">
        <v>756</v>
      </c>
      <c r="AI97" s="150">
        <v>0.16899999999999998</v>
      </c>
    </row>
    <row r="98" spans="3:35" ht="15" customHeight="1">
      <c r="C98" s="1243" t="s">
        <v>35</v>
      </c>
      <c r="D98" s="787"/>
      <c r="E98" s="789"/>
      <c r="F98" s="1231" t="s">
        <v>36</v>
      </c>
      <c r="G98" s="1240"/>
      <c r="H98" s="13"/>
      <c r="I98" s="17"/>
      <c r="J98" s="8" t="s">
        <v>210</v>
      </c>
      <c r="K98" s="9"/>
      <c r="L98" s="194" t="s">
        <v>27</v>
      </c>
      <c r="M98" s="195" t="s">
        <v>28</v>
      </c>
      <c r="N98" s="86"/>
      <c r="O98" s="87" t="s">
        <v>27</v>
      </c>
      <c r="P98" s="9"/>
      <c r="Q98" s="680">
        <v>428</v>
      </c>
      <c r="R98" s="19">
        <f t="shared" si="11"/>
        <v>0</v>
      </c>
      <c r="S98" s="19">
        <v>1</v>
      </c>
      <c r="T98" s="19">
        <f t="shared" si="12"/>
        <v>0</v>
      </c>
      <c r="U98" s="4"/>
      <c r="Y98" s="3"/>
      <c r="AA98" s="15"/>
      <c r="AB98" s="15"/>
      <c r="AC98" s="15"/>
      <c r="AD98" s="15"/>
      <c r="AG98" s="347" t="s">
        <v>1635</v>
      </c>
      <c r="AH98" s="347" t="s">
        <v>4837</v>
      </c>
      <c r="AI98" s="150">
        <v>0.43099999999999999</v>
      </c>
    </row>
    <row r="99" spans="3:35" ht="15" customHeight="1">
      <c r="C99" s="1245"/>
      <c r="D99" s="787"/>
      <c r="E99" s="790"/>
      <c r="F99" s="1231" t="s">
        <v>37</v>
      </c>
      <c r="G99" s="1240"/>
      <c r="H99" s="13"/>
      <c r="I99" s="17"/>
      <c r="J99" s="8" t="s">
        <v>210</v>
      </c>
      <c r="K99" s="9"/>
      <c r="L99" s="194" t="s">
        <v>27</v>
      </c>
      <c r="M99" s="195" t="s">
        <v>28</v>
      </c>
      <c r="N99" s="86"/>
      <c r="O99" s="87" t="s">
        <v>27</v>
      </c>
      <c r="P99" s="9"/>
      <c r="Q99" s="680">
        <v>449</v>
      </c>
      <c r="R99" s="19">
        <f t="shared" si="11"/>
        <v>0</v>
      </c>
      <c r="S99" s="19">
        <v>1</v>
      </c>
      <c r="T99" s="19">
        <f t="shared" si="12"/>
        <v>0</v>
      </c>
      <c r="U99" s="4"/>
      <c r="Y99" s="3"/>
      <c r="AA99" s="15"/>
      <c r="AB99" s="15"/>
      <c r="AC99" s="15"/>
      <c r="AD99" s="15"/>
      <c r="AG99" s="347" t="s">
        <v>1636</v>
      </c>
      <c r="AH99" s="347" t="s">
        <v>732</v>
      </c>
      <c r="AI99" s="150">
        <v>0.47899999999999998</v>
      </c>
    </row>
    <row r="100" spans="3:35" ht="15" customHeight="1">
      <c r="C100" s="1243" t="s">
        <v>8134</v>
      </c>
      <c r="D100" s="787"/>
      <c r="E100" s="789"/>
      <c r="F100" s="1231" t="s">
        <v>36</v>
      </c>
      <c r="G100" s="1240"/>
      <c r="H100" s="13"/>
      <c r="I100" s="17"/>
      <c r="J100" s="8" t="s">
        <v>210</v>
      </c>
      <c r="K100" s="9"/>
      <c r="L100" s="194" t="s">
        <v>27</v>
      </c>
      <c r="M100" s="195" t="s">
        <v>28</v>
      </c>
      <c r="N100" s="86"/>
      <c r="O100" s="87" t="s">
        <v>27</v>
      </c>
      <c r="P100" s="9"/>
      <c r="Q100" s="680">
        <v>440</v>
      </c>
      <c r="R100" s="19">
        <f t="shared" si="11"/>
        <v>0</v>
      </c>
      <c r="S100" s="19">
        <v>1</v>
      </c>
      <c r="T100" s="19">
        <f t="shared" si="12"/>
        <v>0</v>
      </c>
      <c r="U100" s="4"/>
      <c r="Y100" s="3"/>
      <c r="AA100" s="15"/>
      <c r="AB100" s="15"/>
      <c r="AC100" s="15"/>
      <c r="AD100" s="15"/>
      <c r="AG100" s="347" t="s">
        <v>4838</v>
      </c>
      <c r="AH100" s="347" t="s">
        <v>706</v>
      </c>
      <c r="AI100" s="150">
        <v>0.40600000000000003</v>
      </c>
    </row>
    <row r="101" spans="3:35" ht="14.25" customHeight="1">
      <c r="C101" s="1244"/>
      <c r="D101" s="787"/>
      <c r="E101" s="791"/>
      <c r="F101" s="1231" t="s">
        <v>37</v>
      </c>
      <c r="G101" s="1247"/>
      <c r="H101" s="13"/>
      <c r="I101" s="17"/>
      <c r="J101" s="8" t="s">
        <v>210</v>
      </c>
      <c r="K101" s="9"/>
      <c r="L101" s="194" t="s">
        <v>27</v>
      </c>
      <c r="M101" s="195" t="s">
        <v>28</v>
      </c>
      <c r="N101" s="86"/>
      <c r="O101" s="87" t="s">
        <v>27</v>
      </c>
      <c r="P101" s="9"/>
      <c r="Q101" s="680">
        <v>471</v>
      </c>
      <c r="R101" s="19">
        <f t="shared" si="11"/>
        <v>0</v>
      </c>
      <c r="S101" s="19">
        <v>1</v>
      </c>
      <c r="T101" s="19">
        <f t="shared" si="12"/>
        <v>0</v>
      </c>
      <c r="U101" s="4"/>
      <c r="Y101" s="3"/>
      <c r="AA101" s="15"/>
      <c r="AB101" s="15"/>
      <c r="AC101" s="15"/>
      <c r="AD101" s="15"/>
      <c r="AG101" s="347" t="s">
        <v>1637</v>
      </c>
      <c r="AH101" s="347" t="s">
        <v>733</v>
      </c>
      <c r="AI101" s="150">
        <v>0.58399999999999996</v>
      </c>
    </row>
    <row r="102" spans="3:35" ht="15" customHeight="1">
      <c r="C102" s="1244"/>
      <c r="D102" s="787"/>
      <c r="E102" s="791"/>
      <c r="F102" s="1231" t="s">
        <v>8135</v>
      </c>
      <c r="G102" s="1240"/>
      <c r="H102" s="13"/>
      <c r="I102" s="17"/>
      <c r="J102" s="8" t="s">
        <v>210</v>
      </c>
      <c r="K102" s="9"/>
      <c r="L102" s="194" t="s">
        <v>27</v>
      </c>
      <c r="M102" s="195" t="s">
        <v>28</v>
      </c>
      <c r="N102" s="86"/>
      <c r="O102" s="87" t="s">
        <v>27</v>
      </c>
      <c r="P102" s="9"/>
      <c r="Q102" s="680">
        <v>413</v>
      </c>
      <c r="R102" s="19">
        <f t="shared" si="11"/>
        <v>0</v>
      </c>
      <c r="S102" s="19">
        <v>1</v>
      </c>
      <c r="T102" s="19">
        <f t="shared" si="12"/>
        <v>0</v>
      </c>
      <c r="AA102" s="15"/>
      <c r="AB102" s="15"/>
      <c r="AC102" s="15"/>
      <c r="AG102" s="347" t="s">
        <v>1638</v>
      </c>
      <c r="AH102" s="347" t="s">
        <v>757</v>
      </c>
      <c r="AI102" s="150">
        <v>0.52100000000000002</v>
      </c>
    </row>
    <row r="103" spans="3:35" ht="15" customHeight="1">
      <c r="C103" s="1244"/>
      <c r="D103" s="787"/>
      <c r="E103" s="791"/>
      <c r="F103" s="1231" t="s">
        <v>8136</v>
      </c>
      <c r="G103" s="1240"/>
      <c r="H103" s="13"/>
      <c r="I103" s="17"/>
      <c r="J103" s="8" t="s">
        <v>210</v>
      </c>
      <c r="K103" s="9"/>
      <c r="L103" s="194" t="s">
        <v>27</v>
      </c>
      <c r="M103" s="195" t="s">
        <v>28</v>
      </c>
      <c r="N103" s="86"/>
      <c r="O103" s="87" t="s">
        <v>27</v>
      </c>
      <c r="P103" s="9"/>
      <c r="Q103" s="680">
        <v>415</v>
      </c>
      <c r="R103" s="19">
        <f t="shared" si="11"/>
        <v>0</v>
      </c>
      <c r="S103" s="19">
        <v>1</v>
      </c>
      <c r="T103" s="19">
        <f t="shared" si="12"/>
        <v>0</v>
      </c>
      <c r="AA103" s="15"/>
      <c r="AB103" s="15"/>
      <c r="AC103" s="15"/>
      <c r="AG103" s="347" t="s">
        <v>4839</v>
      </c>
      <c r="AH103" s="347" t="s">
        <v>758</v>
      </c>
      <c r="AI103" s="150">
        <v>0.27300000000000002</v>
      </c>
    </row>
    <row r="104" spans="3:35" ht="15" customHeight="1">
      <c r="C104" s="1244"/>
      <c r="D104" s="793"/>
      <c r="E104" s="791"/>
      <c r="F104" s="1231" t="s">
        <v>8137</v>
      </c>
      <c r="G104" s="1240"/>
      <c r="H104" s="13"/>
      <c r="I104" s="17"/>
      <c r="J104" s="8" t="s">
        <v>210</v>
      </c>
      <c r="K104" s="9"/>
      <c r="L104" s="194" t="s">
        <v>27</v>
      </c>
      <c r="M104" s="195" t="s">
        <v>28</v>
      </c>
      <c r="N104" s="86"/>
      <c r="O104" s="87" t="s">
        <v>27</v>
      </c>
      <c r="P104" s="9"/>
      <c r="Q104" s="680">
        <v>220</v>
      </c>
      <c r="R104" s="19">
        <f>IF(ISERROR(I104*Q104),"",ROUND(I104*Q104,1))</f>
        <v>0</v>
      </c>
      <c r="S104" s="19">
        <v>1</v>
      </c>
      <c r="T104" s="19">
        <f t="shared" si="12"/>
        <v>0</v>
      </c>
      <c r="AA104" s="15"/>
      <c r="AB104" s="15"/>
      <c r="AC104" s="15"/>
      <c r="AG104" s="347" t="s">
        <v>4840</v>
      </c>
      <c r="AH104" s="347" t="s">
        <v>759</v>
      </c>
      <c r="AI104" s="150">
        <v>0.28100000000000003</v>
      </c>
    </row>
    <row r="105" spans="3:35" ht="15" customHeight="1">
      <c r="C105" s="1244"/>
      <c r="D105" s="793"/>
      <c r="E105" s="791"/>
      <c r="F105" s="1231" t="s">
        <v>8138</v>
      </c>
      <c r="G105" s="1240"/>
      <c r="H105" s="13"/>
      <c r="I105" s="17"/>
      <c r="J105" s="8" t="s">
        <v>210</v>
      </c>
      <c r="K105" s="9"/>
      <c r="L105" s="194" t="s">
        <v>27</v>
      </c>
      <c r="M105" s="195" t="s">
        <v>28</v>
      </c>
      <c r="N105" s="86"/>
      <c r="O105" s="87" t="s">
        <v>27</v>
      </c>
      <c r="P105" s="9"/>
      <c r="Q105" s="680">
        <v>320</v>
      </c>
      <c r="R105" s="19">
        <f>IF(ISERROR(I105*Q105),"",ROUND(I105*Q105,1))</f>
        <v>0</v>
      </c>
      <c r="S105" s="19">
        <v>1</v>
      </c>
      <c r="T105" s="19">
        <f t="shared" si="12"/>
        <v>0</v>
      </c>
      <c r="AA105" s="15"/>
      <c r="AB105" s="15"/>
      <c r="AC105" s="15"/>
      <c r="AG105" s="347" t="s">
        <v>4841</v>
      </c>
      <c r="AH105" s="347" t="s">
        <v>734</v>
      </c>
      <c r="AI105" s="150">
        <v>0.627</v>
      </c>
    </row>
    <row r="106" spans="3:35" ht="15" customHeight="1">
      <c r="C106" s="1244"/>
      <c r="D106" s="793"/>
      <c r="E106" s="791"/>
      <c r="F106" s="1231" t="s">
        <v>8139</v>
      </c>
      <c r="G106" s="1240"/>
      <c r="H106" s="13"/>
      <c r="I106" s="17"/>
      <c r="J106" s="8" t="s">
        <v>210</v>
      </c>
      <c r="K106" s="9"/>
      <c r="L106" s="194" t="s">
        <v>27</v>
      </c>
      <c r="M106" s="195" t="s">
        <v>28</v>
      </c>
      <c r="N106" s="86"/>
      <c r="O106" s="87" t="s">
        <v>27</v>
      </c>
      <c r="P106" s="9"/>
      <c r="Q106" s="680">
        <v>300</v>
      </c>
      <c r="R106" s="19">
        <f t="shared" si="11"/>
        <v>0</v>
      </c>
      <c r="S106" s="19">
        <v>1</v>
      </c>
      <c r="T106" s="19">
        <f t="shared" si="12"/>
        <v>0</v>
      </c>
      <c r="AG106" s="347" t="s">
        <v>4842</v>
      </c>
      <c r="AH106" s="347" t="s">
        <v>760</v>
      </c>
      <c r="AI106" s="150">
        <v>0.54100000000000004</v>
      </c>
    </row>
    <row r="107" spans="3:35" ht="15" customHeight="1">
      <c r="C107" s="1245"/>
      <c r="D107" s="794"/>
      <c r="E107" s="790"/>
      <c r="F107" s="1231" t="s">
        <v>8140</v>
      </c>
      <c r="G107" s="1240"/>
      <c r="H107" s="13"/>
      <c r="I107" s="17"/>
      <c r="J107" s="8" t="s">
        <v>210</v>
      </c>
      <c r="K107" s="9"/>
      <c r="L107" s="194" t="s">
        <v>27</v>
      </c>
      <c r="M107" s="195" t="s">
        <v>28</v>
      </c>
      <c r="N107" s="86"/>
      <c r="O107" s="87" t="s">
        <v>27</v>
      </c>
      <c r="P107" s="9"/>
      <c r="Q107" s="680">
        <v>600</v>
      </c>
      <c r="R107" s="19">
        <f>IF(ISERROR(I107*Q107),"",ROUND(I107*Q107,1))</f>
        <v>0</v>
      </c>
      <c r="S107" s="19">
        <v>1</v>
      </c>
      <c r="T107" s="19">
        <f t="shared" si="12"/>
        <v>0</v>
      </c>
      <c r="AG107" s="347" t="s">
        <v>1639</v>
      </c>
      <c r="AH107" s="347" t="s">
        <v>761</v>
      </c>
      <c r="AI107" s="150">
        <v>0.28999999999999998</v>
      </c>
    </row>
    <row r="108" spans="3:35" ht="15" customHeight="1">
      <c r="C108" s="1246" t="s">
        <v>8141</v>
      </c>
      <c r="D108" s="794"/>
      <c r="E108" s="795"/>
      <c r="F108" s="1231" t="s">
        <v>36</v>
      </c>
      <c r="G108" s="1240"/>
      <c r="H108" s="13"/>
      <c r="I108" s="17"/>
      <c r="J108" s="8" t="s">
        <v>210</v>
      </c>
      <c r="K108" s="9"/>
      <c r="L108" s="194" t="s">
        <v>27</v>
      </c>
      <c r="M108" s="195" t="s">
        <v>28</v>
      </c>
      <c r="N108" s="86"/>
      <c r="O108" s="87" t="s">
        <v>27</v>
      </c>
      <c r="P108" s="9"/>
      <c r="Q108" s="680">
        <v>440</v>
      </c>
      <c r="R108" s="19">
        <f>IF(ISERROR(I108*Q108),"",ROUND(I108*Q108,1))</f>
        <v>0</v>
      </c>
      <c r="S108" s="19">
        <v>1</v>
      </c>
      <c r="T108" s="19">
        <f t="shared" si="12"/>
        <v>0</v>
      </c>
      <c r="AG108" s="347" t="s">
        <v>4843</v>
      </c>
      <c r="AH108" s="347" t="s">
        <v>762</v>
      </c>
      <c r="AI108" s="150">
        <v>0.66</v>
      </c>
    </row>
    <row r="109" spans="3:35" ht="15" customHeight="1">
      <c r="C109" s="1244"/>
      <c r="D109" s="794"/>
      <c r="E109" s="791"/>
      <c r="F109" s="1231" t="s">
        <v>37</v>
      </c>
      <c r="G109" s="1240"/>
      <c r="H109" s="13"/>
      <c r="I109" s="17"/>
      <c r="J109" s="8" t="s">
        <v>210</v>
      </c>
      <c r="K109" s="9"/>
      <c r="L109" s="194" t="s">
        <v>27</v>
      </c>
      <c r="M109" s="195" t="s">
        <v>28</v>
      </c>
      <c r="N109" s="86"/>
      <c r="O109" s="87" t="s">
        <v>27</v>
      </c>
      <c r="P109" s="9"/>
      <c r="Q109" s="680">
        <v>471</v>
      </c>
      <c r="R109" s="19">
        <f>IF(ISERROR(I109*Q109),"",ROUND(I109*Q109,1))</f>
        <v>0</v>
      </c>
      <c r="S109" s="19">
        <v>1</v>
      </c>
      <c r="T109" s="19">
        <f t="shared" si="12"/>
        <v>0</v>
      </c>
      <c r="AG109" s="347" t="s">
        <v>4844</v>
      </c>
      <c r="AH109" s="347" t="s">
        <v>736</v>
      </c>
      <c r="AI109" s="150">
        <v>0.27700000000000002</v>
      </c>
    </row>
    <row r="110" spans="3:35" ht="15" customHeight="1">
      <c r="C110" s="1244"/>
      <c r="D110" s="794"/>
      <c r="E110" s="791"/>
      <c r="F110" s="1231" t="s">
        <v>8135</v>
      </c>
      <c r="G110" s="1240"/>
      <c r="H110" s="13"/>
      <c r="I110" s="17"/>
      <c r="J110" s="8" t="s">
        <v>210</v>
      </c>
      <c r="K110" s="9"/>
      <c r="L110" s="194" t="s">
        <v>27</v>
      </c>
      <c r="M110" s="195" t="s">
        <v>28</v>
      </c>
      <c r="N110" s="86"/>
      <c r="O110" s="87" t="s">
        <v>27</v>
      </c>
      <c r="P110" s="9"/>
      <c r="Q110" s="680">
        <v>413</v>
      </c>
      <c r="R110" s="19">
        <f>IF(ISERROR(I110*Q110),"",ROUND(I110*Q110,1))</f>
        <v>0</v>
      </c>
      <c r="S110" s="19">
        <v>1</v>
      </c>
      <c r="T110" s="19">
        <f t="shared" si="12"/>
        <v>0</v>
      </c>
      <c r="AG110" s="347" t="s">
        <v>4845</v>
      </c>
      <c r="AH110" s="347" t="s">
        <v>763</v>
      </c>
      <c r="AI110" s="150">
        <v>0.49799999999999994</v>
      </c>
    </row>
    <row r="111" spans="3:35" ht="15" customHeight="1">
      <c r="C111" s="1245"/>
      <c r="D111" s="794"/>
      <c r="E111" s="790"/>
      <c r="F111" s="1231" t="s">
        <v>8136</v>
      </c>
      <c r="G111" s="1240"/>
      <c r="H111" s="13"/>
      <c r="I111" s="17"/>
      <c r="J111" s="8" t="s">
        <v>210</v>
      </c>
      <c r="K111" s="9"/>
      <c r="L111" s="194" t="s">
        <v>27</v>
      </c>
      <c r="M111" s="195" t="s">
        <v>28</v>
      </c>
      <c r="N111" s="86"/>
      <c r="O111" s="87" t="s">
        <v>27</v>
      </c>
      <c r="P111" s="9"/>
      <c r="Q111" s="680">
        <v>415</v>
      </c>
      <c r="R111" s="19">
        <f>IF(ISERROR(I111*Q111),"",ROUND(I111*Q111,1))</f>
        <v>0</v>
      </c>
      <c r="S111" s="19">
        <v>1</v>
      </c>
      <c r="T111" s="19">
        <f t="shared" si="12"/>
        <v>0</v>
      </c>
      <c r="AG111" s="347" t="s">
        <v>4846</v>
      </c>
      <c r="AH111" s="347" t="s">
        <v>764</v>
      </c>
      <c r="AI111" s="150">
        <v>2.1999999999999999E-2</v>
      </c>
    </row>
    <row r="112" spans="3:35" ht="15" customHeight="1">
      <c r="C112" s="1243" t="s">
        <v>163</v>
      </c>
      <c r="D112" s="787"/>
      <c r="E112" s="789" t="s">
        <v>47</v>
      </c>
      <c r="F112" s="1231" t="s">
        <v>211</v>
      </c>
      <c r="G112" s="1240"/>
      <c r="H112" s="13"/>
      <c r="I112" s="17"/>
      <c r="J112" s="8" t="s">
        <v>194</v>
      </c>
      <c r="K112" s="9"/>
      <c r="L112" s="194" t="s">
        <v>27</v>
      </c>
      <c r="M112" s="195" t="s">
        <v>28</v>
      </c>
      <c r="N112" s="86"/>
      <c r="O112" s="87" t="s">
        <v>27</v>
      </c>
      <c r="P112" s="9"/>
      <c r="Q112" s="680">
        <v>2.33</v>
      </c>
      <c r="R112" s="19">
        <f t="shared" si="11"/>
        <v>0</v>
      </c>
      <c r="S112" s="19">
        <v>1</v>
      </c>
      <c r="T112" s="19">
        <f t="shared" si="12"/>
        <v>0</v>
      </c>
      <c r="AG112" s="347" t="s">
        <v>4847</v>
      </c>
      <c r="AH112" s="347" t="s">
        <v>737</v>
      </c>
      <c r="AI112" s="150">
        <v>0.57999999999999996</v>
      </c>
    </row>
    <row r="113" spans="3:35" ht="15" customHeight="1">
      <c r="C113" s="1244"/>
      <c r="D113" s="787"/>
      <c r="E113" s="791"/>
      <c r="F113" s="1231" t="s">
        <v>200</v>
      </c>
      <c r="G113" s="1240"/>
      <c r="H113" s="13"/>
      <c r="I113" s="17"/>
      <c r="J113" s="8" t="s">
        <v>194</v>
      </c>
      <c r="K113" s="9"/>
      <c r="L113" s="194" t="s">
        <v>27</v>
      </c>
      <c r="M113" s="195" t="s">
        <v>28</v>
      </c>
      <c r="N113" s="86"/>
      <c r="O113" s="87" t="s">
        <v>27</v>
      </c>
      <c r="P113" s="9"/>
      <c r="Q113" s="680">
        <v>3.06</v>
      </c>
      <c r="R113" s="19">
        <f t="shared" si="11"/>
        <v>0</v>
      </c>
      <c r="S113" s="19">
        <v>1</v>
      </c>
      <c r="T113" s="19">
        <f t="shared" si="12"/>
        <v>0</v>
      </c>
      <c r="AG113" s="347" t="s">
        <v>1640</v>
      </c>
      <c r="AH113" s="347" t="s">
        <v>765</v>
      </c>
      <c r="AI113" s="150">
        <v>0.55999999999999994</v>
      </c>
    </row>
    <row r="114" spans="3:35" ht="15" customHeight="1">
      <c r="C114" s="1244"/>
      <c r="D114" s="787"/>
      <c r="E114" s="791"/>
      <c r="F114" s="1231" t="s">
        <v>196</v>
      </c>
      <c r="G114" s="1240"/>
      <c r="H114" s="13"/>
      <c r="I114" s="17"/>
      <c r="J114" s="8" t="s">
        <v>195</v>
      </c>
      <c r="K114" s="9"/>
      <c r="L114" s="194" t="s">
        <v>27</v>
      </c>
      <c r="M114" s="195" t="s">
        <v>28</v>
      </c>
      <c r="N114" s="86"/>
      <c r="O114" s="87" t="s">
        <v>27</v>
      </c>
      <c r="P114" s="9"/>
      <c r="Q114" s="680">
        <v>2.27</v>
      </c>
      <c r="R114" s="19">
        <f t="shared" si="11"/>
        <v>0</v>
      </c>
      <c r="S114" s="19">
        <v>1</v>
      </c>
      <c r="T114" s="19">
        <f t="shared" si="12"/>
        <v>0</v>
      </c>
      <c r="AG114" s="347" t="s">
        <v>4848</v>
      </c>
      <c r="AH114" s="347" t="s">
        <v>766</v>
      </c>
      <c r="AI114" s="150">
        <v>0.41800000000000004</v>
      </c>
    </row>
    <row r="115" spans="3:35" ht="15" customHeight="1">
      <c r="C115" s="1244"/>
      <c r="D115" s="787"/>
      <c r="E115" s="791"/>
      <c r="F115" s="1231" t="s">
        <v>201</v>
      </c>
      <c r="G115" s="1240"/>
      <c r="H115" s="13"/>
      <c r="I115" s="17"/>
      <c r="J115" s="8" t="s">
        <v>194</v>
      </c>
      <c r="K115" s="9"/>
      <c r="L115" s="194" t="s">
        <v>27</v>
      </c>
      <c r="M115" s="195" t="s">
        <v>28</v>
      </c>
      <c r="N115" s="86"/>
      <c r="O115" s="87" t="s">
        <v>27</v>
      </c>
      <c r="P115" s="9"/>
      <c r="Q115" s="680">
        <v>2.79</v>
      </c>
      <c r="R115" s="19">
        <f t="shared" si="11"/>
        <v>0</v>
      </c>
      <c r="S115" s="19">
        <v>1</v>
      </c>
      <c r="T115" s="19">
        <f t="shared" si="12"/>
        <v>0</v>
      </c>
      <c r="AG115" s="347" t="s">
        <v>1641</v>
      </c>
      <c r="AH115" s="347" t="s">
        <v>767</v>
      </c>
      <c r="AI115" s="150">
        <v>0.30099999999999999</v>
      </c>
    </row>
    <row r="116" spans="3:35" ht="15" customHeight="1">
      <c r="C116" s="1245"/>
      <c r="D116" s="787"/>
      <c r="E116" s="791"/>
      <c r="F116" s="1231" t="s">
        <v>202</v>
      </c>
      <c r="G116" s="1240"/>
      <c r="H116" s="13"/>
      <c r="I116" s="17"/>
      <c r="J116" s="8" t="s">
        <v>8079</v>
      </c>
      <c r="K116" s="9"/>
      <c r="L116" s="194" t="s">
        <v>27</v>
      </c>
      <c r="M116" s="195" t="s">
        <v>28</v>
      </c>
      <c r="N116" s="86"/>
      <c r="O116" s="87" t="s">
        <v>27</v>
      </c>
      <c r="P116" s="9"/>
      <c r="Q116" s="680">
        <v>1.96</v>
      </c>
      <c r="R116" s="19">
        <f t="shared" si="11"/>
        <v>0</v>
      </c>
      <c r="S116" s="19">
        <v>1</v>
      </c>
      <c r="T116" s="19">
        <f t="shared" si="12"/>
        <v>0</v>
      </c>
      <c r="AG116" s="347" t="s">
        <v>1642</v>
      </c>
      <c r="AH116" s="347" t="s">
        <v>768</v>
      </c>
      <c r="AI116" s="150">
        <v>0</v>
      </c>
    </row>
    <row r="117" spans="3:35" ht="15" customHeight="1">
      <c r="C117" s="786" t="s">
        <v>8142</v>
      </c>
      <c r="D117" s="787"/>
      <c r="E117" s="788"/>
      <c r="F117" s="1237" t="s">
        <v>48</v>
      </c>
      <c r="G117" s="1240"/>
      <c r="H117" s="94"/>
      <c r="I117" s="17"/>
      <c r="J117" s="96" t="s">
        <v>210</v>
      </c>
      <c r="K117" s="95"/>
      <c r="L117" s="194" t="s">
        <v>27</v>
      </c>
      <c r="M117" s="195" t="s">
        <v>28</v>
      </c>
      <c r="N117" s="97"/>
      <c r="O117" s="87" t="s">
        <v>27</v>
      </c>
      <c r="P117" s="95"/>
      <c r="Q117" s="680">
        <v>2300</v>
      </c>
      <c r="R117" s="19">
        <f t="shared" si="11"/>
        <v>0</v>
      </c>
      <c r="S117" s="19">
        <v>1</v>
      </c>
      <c r="T117" s="19">
        <f t="shared" si="12"/>
        <v>0</v>
      </c>
      <c r="AG117" s="347" t="s">
        <v>4849</v>
      </c>
      <c r="AH117" s="347" t="s">
        <v>769</v>
      </c>
      <c r="AI117" s="150">
        <v>0.499</v>
      </c>
    </row>
    <row r="118" spans="3:35" ht="15" customHeight="1">
      <c r="C118" s="796" t="s">
        <v>8143</v>
      </c>
      <c r="D118" s="793"/>
      <c r="E118" s="797" t="s">
        <v>8144</v>
      </c>
      <c r="F118" s="1237" t="s">
        <v>8143</v>
      </c>
      <c r="G118" s="1240"/>
      <c r="H118" s="94"/>
      <c r="I118" s="17"/>
      <c r="J118" s="96" t="s">
        <v>210</v>
      </c>
      <c r="K118" s="95"/>
      <c r="L118" s="194" t="s">
        <v>27</v>
      </c>
      <c r="M118" s="195" t="s">
        <v>28</v>
      </c>
      <c r="N118" s="97"/>
      <c r="O118" s="87" t="s">
        <v>27</v>
      </c>
      <c r="P118" s="95"/>
      <c r="Q118" s="680">
        <v>1090</v>
      </c>
      <c r="R118" s="19">
        <f t="shared" si="11"/>
        <v>0</v>
      </c>
      <c r="S118" s="19">
        <v>1</v>
      </c>
      <c r="T118" s="19">
        <f t="shared" si="12"/>
        <v>0</v>
      </c>
      <c r="AG118" s="347" t="s">
        <v>4850</v>
      </c>
      <c r="AH118" s="347" t="s">
        <v>770</v>
      </c>
      <c r="AI118" s="150">
        <v>0</v>
      </c>
    </row>
    <row r="119" spans="3:35" ht="15" customHeight="1">
      <c r="C119" s="798"/>
      <c r="D119" s="794"/>
      <c r="E119" s="799"/>
      <c r="F119" s="1238" t="s">
        <v>10102</v>
      </c>
      <c r="G119" s="1239"/>
      <c r="H119" s="94"/>
      <c r="I119" s="17"/>
      <c r="J119" s="96" t="s">
        <v>210</v>
      </c>
      <c r="K119" s="95"/>
      <c r="L119" s="194" t="s">
        <v>27</v>
      </c>
      <c r="M119" s="195" t="s">
        <v>28</v>
      </c>
      <c r="N119" s="97"/>
      <c r="O119" s="87" t="s">
        <v>27</v>
      </c>
      <c r="P119" s="95"/>
      <c r="Q119" s="680">
        <v>760</v>
      </c>
      <c r="R119" s="19">
        <f t="shared" si="11"/>
        <v>0</v>
      </c>
      <c r="S119" s="19">
        <v>1</v>
      </c>
      <c r="T119" s="19">
        <f t="shared" si="12"/>
        <v>0</v>
      </c>
      <c r="AG119" s="347" t="s">
        <v>1643</v>
      </c>
      <c r="AH119" s="347" t="s">
        <v>771</v>
      </c>
      <c r="AI119" s="150">
        <v>0.439</v>
      </c>
    </row>
    <row r="120" spans="3:35" ht="15" customHeight="1">
      <c r="C120" s="786" t="s">
        <v>46</v>
      </c>
      <c r="D120" s="787"/>
      <c r="E120" s="788"/>
      <c r="F120" s="1237" t="s">
        <v>8145</v>
      </c>
      <c r="G120" s="1241"/>
      <c r="H120" s="94"/>
      <c r="I120" s="17"/>
      <c r="J120" s="8" t="s">
        <v>210</v>
      </c>
      <c r="K120" s="95"/>
      <c r="L120" s="194" t="s">
        <v>27</v>
      </c>
      <c r="M120" s="195" t="s">
        <v>28</v>
      </c>
      <c r="N120" s="86"/>
      <c r="O120" s="87" t="s">
        <v>27</v>
      </c>
      <c r="P120" s="9"/>
      <c r="Q120" s="680">
        <v>1000</v>
      </c>
      <c r="R120" s="19">
        <f>IF(ISERROR(I120*Q120),"",ROUND(I120*Q120,1))</f>
        <v>0</v>
      </c>
      <c r="S120" s="19">
        <v>1</v>
      </c>
      <c r="T120" s="19">
        <f>IF(ISERROR(R120*S120),"",ROUND(R120*S120,1))</f>
        <v>0</v>
      </c>
      <c r="AG120" s="347" t="s">
        <v>4851</v>
      </c>
      <c r="AH120" s="347" t="s">
        <v>729</v>
      </c>
      <c r="AI120" s="150">
        <v>0.58899999999999997</v>
      </c>
    </row>
    <row r="121" spans="3:35" ht="15" customHeight="1">
      <c r="C121" s="782" t="s">
        <v>8146</v>
      </c>
      <c r="D121" s="793"/>
      <c r="E121" s="797" t="s">
        <v>8147</v>
      </c>
      <c r="F121" s="1242" t="s">
        <v>8148</v>
      </c>
      <c r="G121" s="1239"/>
      <c r="H121" s="13"/>
      <c r="I121" s="17"/>
      <c r="J121" s="8" t="s">
        <v>210</v>
      </c>
      <c r="K121" s="9"/>
      <c r="L121" s="194" t="s">
        <v>27</v>
      </c>
      <c r="M121" s="195" t="s">
        <v>28</v>
      </c>
      <c r="N121" s="86"/>
      <c r="O121" s="87" t="s">
        <v>27</v>
      </c>
      <c r="P121" s="9"/>
      <c r="Q121" s="680">
        <v>1430</v>
      </c>
      <c r="R121" s="19">
        <f>IF(ISERROR(I121*Q121),"",ROUND(I121*Q121,1))</f>
        <v>0</v>
      </c>
      <c r="S121" s="19">
        <v>1</v>
      </c>
      <c r="T121" s="19">
        <f t="shared" si="12"/>
        <v>0</v>
      </c>
      <c r="AG121" s="347" t="s">
        <v>4852</v>
      </c>
      <c r="AH121" s="347" t="s">
        <v>730</v>
      </c>
      <c r="AI121" s="150">
        <v>0</v>
      </c>
    </row>
    <row r="122" spans="3:35" ht="15" customHeight="1">
      <c r="C122" s="798"/>
      <c r="D122" s="794"/>
      <c r="E122" s="799"/>
      <c r="F122" s="1242" t="s">
        <v>8149</v>
      </c>
      <c r="G122" s="1239"/>
      <c r="H122" s="13"/>
      <c r="I122" s="17"/>
      <c r="J122" s="8" t="s">
        <v>210</v>
      </c>
      <c r="K122" s="9"/>
      <c r="L122" s="194" t="s">
        <v>27</v>
      </c>
      <c r="M122" s="195" t="s">
        <v>28</v>
      </c>
      <c r="N122" s="86"/>
      <c r="O122" s="87" t="s">
        <v>27</v>
      </c>
      <c r="P122" s="9"/>
      <c r="Q122" s="680">
        <v>1340</v>
      </c>
      <c r="R122" s="19">
        <f>IF(ISERROR(I122*Q122),"",ROUND(I122*Q122,1))</f>
        <v>0</v>
      </c>
      <c r="S122" s="19">
        <v>1</v>
      </c>
      <c r="T122" s="19">
        <f t="shared" si="12"/>
        <v>0</v>
      </c>
      <c r="AG122" s="347" t="s">
        <v>4853</v>
      </c>
      <c r="AH122" s="347" t="s">
        <v>721</v>
      </c>
      <c r="AI122" s="150">
        <v>0.40099999999999997</v>
      </c>
    </row>
    <row r="123" spans="3:35" ht="15" customHeight="1">
      <c r="C123" s="782" t="s">
        <v>8150</v>
      </c>
      <c r="D123" s="787"/>
      <c r="E123" s="797" t="s">
        <v>8151</v>
      </c>
      <c r="F123" s="1231" t="s">
        <v>8152</v>
      </c>
      <c r="G123" s="1240"/>
      <c r="H123" s="13"/>
      <c r="I123" s="17"/>
      <c r="J123" s="8" t="s">
        <v>210</v>
      </c>
      <c r="K123" s="9"/>
      <c r="L123" s="194" t="s">
        <v>27</v>
      </c>
      <c r="M123" s="195" t="s">
        <v>28</v>
      </c>
      <c r="N123" s="86"/>
      <c r="O123" s="87" t="s">
        <v>27</v>
      </c>
      <c r="P123" s="9"/>
      <c r="Q123" s="680">
        <v>1560</v>
      </c>
      <c r="R123" s="19">
        <f t="shared" si="11"/>
        <v>0</v>
      </c>
      <c r="S123" s="19">
        <v>1</v>
      </c>
      <c r="T123" s="19">
        <f t="shared" si="12"/>
        <v>0</v>
      </c>
      <c r="AG123" s="347" t="s">
        <v>4854</v>
      </c>
      <c r="AH123" s="347" t="s">
        <v>740</v>
      </c>
      <c r="AI123" s="150">
        <v>0.49</v>
      </c>
    </row>
    <row r="124" spans="3:35" ht="15" customHeight="1">
      <c r="C124" s="796"/>
      <c r="D124" s="787"/>
      <c r="E124" s="791"/>
      <c r="F124" s="1231" t="s">
        <v>8153</v>
      </c>
      <c r="G124" s="1240"/>
      <c r="H124" s="13"/>
      <c r="I124" s="17"/>
      <c r="J124" s="8" t="s">
        <v>210</v>
      </c>
      <c r="K124" s="9"/>
      <c r="L124" s="194" t="s">
        <v>27</v>
      </c>
      <c r="M124" s="195" t="s">
        <v>28</v>
      </c>
      <c r="N124" s="86"/>
      <c r="O124" s="87" t="s">
        <v>27</v>
      </c>
      <c r="P124" s="9"/>
      <c r="Q124" s="680">
        <v>2060</v>
      </c>
      <c r="R124" s="19">
        <f t="shared" si="11"/>
        <v>0</v>
      </c>
      <c r="S124" s="19">
        <v>1</v>
      </c>
      <c r="T124" s="19">
        <f t="shared" si="12"/>
        <v>0</v>
      </c>
      <c r="AG124" s="347" t="s">
        <v>4855</v>
      </c>
      <c r="AH124" s="347" t="s">
        <v>742</v>
      </c>
      <c r="AI124" s="150">
        <v>0.53399999999999992</v>
      </c>
    </row>
    <row r="125" spans="3:35" ht="15" customHeight="1">
      <c r="C125" s="796"/>
      <c r="D125" s="787"/>
      <c r="E125" s="791"/>
      <c r="F125" s="1231" t="s">
        <v>8154</v>
      </c>
      <c r="G125" s="1240"/>
      <c r="H125" s="13"/>
      <c r="I125" s="17"/>
      <c r="J125" s="8" t="s">
        <v>210</v>
      </c>
      <c r="K125" s="9"/>
      <c r="L125" s="194" t="s">
        <v>27</v>
      </c>
      <c r="M125" s="195" t="s">
        <v>28</v>
      </c>
      <c r="N125" s="86"/>
      <c r="O125" s="87" t="s">
        <v>27</v>
      </c>
      <c r="P125" s="9"/>
      <c r="Q125" s="680">
        <v>860</v>
      </c>
      <c r="R125" s="19">
        <f t="shared" si="11"/>
        <v>0</v>
      </c>
      <c r="S125" s="19">
        <v>1</v>
      </c>
      <c r="T125" s="19">
        <f t="shared" si="12"/>
        <v>0</v>
      </c>
      <c r="AG125" s="347" t="s">
        <v>4856</v>
      </c>
      <c r="AH125" s="347" t="s">
        <v>741</v>
      </c>
      <c r="AI125" s="150">
        <v>0.41</v>
      </c>
    </row>
    <row r="126" spans="3:35" ht="15" customHeight="1">
      <c r="C126" s="796"/>
      <c r="D126" s="787"/>
      <c r="E126" s="791"/>
      <c r="F126" s="1231" t="s">
        <v>8155</v>
      </c>
      <c r="G126" s="1240"/>
      <c r="H126" s="13"/>
      <c r="I126" s="17"/>
      <c r="J126" s="8" t="s">
        <v>210</v>
      </c>
      <c r="K126" s="9"/>
      <c r="L126" s="194" t="s">
        <v>27</v>
      </c>
      <c r="M126" s="195" t="s">
        <v>28</v>
      </c>
      <c r="N126" s="86"/>
      <c r="O126" s="87" t="s">
        <v>27</v>
      </c>
      <c r="P126" s="9"/>
      <c r="Q126" s="680">
        <v>940</v>
      </c>
      <c r="R126" s="19">
        <f t="shared" si="11"/>
        <v>0</v>
      </c>
      <c r="S126" s="19">
        <v>1</v>
      </c>
      <c r="T126" s="19">
        <f t="shared" si="12"/>
        <v>0</v>
      </c>
      <c r="AG126" s="347" t="s">
        <v>1644</v>
      </c>
      <c r="AH126" s="347" t="s">
        <v>718</v>
      </c>
      <c r="AI126" s="150">
        <v>0.44700000000000001</v>
      </c>
    </row>
    <row r="127" spans="3:35" ht="15" customHeight="1">
      <c r="C127" s="796"/>
      <c r="D127" s="787"/>
      <c r="E127" s="791"/>
      <c r="F127" s="1231" t="s">
        <v>8156</v>
      </c>
      <c r="G127" s="1240"/>
      <c r="H127" s="13"/>
      <c r="I127" s="17"/>
      <c r="J127" s="8" t="s">
        <v>210</v>
      </c>
      <c r="K127" s="9"/>
      <c r="L127" s="194" t="s">
        <v>27</v>
      </c>
      <c r="M127" s="195" t="s">
        <v>28</v>
      </c>
      <c r="N127" s="86"/>
      <c r="O127" s="87" t="s">
        <v>27</v>
      </c>
      <c r="P127" s="9"/>
      <c r="Q127" s="680">
        <v>960</v>
      </c>
      <c r="R127" s="19">
        <f t="shared" si="11"/>
        <v>0</v>
      </c>
      <c r="S127" s="19">
        <v>1</v>
      </c>
      <c r="T127" s="19">
        <f t="shared" si="12"/>
        <v>0</v>
      </c>
      <c r="AG127" s="347" t="s">
        <v>4857</v>
      </c>
      <c r="AH127" s="347" t="s">
        <v>710</v>
      </c>
      <c r="AI127" s="150">
        <v>0.34200000000000003</v>
      </c>
    </row>
    <row r="128" spans="3:35" ht="15" customHeight="1">
      <c r="C128" s="796"/>
      <c r="D128" s="787"/>
      <c r="E128" s="791"/>
      <c r="F128" s="1231" t="s">
        <v>8157</v>
      </c>
      <c r="G128" s="1240"/>
      <c r="H128" s="13"/>
      <c r="I128" s="17"/>
      <c r="J128" s="8" t="s">
        <v>210</v>
      </c>
      <c r="K128" s="9"/>
      <c r="L128" s="194" t="s">
        <v>27</v>
      </c>
      <c r="M128" s="195" t="s">
        <v>28</v>
      </c>
      <c r="N128" s="86"/>
      <c r="O128" s="87" t="s">
        <v>27</v>
      </c>
      <c r="P128" s="9"/>
      <c r="Q128" s="680">
        <v>1560</v>
      </c>
      <c r="R128" s="19">
        <f t="shared" si="11"/>
        <v>0</v>
      </c>
      <c r="S128" s="19">
        <v>1</v>
      </c>
      <c r="T128" s="19">
        <f t="shared" si="12"/>
        <v>0</v>
      </c>
      <c r="AG128" s="347" t="s">
        <v>4858</v>
      </c>
      <c r="AH128" s="347" t="s">
        <v>735</v>
      </c>
      <c r="AI128" s="150">
        <v>0.36399999999999999</v>
      </c>
    </row>
    <row r="129" spans="3:35" ht="15" customHeight="1">
      <c r="C129" s="796"/>
      <c r="D129" s="787"/>
      <c r="E129" s="791"/>
      <c r="F129" s="1231" t="s">
        <v>8158</v>
      </c>
      <c r="G129" s="1240"/>
      <c r="H129" s="13"/>
      <c r="I129" s="17"/>
      <c r="J129" s="8" t="s">
        <v>210</v>
      </c>
      <c r="K129" s="9"/>
      <c r="L129" s="194" t="s">
        <v>27</v>
      </c>
      <c r="M129" s="195" t="s">
        <v>28</v>
      </c>
      <c r="N129" s="86"/>
      <c r="O129" s="87" t="s">
        <v>27</v>
      </c>
      <c r="P129" s="9"/>
      <c r="Q129" s="680">
        <v>65</v>
      </c>
      <c r="R129" s="19">
        <f t="shared" si="11"/>
        <v>0</v>
      </c>
      <c r="S129" s="19">
        <v>1</v>
      </c>
      <c r="T129" s="19">
        <f t="shared" si="12"/>
        <v>0</v>
      </c>
      <c r="AG129" s="347" t="s">
        <v>1645</v>
      </c>
      <c r="AH129" s="347" t="s">
        <v>893</v>
      </c>
      <c r="AI129" s="150">
        <v>0.55100000000000005</v>
      </c>
    </row>
    <row r="130" spans="3:35" ht="15" customHeight="1">
      <c r="C130" s="796"/>
      <c r="D130" s="787"/>
      <c r="E130" s="791"/>
      <c r="F130" s="1231" t="s">
        <v>8159</v>
      </c>
      <c r="G130" s="1240"/>
      <c r="H130" s="13"/>
      <c r="I130" s="17"/>
      <c r="J130" s="8" t="s">
        <v>210</v>
      </c>
      <c r="K130" s="9"/>
      <c r="L130" s="194" t="s">
        <v>27</v>
      </c>
      <c r="M130" s="195" t="s">
        <v>28</v>
      </c>
      <c r="N130" s="86"/>
      <c r="O130" s="87" t="s">
        <v>27</v>
      </c>
      <c r="P130" s="9"/>
      <c r="Q130" s="680">
        <v>330</v>
      </c>
      <c r="R130" s="19">
        <f t="shared" si="11"/>
        <v>0</v>
      </c>
      <c r="S130" s="19">
        <v>1</v>
      </c>
      <c r="T130" s="19">
        <f t="shared" si="12"/>
        <v>0</v>
      </c>
      <c r="AG130" s="347" t="s">
        <v>1738</v>
      </c>
      <c r="AH130" s="347" t="s">
        <v>4859</v>
      </c>
      <c r="AI130" s="150">
        <v>0.68800000000000006</v>
      </c>
    </row>
    <row r="131" spans="3:35" ht="15" customHeight="1">
      <c r="C131" s="796"/>
      <c r="D131" s="787"/>
      <c r="E131" s="791"/>
      <c r="F131" s="1231" t="s">
        <v>8160</v>
      </c>
      <c r="G131" s="1240"/>
      <c r="H131" s="13"/>
      <c r="I131" s="17"/>
      <c r="J131" s="8" t="s">
        <v>210</v>
      </c>
      <c r="K131" s="9"/>
      <c r="L131" s="194" t="s">
        <v>27</v>
      </c>
      <c r="M131" s="195" t="s">
        <v>28</v>
      </c>
      <c r="N131" s="86"/>
      <c r="O131" s="87" t="s">
        <v>27</v>
      </c>
      <c r="P131" s="9"/>
      <c r="Q131" s="680">
        <v>730</v>
      </c>
      <c r="R131" s="19">
        <f t="shared" si="11"/>
        <v>0</v>
      </c>
      <c r="S131" s="19">
        <v>1</v>
      </c>
      <c r="T131" s="19">
        <f t="shared" si="12"/>
        <v>0</v>
      </c>
      <c r="AG131" s="347" t="s">
        <v>1715</v>
      </c>
      <c r="AH131" s="347" t="s">
        <v>694</v>
      </c>
      <c r="AI131" s="150">
        <v>0.57300000000000006</v>
      </c>
    </row>
    <row r="132" spans="3:35" ht="15" customHeight="1">
      <c r="C132" s="796"/>
      <c r="D132" s="787"/>
      <c r="E132" s="791"/>
      <c r="F132" s="1231" t="s">
        <v>466</v>
      </c>
      <c r="G132" s="1240"/>
      <c r="H132" s="13"/>
      <c r="I132" s="17"/>
      <c r="J132" s="8" t="s">
        <v>210</v>
      </c>
      <c r="K132" s="9"/>
      <c r="L132" s="194" t="s">
        <v>27</v>
      </c>
      <c r="M132" s="195" t="s">
        <v>28</v>
      </c>
      <c r="N132" s="86"/>
      <c r="O132" s="87" t="s">
        <v>27</v>
      </c>
      <c r="P132" s="9"/>
      <c r="Q132" s="680">
        <v>2100</v>
      </c>
      <c r="R132" s="19">
        <f t="shared" si="11"/>
        <v>0</v>
      </c>
      <c r="S132" s="19">
        <v>1</v>
      </c>
      <c r="T132" s="19">
        <f t="shared" si="12"/>
        <v>0</v>
      </c>
      <c r="AG132" s="347" t="s">
        <v>4860</v>
      </c>
      <c r="AH132" s="347" t="s">
        <v>695</v>
      </c>
      <c r="AI132" s="150">
        <v>0.496</v>
      </c>
    </row>
    <row r="133" spans="3:35" ht="15" customHeight="1">
      <c r="C133" s="796"/>
      <c r="D133" s="787"/>
      <c r="E133" s="791"/>
      <c r="F133" s="1231" t="s">
        <v>8161</v>
      </c>
      <c r="G133" s="1240"/>
      <c r="H133" s="13"/>
      <c r="I133" s="17"/>
      <c r="J133" s="8" t="s">
        <v>210</v>
      </c>
      <c r="K133" s="9"/>
      <c r="L133" s="194" t="s">
        <v>27</v>
      </c>
      <c r="M133" s="195" t="s">
        <v>28</v>
      </c>
      <c r="N133" s="86"/>
      <c r="O133" s="87" t="s">
        <v>27</v>
      </c>
      <c r="P133" s="9"/>
      <c r="Q133" s="680">
        <v>370</v>
      </c>
      <c r="R133" s="19">
        <f t="shared" si="11"/>
        <v>0</v>
      </c>
      <c r="S133" s="19">
        <v>1</v>
      </c>
      <c r="T133" s="19">
        <f t="shared" si="12"/>
        <v>0</v>
      </c>
      <c r="AG133" s="347" t="s">
        <v>1709</v>
      </c>
      <c r="AH133" s="347" t="s">
        <v>696</v>
      </c>
      <c r="AI133" s="150">
        <v>0.49399999999999999</v>
      </c>
    </row>
    <row r="134" spans="3:35" ht="15" customHeight="1">
      <c r="C134" s="796"/>
      <c r="D134" s="787"/>
      <c r="E134" s="791"/>
      <c r="F134" s="1231" t="s">
        <v>8162</v>
      </c>
      <c r="G134" s="1240"/>
      <c r="H134" s="13"/>
      <c r="I134" s="17"/>
      <c r="J134" s="8" t="s">
        <v>210</v>
      </c>
      <c r="K134" s="9"/>
      <c r="L134" s="194" t="s">
        <v>27</v>
      </c>
      <c r="M134" s="195" t="s">
        <v>28</v>
      </c>
      <c r="N134" s="86"/>
      <c r="O134" s="87" t="s">
        <v>27</v>
      </c>
      <c r="P134" s="9"/>
      <c r="Q134" s="680">
        <v>1100</v>
      </c>
      <c r="R134" s="19">
        <f t="shared" si="11"/>
        <v>0</v>
      </c>
      <c r="S134" s="19">
        <v>1</v>
      </c>
      <c r="T134" s="19">
        <f t="shared" si="12"/>
        <v>0</v>
      </c>
      <c r="AG134" s="347" t="s">
        <v>1736</v>
      </c>
      <c r="AH134" s="347" t="s">
        <v>697</v>
      </c>
      <c r="AI134" s="150">
        <v>0.64</v>
      </c>
    </row>
    <row r="135" spans="3:35" ht="15" customHeight="1">
      <c r="C135" s="796"/>
      <c r="D135" s="787"/>
      <c r="E135" s="791"/>
      <c r="F135" s="1231" t="s">
        <v>8105</v>
      </c>
      <c r="G135" s="1240"/>
      <c r="H135" s="13"/>
      <c r="I135" s="17"/>
      <c r="J135" s="8" t="s">
        <v>44</v>
      </c>
      <c r="K135" s="9"/>
      <c r="L135" s="194" t="s">
        <v>27</v>
      </c>
      <c r="M135" s="195" t="s">
        <v>28</v>
      </c>
      <c r="N135" s="86"/>
      <c r="O135" s="87" t="s">
        <v>27</v>
      </c>
      <c r="P135" s="9"/>
      <c r="Q135" s="680">
        <v>0.85</v>
      </c>
      <c r="R135" s="19">
        <f t="shared" si="11"/>
        <v>0</v>
      </c>
      <c r="S135" s="19">
        <v>1</v>
      </c>
      <c r="T135" s="19">
        <f t="shared" si="12"/>
        <v>0</v>
      </c>
      <c r="AG135" s="347" t="s">
        <v>1672</v>
      </c>
      <c r="AH135" s="347" t="s">
        <v>698</v>
      </c>
      <c r="AI135" s="150">
        <v>0.52300000000000002</v>
      </c>
    </row>
    <row r="136" spans="3:35" ht="16.5" customHeight="1">
      <c r="C136" s="786" t="s">
        <v>8163</v>
      </c>
      <c r="D136" s="787"/>
      <c r="E136" s="788"/>
      <c r="F136" s="1231" t="s">
        <v>50</v>
      </c>
      <c r="G136" s="1240"/>
      <c r="H136" s="13"/>
      <c r="I136" s="17"/>
      <c r="J136" s="8" t="s">
        <v>210</v>
      </c>
      <c r="K136" s="9"/>
      <c r="L136" s="194" t="s">
        <v>27</v>
      </c>
      <c r="M136" s="195" t="s">
        <v>28</v>
      </c>
      <c r="N136" s="86"/>
      <c r="O136" s="87" t="s">
        <v>27</v>
      </c>
      <c r="P136" s="9"/>
      <c r="Q136" s="680">
        <v>3380</v>
      </c>
      <c r="R136" s="19">
        <f t="shared" si="11"/>
        <v>0</v>
      </c>
      <c r="S136" s="19">
        <v>1</v>
      </c>
      <c r="T136" s="19">
        <f t="shared" si="12"/>
        <v>0</v>
      </c>
      <c r="AG136" s="347" t="s">
        <v>1708</v>
      </c>
      <c r="AH136" s="347" t="s">
        <v>699</v>
      </c>
      <c r="AI136" s="150">
        <v>0.70899999999999996</v>
      </c>
    </row>
    <row r="137" spans="3:35" ht="15" customHeight="1">
      <c r="C137" s="786" t="s">
        <v>8164</v>
      </c>
      <c r="D137" s="800"/>
      <c r="E137" s="788"/>
      <c r="F137" s="1231" t="s">
        <v>8165</v>
      </c>
      <c r="G137" s="1232"/>
      <c r="H137" s="647"/>
      <c r="I137" s="701"/>
      <c r="J137" s="8" t="s">
        <v>210</v>
      </c>
      <c r="K137" s="702"/>
      <c r="L137" s="703" t="s">
        <v>27</v>
      </c>
      <c r="M137" s="704" t="s">
        <v>28</v>
      </c>
      <c r="N137" s="705"/>
      <c r="O137" s="706" t="s">
        <v>27</v>
      </c>
      <c r="P137" s="702"/>
      <c r="Q137" s="779">
        <f>44/12*1000</f>
        <v>3666.6666666666665</v>
      </c>
      <c r="R137" s="707">
        <f>IF(ISERROR(I137*Q137),"",ROUND(I137*Q137,1))</f>
        <v>0</v>
      </c>
      <c r="S137" s="707">
        <v>1</v>
      </c>
      <c r="T137" s="707">
        <f t="shared" si="12"/>
        <v>0</v>
      </c>
      <c r="AG137" s="347" t="s">
        <v>1687</v>
      </c>
      <c r="AH137" s="347" t="s">
        <v>700</v>
      </c>
      <c r="AI137" s="150">
        <v>0.68800000000000006</v>
      </c>
    </row>
    <row r="138" spans="3:35" ht="15" customHeight="1">
      <c r="C138" s="782" t="s">
        <v>8166</v>
      </c>
      <c r="D138" s="801"/>
      <c r="E138" s="797"/>
      <c r="F138" s="1231" t="s">
        <v>36</v>
      </c>
      <c r="G138" s="1232"/>
      <c r="H138" s="647"/>
      <c r="I138" s="701"/>
      <c r="J138" s="8" t="s">
        <v>210</v>
      </c>
      <c r="K138" s="702"/>
      <c r="L138" s="703" t="s">
        <v>27</v>
      </c>
      <c r="M138" s="704" t="s">
        <v>28</v>
      </c>
      <c r="N138" s="705"/>
      <c r="O138" s="706" t="s">
        <v>27</v>
      </c>
      <c r="P138" s="702"/>
      <c r="Q138" s="779">
        <v>440</v>
      </c>
      <c r="R138" s="707">
        <f>IF(ISERROR(I138*Q138),"",ROUND(I138*Q138,1))</f>
        <v>0</v>
      </c>
      <c r="S138" s="707">
        <v>1</v>
      </c>
      <c r="T138" s="707">
        <f t="shared" si="12"/>
        <v>0</v>
      </c>
      <c r="AG138" s="347" t="s">
        <v>1674</v>
      </c>
      <c r="AH138" s="347" t="s">
        <v>701</v>
      </c>
      <c r="AI138" s="150">
        <v>0.59799999999999998</v>
      </c>
    </row>
    <row r="139" spans="3:35" ht="15" customHeight="1">
      <c r="C139" s="798"/>
      <c r="D139" s="802"/>
      <c r="E139" s="799"/>
      <c r="F139" s="1231" t="s">
        <v>37</v>
      </c>
      <c r="G139" s="1232"/>
      <c r="H139" s="647"/>
      <c r="I139" s="701"/>
      <c r="J139" s="8" t="s">
        <v>210</v>
      </c>
      <c r="K139" s="702"/>
      <c r="L139" s="703" t="s">
        <v>27</v>
      </c>
      <c r="M139" s="704" t="s">
        <v>28</v>
      </c>
      <c r="N139" s="705"/>
      <c r="O139" s="706" t="s">
        <v>27</v>
      </c>
      <c r="P139" s="702"/>
      <c r="Q139" s="779">
        <v>471</v>
      </c>
      <c r="R139" s="707">
        <f>IF(ISERROR(I139*Q139),"",ROUND(I139*Q139,1))</f>
        <v>0</v>
      </c>
      <c r="S139" s="707">
        <v>1</v>
      </c>
      <c r="T139" s="707">
        <f t="shared" si="12"/>
        <v>0</v>
      </c>
      <c r="AG139" s="347" t="s">
        <v>1669</v>
      </c>
      <c r="AH139" s="347" t="s">
        <v>702</v>
      </c>
      <c r="AI139" s="150">
        <v>0.81599999999999995</v>
      </c>
    </row>
    <row r="140" spans="3:35" ht="15" customHeight="1">
      <c r="C140" s="796" t="s">
        <v>8167</v>
      </c>
      <c r="D140" s="802"/>
      <c r="E140" s="795"/>
      <c r="F140" s="1231" t="s">
        <v>8168</v>
      </c>
      <c r="G140" s="1232"/>
      <c r="H140" s="647"/>
      <c r="I140" s="701"/>
      <c r="J140" s="8" t="s">
        <v>8079</v>
      </c>
      <c r="K140" s="702"/>
      <c r="L140" s="703" t="s">
        <v>27</v>
      </c>
      <c r="M140" s="704" t="s">
        <v>28</v>
      </c>
      <c r="N140" s="705"/>
      <c r="O140" s="706" t="s">
        <v>27</v>
      </c>
      <c r="P140" s="702"/>
      <c r="Q140" s="780">
        <v>0.313</v>
      </c>
      <c r="R140" s="707">
        <f>IF(ISERROR(I140*Q140),"",ROUND(I140*Q140,1))</f>
        <v>0</v>
      </c>
      <c r="S140" s="707">
        <v>1</v>
      </c>
      <c r="T140" s="707">
        <f t="shared" si="12"/>
        <v>0</v>
      </c>
      <c r="AG140" s="347" t="s">
        <v>1646</v>
      </c>
      <c r="AH140" s="347" t="s">
        <v>772</v>
      </c>
      <c r="AI140" s="150">
        <v>0.33700000000000002</v>
      </c>
    </row>
    <row r="141" spans="3:35" ht="15" customHeight="1">
      <c r="C141" s="798" t="s">
        <v>8169</v>
      </c>
      <c r="D141" s="802"/>
      <c r="E141" s="790"/>
      <c r="F141" s="1231" t="s">
        <v>8170</v>
      </c>
      <c r="G141" s="1232"/>
      <c r="H141" s="647"/>
      <c r="I141" s="701"/>
      <c r="J141" s="8" t="s">
        <v>8079</v>
      </c>
      <c r="K141" s="702"/>
      <c r="L141" s="703" t="s">
        <v>27</v>
      </c>
      <c r="M141" s="704" t="s">
        <v>28</v>
      </c>
      <c r="N141" s="705"/>
      <c r="O141" s="706" t="s">
        <v>27</v>
      </c>
      <c r="P141" s="702"/>
      <c r="Q141" s="694">
        <v>1.1599999999999999</v>
      </c>
      <c r="R141" s="707">
        <f>IF(ISERROR(I141*Q141),"",ROUND(I141*Q141,1))</f>
        <v>0</v>
      </c>
      <c r="S141" s="707">
        <v>1</v>
      </c>
      <c r="T141" s="707">
        <f t="shared" si="12"/>
        <v>0</v>
      </c>
      <c r="AG141" s="347" t="s">
        <v>1647</v>
      </c>
      <c r="AH141" s="347" t="s">
        <v>794</v>
      </c>
      <c r="AI141" s="150">
        <v>0.49</v>
      </c>
    </row>
    <row r="142" spans="3:35" ht="15" customHeight="1">
      <c r="C142" s="782" t="s">
        <v>8171</v>
      </c>
      <c r="D142" s="800"/>
      <c r="E142" s="797"/>
      <c r="F142" s="1237" t="s">
        <v>8172</v>
      </c>
      <c r="G142" s="1232"/>
      <c r="H142" s="649"/>
      <c r="I142" s="651"/>
      <c r="J142" s="8" t="s">
        <v>195</v>
      </c>
      <c r="K142" s="708"/>
      <c r="L142" s="709" t="s">
        <v>27</v>
      </c>
      <c r="M142" s="710" t="s">
        <v>28</v>
      </c>
      <c r="N142" s="711"/>
      <c r="O142" s="712" t="s">
        <v>27</v>
      </c>
      <c r="P142" s="708"/>
      <c r="Q142" s="680">
        <v>0.58699999999999997</v>
      </c>
      <c r="R142" s="688">
        <f t="shared" si="11"/>
        <v>0</v>
      </c>
      <c r="S142" s="688">
        <v>1</v>
      </c>
      <c r="T142" s="688">
        <f t="shared" si="12"/>
        <v>0</v>
      </c>
      <c r="AG142" s="347" t="s">
        <v>1648</v>
      </c>
      <c r="AH142" s="347" t="s">
        <v>773</v>
      </c>
      <c r="AI142" s="150">
        <v>0.48299999999999998</v>
      </c>
    </row>
    <row r="143" spans="3:35" ht="15" customHeight="1">
      <c r="C143" s="796"/>
      <c r="D143" s="800"/>
      <c r="E143" s="791"/>
      <c r="F143" s="1237" t="s">
        <v>8173</v>
      </c>
      <c r="G143" s="1232"/>
      <c r="H143" s="649"/>
      <c r="I143" s="651"/>
      <c r="J143" s="8" t="s">
        <v>210</v>
      </c>
      <c r="K143" s="708"/>
      <c r="L143" s="709" t="s">
        <v>27</v>
      </c>
      <c r="M143" s="710" t="s">
        <v>28</v>
      </c>
      <c r="N143" s="711"/>
      <c r="O143" s="712" t="s">
        <v>27</v>
      </c>
      <c r="P143" s="708"/>
      <c r="Q143" s="680">
        <v>150</v>
      </c>
      <c r="R143" s="688">
        <f>IF(ISERROR(I143*Q143),"",ROUND(I143*Q143,1))</f>
        <v>0</v>
      </c>
      <c r="S143" s="688">
        <v>1</v>
      </c>
      <c r="T143" s="688">
        <f>IF(ISERROR(R143*S143),"",ROUND(R143*S143,1))</f>
        <v>0</v>
      </c>
      <c r="AG143" s="347" t="s">
        <v>1649</v>
      </c>
      <c r="AH143" s="347" t="s">
        <v>795</v>
      </c>
      <c r="AI143" s="150">
        <v>0.32</v>
      </c>
    </row>
    <row r="144" spans="3:35" ht="15" customHeight="1">
      <c r="C144" s="796"/>
      <c r="D144" s="800"/>
      <c r="E144" s="790"/>
      <c r="F144" s="1237" t="s">
        <v>8174</v>
      </c>
      <c r="G144" s="1232"/>
      <c r="H144" s="649"/>
      <c r="I144" s="651"/>
      <c r="J144" s="8" t="s">
        <v>210</v>
      </c>
      <c r="K144" s="708"/>
      <c r="L144" s="709" t="s">
        <v>27</v>
      </c>
      <c r="M144" s="710" t="s">
        <v>28</v>
      </c>
      <c r="N144" s="711"/>
      <c r="O144" s="712" t="s">
        <v>27</v>
      </c>
      <c r="P144" s="708"/>
      <c r="Q144" s="680">
        <v>598</v>
      </c>
      <c r="R144" s="688">
        <f t="shared" ref="R144:R149" si="13">IF(ISERROR(I144*Q144),"",ROUND(I144*Q144,1))</f>
        <v>0</v>
      </c>
      <c r="S144" s="688">
        <v>1</v>
      </c>
      <c r="T144" s="688">
        <f t="shared" si="12"/>
        <v>0</v>
      </c>
      <c r="AG144" s="347" t="s">
        <v>1650</v>
      </c>
      <c r="AH144" s="347" t="s">
        <v>796</v>
      </c>
      <c r="AI144" s="150">
        <v>0.8899999999999999</v>
      </c>
    </row>
    <row r="145" spans="3:35" ht="33.75" customHeight="1">
      <c r="C145" s="803" t="s">
        <v>8175</v>
      </c>
      <c r="D145" s="800"/>
      <c r="E145" s="788"/>
      <c r="F145" s="1237" t="s">
        <v>8176</v>
      </c>
      <c r="G145" s="1232"/>
      <c r="H145" s="649"/>
      <c r="I145" s="651"/>
      <c r="J145" s="8" t="s">
        <v>210</v>
      </c>
      <c r="K145" s="708"/>
      <c r="L145" s="709" t="s">
        <v>27</v>
      </c>
      <c r="M145" s="710" t="s">
        <v>28</v>
      </c>
      <c r="N145" s="711"/>
      <c r="O145" s="712" t="s">
        <v>27</v>
      </c>
      <c r="P145" s="708"/>
      <c r="Q145" s="680">
        <v>2350</v>
      </c>
      <c r="R145" s="688">
        <f t="shared" si="13"/>
        <v>0</v>
      </c>
      <c r="S145" s="688">
        <v>1</v>
      </c>
      <c r="T145" s="688">
        <f t="shared" si="12"/>
        <v>0</v>
      </c>
      <c r="AG145" s="347" t="s">
        <v>1651</v>
      </c>
      <c r="AH145" s="347" t="s">
        <v>797</v>
      </c>
      <c r="AI145" s="150">
        <v>1.56</v>
      </c>
    </row>
    <row r="146" spans="3:35" ht="15.75" customHeight="1">
      <c r="C146" s="782" t="s">
        <v>8054</v>
      </c>
      <c r="D146" s="800"/>
      <c r="E146" s="788" t="s">
        <v>8177</v>
      </c>
      <c r="F146" s="1238" t="s">
        <v>10103</v>
      </c>
      <c r="G146" s="1239"/>
      <c r="H146" s="649"/>
      <c r="I146" s="651"/>
      <c r="J146" s="8" t="s">
        <v>210</v>
      </c>
      <c r="K146" s="708"/>
      <c r="L146" s="709" t="s">
        <v>27</v>
      </c>
      <c r="M146" s="710" t="s">
        <v>28</v>
      </c>
      <c r="N146" s="711"/>
      <c r="O146" s="712" t="s">
        <v>27</v>
      </c>
      <c r="P146" s="708"/>
      <c r="Q146" s="680">
        <v>1000</v>
      </c>
      <c r="R146" s="688">
        <f t="shared" si="13"/>
        <v>0</v>
      </c>
      <c r="S146" s="688">
        <v>1</v>
      </c>
      <c r="T146" s="688">
        <f t="shared" si="12"/>
        <v>0</v>
      </c>
      <c r="AG146" s="347" t="s">
        <v>1652</v>
      </c>
      <c r="AH146" s="347" t="s">
        <v>774</v>
      </c>
      <c r="AI146" s="150">
        <v>0.433</v>
      </c>
    </row>
    <row r="147" spans="3:35" ht="15" customHeight="1">
      <c r="C147" s="798"/>
      <c r="D147" s="787"/>
      <c r="E147" s="788" t="s">
        <v>51</v>
      </c>
      <c r="F147" s="1237" t="s">
        <v>10104</v>
      </c>
      <c r="G147" s="1240"/>
      <c r="H147" s="94"/>
      <c r="I147" s="651"/>
      <c r="J147" s="8" t="s">
        <v>210</v>
      </c>
      <c r="K147" s="708"/>
      <c r="L147" s="709" t="s">
        <v>27</v>
      </c>
      <c r="M147" s="710" t="s">
        <v>28</v>
      </c>
      <c r="N147" s="711"/>
      <c r="O147" s="712" t="s">
        <v>27</v>
      </c>
      <c r="P147" s="708"/>
      <c r="Q147" s="680">
        <v>1000</v>
      </c>
      <c r="R147" s="688">
        <f t="shared" si="13"/>
        <v>0</v>
      </c>
      <c r="S147" s="688">
        <v>1</v>
      </c>
      <c r="T147" s="688">
        <f t="shared" si="12"/>
        <v>0</v>
      </c>
      <c r="AG147" s="347" t="s">
        <v>1653</v>
      </c>
      <c r="AH147" s="347" t="s">
        <v>775</v>
      </c>
      <c r="AI147" s="150">
        <v>0.57499999999999996</v>
      </c>
    </row>
    <row r="148" spans="3:35" ht="32.25" customHeight="1">
      <c r="C148" s="782" t="s">
        <v>8055</v>
      </c>
      <c r="D148" s="800"/>
      <c r="E148" s="788"/>
      <c r="F148" s="1237" t="s">
        <v>10105</v>
      </c>
      <c r="G148" s="1240"/>
      <c r="H148" s="649"/>
      <c r="I148" s="651"/>
      <c r="J148" s="8" t="s">
        <v>210</v>
      </c>
      <c r="K148" s="708"/>
      <c r="L148" s="709" t="s">
        <v>27</v>
      </c>
      <c r="M148" s="710" t="s">
        <v>28</v>
      </c>
      <c r="N148" s="711"/>
      <c r="O148" s="712" t="s">
        <v>27</v>
      </c>
      <c r="P148" s="708"/>
      <c r="Q148" s="680">
        <v>1000</v>
      </c>
      <c r="R148" s="688">
        <f t="shared" si="13"/>
        <v>0</v>
      </c>
      <c r="S148" s="688">
        <v>1</v>
      </c>
      <c r="T148" s="688">
        <f t="shared" si="12"/>
        <v>0</v>
      </c>
      <c r="AG148" s="347" t="s">
        <v>1654</v>
      </c>
      <c r="AH148" s="347" t="s">
        <v>798</v>
      </c>
      <c r="AI148" s="150">
        <v>0.48000000000000004</v>
      </c>
    </row>
    <row r="149" spans="3:35" ht="15" customHeight="1">
      <c r="C149" s="782" t="s">
        <v>8056</v>
      </c>
      <c r="D149" s="787"/>
      <c r="E149" s="788"/>
      <c r="F149" s="1237" t="s">
        <v>8178</v>
      </c>
      <c r="G149" s="1232"/>
      <c r="H149" s="94"/>
      <c r="I149" s="651"/>
      <c r="J149" s="8" t="s">
        <v>210</v>
      </c>
      <c r="K149" s="95"/>
      <c r="L149" s="194" t="s">
        <v>27</v>
      </c>
      <c r="M149" s="195" t="s">
        <v>28</v>
      </c>
      <c r="N149" s="86"/>
      <c r="O149" s="87" t="s">
        <v>27</v>
      </c>
      <c r="P149" s="95"/>
      <c r="Q149" s="680">
        <v>1000</v>
      </c>
      <c r="R149" s="19">
        <f t="shared" si="13"/>
        <v>0</v>
      </c>
      <c r="S149" s="19">
        <v>1</v>
      </c>
      <c r="T149" s="19">
        <f t="shared" si="12"/>
        <v>0</v>
      </c>
      <c r="AG149" s="347" t="s">
        <v>1655</v>
      </c>
      <c r="AH149" s="347" t="s">
        <v>799</v>
      </c>
      <c r="AI149" s="150">
        <v>0.49399999999999999</v>
      </c>
    </row>
    <row r="150" spans="3:35" ht="15" hidden="1" customHeight="1">
      <c r="C150" s="782" t="s">
        <v>8179</v>
      </c>
      <c r="D150" s="787"/>
      <c r="E150" s="797" t="s">
        <v>8180</v>
      </c>
      <c r="F150" s="1237" t="s">
        <v>37</v>
      </c>
      <c r="G150" s="1232"/>
      <c r="H150" s="94"/>
      <c r="I150" s="651"/>
      <c r="J150" s="8" t="s">
        <v>210</v>
      </c>
      <c r="K150" s="95"/>
      <c r="L150" s="194" t="s">
        <v>27</v>
      </c>
      <c r="M150" s="195" t="s">
        <v>28</v>
      </c>
      <c r="N150" s="86"/>
      <c r="O150" s="87" t="s">
        <v>27</v>
      </c>
      <c r="P150" s="95"/>
      <c r="Q150" s="680">
        <v>1000</v>
      </c>
      <c r="R150" s="19">
        <f t="shared" ref="R150:R161" si="14">IF(ISERROR(I150*Q150),"",ROUND(I150*Q150,1))</f>
        <v>0</v>
      </c>
      <c r="S150" s="19">
        <v>1</v>
      </c>
      <c r="T150" s="19">
        <f>IF(ISERROR(R150*S150),"",ROUND(R150*S150,1))</f>
        <v>0</v>
      </c>
      <c r="AG150" s="347" t="s">
        <v>1656</v>
      </c>
      <c r="AH150" s="347" t="s">
        <v>776</v>
      </c>
      <c r="AI150" s="150">
        <v>0.46900000000000003</v>
      </c>
    </row>
    <row r="151" spans="3:35" ht="15" hidden="1" customHeight="1">
      <c r="C151" s="796"/>
      <c r="D151" s="787"/>
      <c r="E151" s="791"/>
      <c r="F151" s="1237" t="s">
        <v>8181</v>
      </c>
      <c r="G151" s="1232"/>
      <c r="H151" s="94"/>
      <c r="I151" s="651"/>
      <c r="J151" s="8" t="s">
        <v>210</v>
      </c>
      <c r="K151" s="95"/>
      <c r="L151" s="194" t="s">
        <v>27</v>
      </c>
      <c r="M151" s="195" t="s">
        <v>28</v>
      </c>
      <c r="N151" s="86"/>
      <c r="O151" s="87" t="s">
        <v>27</v>
      </c>
      <c r="P151" s="95"/>
      <c r="Q151" s="680">
        <v>1000</v>
      </c>
      <c r="R151" s="19">
        <f t="shared" si="14"/>
        <v>0</v>
      </c>
      <c r="S151" s="19">
        <v>1</v>
      </c>
      <c r="T151" s="19">
        <f>IF(ISERROR(R151*S151),"",ROUND(R151*S151,1))</f>
        <v>0</v>
      </c>
      <c r="AG151" s="347" t="s">
        <v>4861</v>
      </c>
      <c r="AH151" s="347" t="s">
        <v>777</v>
      </c>
      <c r="AI151" s="150">
        <v>0.65500000000000003</v>
      </c>
    </row>
    <row r="152" spans="3:35" ht="15" hidden="1" customHeight="1">
      <c r="C152" s="796"/>
      <c r="D152" s="787"/>
      <c r="E152" s="790"/>
      <c r="F152" s="1237" t="s">
        <v>8182</v>
      </c>
      <c r="G152" s="1232"/>
      <c r="H152" s="94"/>
      <c r="I152" s="651"/>
      <c r="J152" s="8" t="s">
        <v>210</v>
      </c>
      <c r="K152" s="95"/>
      <c r="L152" s="194" t="s">
        <v>27</v>
      </c>
      <c r="M152" s="195" t="s">
        <v>28</v>
      </c>
      <c r="N152" s="86"/>
      <c r="O152" s="87" t="s">
        <v>27</v>
      </c>
      <c r="P152" s="95"/>
      <c r="Q152" s="680">
        <v>1000</v>
      </c>
      <c r="R152" s="19">
        <f t="shared" si="14"/>
        <v>0</v>
      </c>
      <c r="S152" s="19">
        <v>1</v>
      </c>
      <c r="T152" s="19">
        <f>IF(ISERROR(R152*S152),"",ROUND(R152*S152,1))</f>
        <v>0</v>
      </c>
      <c r="AG152" s="347" t="s">
        <v>1657</v>
      </c>
      <c r="AH152" s="347" t="s">
        <v>778</v>
      </c>
      <c r="AI152" s="150">
        <v>0.54</v>
      </c>
    </row>
    <row r="153" spans="3:35" ht="25.5" customHeight="1">
      <c r="C153" s="803" t="s">
        <v>8063</v>
      </c>
      <c r="D153" s="787"/>
      <c r="E153" s="792" t="s">
        <v>8183</v>
      </c>
      <c r="F153" s="1231" t="s">
        <v>77</v>
      </c>
      <c r="G153" s="1232"/>
      <c r="H153" s="13"/>
      <c r="I153" s="651"/>
      <c r="J153" s="8" t="s">
        <v>210</v>
      </c>
      <c r="K153" s="9"/>
      <c r="L153" s="194" t="s">
        <v>27</v>
      </c>
      <c r="M153" s="195" t="s">
        <v>28</v>
      </c>
      <c r="N153" s="86"/>
      <c r="O153" s="87" t="s">
        <v>27</v>
      </c>
      <c r="P153" s="9"/>
      <c r="Q153" s="680">
        <v>2930</v>
      </c>
      <c r="R153" s="19">
        <f t="shared" si="14"/>
        <v>0</v>
      </c>
      <c r="S153" s="19">
        <v>1</v>
      </c>
      <c r="T153" s="19">
        <f t="shared" si="12"/>
        <v>0</v>
      </c>
      <c r="AG153" s="347" t="s">
        <v>4862</v>
      </c>
      <c r="AH153" s="347" t="s">
        <v>779</v>
      </c>
      <c r="AI153" s="150">
        <v>0.49</v>
      </c>
    </row>
    <row r="154" spans="3:35" ht="15" customHeight="1">
      <c r="C154" s="804"/>
      <c r="D154" s="793"/>
      <c r="E154" s="792" t="s">
        <v>8184</v>
      </c>
      <c r="F154" s="1231" t="s">
        <v>77</v>
      </c>
      <c r="G154" s="1232"/>
      <c r="H154" s="13"/>
      <c r="I154" s="651"/>
      <c r="J154" s="8" t="s">
        <v>210</v>
      </c>
      <c r="K154" s="9"/>
      <c r="L154" s="194"/>
      <c r="M154" s="195"/>
      <c r="N154" s="86"/>
      <c r="O154" s="87"/>
      <c r="P154" s="9"/>
      <c r="Q154" s="680">
        <v>1020</v>
      </c>
      <c r="R154" s="19">
        <f t="shared" si="14"/>
        <v>0</v>
      </c>
      <c r="S154" s="19">
        <v>1</v>
      </c>
      <c r="T154" s="19">
        <f t="shared" si="12"/>
        <v>0</v>
      </c>
      <c r="AG154" s="347" t="s">
        <v>1658</v>
      </c>
      <c r="AH154" s="347" t="s">
        <v>800</v>
      </c>
      <c r="AI154" s="150">
        <v>0.56099999999999994</v>
      </c>
    </row>
    <row r="155" spans="3:35" ht="15" customHeight="1">
      <c r="C155" s="804"/>
      <c r="D155" s="793"/>
      <c r="E155" s="792" t="s">
        <v>8185</v>
      </c>
      <c r="F155" s="1231" t="s">
        <v>77</v>
      </c>
      <c r="G155" s="1232"/>
      <c r="H155" s="13"/>
      <c r="I155" s="651"/>
      <c r="J155" s="8" t="s">
        <v>210</v>
      </c>
      <c r="K155" s="9"/>
      <c r="L155" s="194" t="s">
        <v>27</v>
      </c>
      <c r="M155" s="195" t="s">
        <v>28</v>
      </c>
      <c r="N155" s="86"/>
      <c r="O155" s="87" t="s">
        <v>27</v>
      </c>
      <c r="P155" s="9"/>
      <c r="Q155" s="680">
        <v>2310</v>
      </c>
      <c r="R155" s="19">
        <f t="shared" si="14"/>
        <v>0</v>
      </c>
      <c r="S155" s="19">
        <v>1</v>
      </c>
      <c r="T155" s="19">
        <f t="shared" si="12"/>
        <v>0</v>
      </c>
      <c r="AG155" s="347" t="s">
        <v>1659</v>
      </c>
      <c r="AH155" s="347" t="s">
        <v>780</v>
      </c>
      <c r="AI155" s="150">
        <v>0.73899999999999999</v>
      </c>
    </row>
    <row r="156" spans="3:35" ht="15" customHeight="1">
      <c r="C156" s="796"/>
      <c r="D156" s="793"/>
      <c r="E156" s="792" t="s">
        <v>8092</v>
      </c>
      <c r="F156" s="1231" t="s">
        <v>77</v>
      </c>
      <c r="G156" s="1232"/>
      <c r="H156" s="13"/>
      <c r="I156" s="651"/>
      <c r="J156" s="8" t="s">
        <v>210</v>
      </c>
      <c r="K156" s="9"/>
      <c r="L156" s="194" t="s">
        <v>27</v>
      </c>
      <c r="M156" s="195" t="s">
        <v>28</v>
      </c>
      <c r="N156" s="86"/>
      <c r="O156" s="87" t="s">
        <v>27</v>
      </c>
      <c r="P156" s="9"/>
      <c r="Q156" s="680">
        <v>1640</v>
      </c>
      <c r="R156" s="19">
        <f t="shared" si="14"/>
        <v>0</v>
      </c>
      <c r="S156" s="19">
        <v>1</v>
      </c>
      <c r="T156" s="19">
        <f t="shared" si="12"/>
        <v>0</v>
      </c>
      <c r="AG156" s="347" t="s">
        <v>1660</v>
      </c>
      <c r="AH156" s="347" t="s">
        <v>781</v>
      </c>
      <c r="AI156" s="150">
        <v>0.29399999999999998</v>
      </c>
    </row>
    <row r="157" spans="3:35" ht="27" customHeight="1">
      <c r="C157" s="796"/>
      <c r="D157" s="793"/>
      <c r="E157" s="792" t="s">
        <v>53</v>
      </c>
      <c r="F157" s="1231" t="s">
        <v>77</v>
      </c>
      <c r="G157" s="1232"/>
      <c r="H157" s="13"/>
      <c r="I157" s="651"/>
      <c r="J157" s="8" t="s">
        <v>210</v>
      </c>
      <c r="K157" s="9"/>
      <c r="L157" s="194" t="s">
        <v>27</v>
      </c>
      <c r="M157" s="195" t="s">
        <v>28</v>
      </c>
      <c r="N157" s="86"/>
      <c r="O157" s="87" t="s">
        <v>27</v>
      </c>
      <c r="P157" s="9"/>
      <c r="Q157" s="680">
        <v>2560</v>
      </c>
      <c r="R157" s="19">
        <f t="shared" si="14"/>
        <v>0</v>
      </c>
      <c r="S157" s="19">
        <v>1</v>
      </c>
      <c r="T157" s="19">
        <f t="shared" si="12"/>
        <v>0</v>
      </c>
      <c r="AG157" s="347" t="s">
        <v>1661</v>
      </c>
      <c r="AH157" s="347" t="s">
        <v>782</v>
      </c>
      <c r="AI157" s="150">
        <v>0.53100000000000003</v>
      </c>
    </row>
    <row r="158" spans="3:35" ht="30" customHeight="1">
      <c r="C158" s="796"/>
      <c r="D158" s="793"/>
      <c r="E158" s="792" t="s">
        <v>8186</v>
      </c>
      <c r="F158" s="1231" t="s">
        <v>77</v>
      </c>
      <c r="G158" s="1232"/>
      <c r="H158" s="13"/>
      <c r="I158" s="651"/>
      <c r="J158" s="8" t="s">
        <v>210</v>
      </c>
      <c r="K158" s="9"/>
      <c r="L158" s="194" t="s">
        <v>27</v>
      </c>
      <c r="M158" s="195" t="s">
        <v>28</v>
      </c>
      <c r="N158" s="86"/>
      <c r="O158" s="87" t="s">
        <v>27</v>
      </c>
      <c r="P158" s="9"/>
      <c r="Q158" s="680">
        <v>2270</v>
      </c>
      <c r="R158" s="19">
        <f t="shared" si="14"/>
        <v>0</v>
      </c>
      <c r="S158" s="19">
        <v>1</v>
      </c>
      <c r="T158" s="19">
        <f t="shared" si="12"/>
        <v>0</v>
      </c>
      <c r="AG158" s="347" t="s">
        <v>1662</v>
      </c>
      <c r="AH158" s="347" t="s">
        <v>801</v>
      </c>
      <c r="AI158" s="150">
        <v>0.16699999999999998</v>
      </c>
    </row>
    <row r="159" spans="3:35" ht="15" customHeight="1">
      <c r="C159" s="796"/>
      <c r="D159" s="793"/>
      <c r="E159" s="792" t="s">
        <v>8187</v>
      </c>
      <c r="F159" s="1231" t="s">
        <v>77</v>
      </c>
      <c r="G159" s="1232"/>
      <c r="H159" s="13"/>
      <c r="I159" s="651"/>
      <c r="J159" s="8" t="s">
        <v>210</v>
      </c>
      <c r="K159" s="9"/>
      <c r="L159" s="194" t="s">
        <v>27</v>
      </c>
      <c r="M159" s="195" t="s">
        <v>28</v>
      </c>
      <c r="N159" s="86"/>
      <c r="O159" s="87" t="s">
        <v>27</v>
      </c>
      <c r="P159" s="9"/>
      <c r="Q159" s="680">
        <v>2760</v>
      </c>
      <c r="R159" s="19">
        <f t="shared" si="14"/>
        <v>0</v>
      </c>
      <c r="S159" s="19">
        <v>1</v>
      </c>
      <c r="T159" s="19">
        <f t="shared" si="12"/>
        <v>0</v>
      </c>
      <c r="AG159" s="347" t="s">
        <v>1663</v>
      </c>
      <c r="AH159" s="347" t="s">
        <v>802</v>
      </c>
      <c r="AI159" s="150">
        <v>0.45300000000000001</v>
      </c>
    </row>
    <row r="160" spans="3:35" ht="15" customHeight="1">
      <c r="C160" s="796"/>
      <c r="D160" s="793"/>
      <c r="E160" s="792" t="s">
        <v>8188</v>
      </c>
      <c r="F160" s="1231" t="s">
        <v>77</v>
      </c>
      <c r="G160" s="1232"/>
      <c r="H160" s="13"/>
      <c r="I160" s="651"/>
      <c r="J160" s="8" t="s">
        <v>210</v>
      </c>
      <c r="K160" s="9"/>
      <c r="L160" s="194" t="s">
        <v>27</v>
      </c>
      <c r="M160" s="195" t="s">
        <v>28</v>
      </c>
      <c r="N160" s="86"/>
      <c r="O160" s="87" t="s">
        <v>27</v>
      </c>
      <c r="P160" s="9"/>
      <c r="Q160" s="680">
        <v>144</v>
      </c>
      <c r="R160" s="19">
        <f t="shared" si="14"/>
        <v>0</v>
      </c>
      <c r="S160" s="19">
        <v>1</v>
      </c>
      <c r="T160" s="19">
        <f t="shared" si="12"/>
        <v>0</v>
      </c>
      <c r="AG160" s="347" t="s">
        <v>1664</v>
      </c>
      <c r="AH160" s="347" t="s">
        <v>784</v>
      </c>
      <c r="AI160" s="150">
        <v>0.49099999999999999</v>
      </c>
    </row>
    <row r="161" spans="3:35" ht="15" customHeight="1">
      <c r="C161" s="796"/>
      <c r="D161" s="793"/>
      <c r="E161" s="792" t="s">
        <v>8189</v>
      </c>
      <c r="F161" s="1231" t="s">
        <v>77</v>
      </c>
      <c r="G161" s="1232"/>
      <c r="H161" s="13"/>
      <c r="I161" s="651"/>
      <c r="J161" s="8" t="s">
        <v>210</v>
      </c>
      <c r="K161" s="9"/>
      <c r="L161" s="194" t="s">
        <v>27</v>
      </c>
      <c r="M161" s="195" t="s">
        <v>28</v>
      </c>
      <c r="N161" s="86"/>
      <c r="O161" s="87" t="s">
        <v>27</v>
      </c>
      <c r="P161" s="9"/>
      <c r="Q161" s="680">
        <v>1220</v>
      </c>
      <c r="R161" s="19">
        <f t="shared" si="14"/>
        <v>0</v>
      </c>
      <c r="S161" s="19">
        <v>1</v>
      </c>
      <c r="T161" s="19">
        <f t="shared" ref="T161:T166" si="15">IF(ISERROR(R161*S161),"",ROUND(R161*S161,1))</f>
        <v>0</v>
      </c>
      <c r="AG161" s="347" t="s">
        <v>4863</v>
      </c>
      <c r="AH161" s="347" t="s">
        <v>804</v>
      </c>
      <c r="AI161" s="150">
        <v>0.52500000000000002</v>
      </c>
    </row>
    <row r="162" spans="3:35" ht="61.5" customHeight="1">
      <c r="C162" s="713" t="s">
        <v>470</v>
      </c>
      <c r="D162" s="650"/>
      <c r="E162" s="237"/>
      <c r="F162" s="1229"/>
      <c r="G162" s="1230"/>
      <c r="H162" s="238"/>
      <c r="I162" s="651"/>
      <c r="J162" s="652"/>
      <c r="K162" s="105"/>
      <c r="L162" s="196" t="s">
        <v>27</v>
      </c>
      <c r="M162" s="197" t="s">
        <v>28</v>
      </c>
      <c r="N162" s="107"/>
      <c r="O162" s="307"/>
      <c r="P162" s="652"/>
      <c r="Q162" s="653"/>
      <c r="R162" s="654"/>
      <c r="S162" s="19">
        <v>1</v>
      </c>
      <c r="T162" s="19">
        <f t="shared" si="15"/>
        <v>0</v>
      </c>
      <c r="AG162" s="347" t="s">
        <v>1665</v>
      </c>
      <c r="AH162" s="347" t="s">
        <v>805</v>
      </c>
      <c r="AI162" s="150">
        <v>0.57300000000000006</v>
      </c>
    </row>
    <row r="163" spans="3:35" ht="72.75" customHeight="1">
      <c r="C163" s="713" t="s">
        <v>470</v>
      </c>
      <c r="D163" s="99"/>
      <c r="E163" s="100"/>
      <c r="F163" s="1229"/>
      <c r="G163" s="1230"/>
      <c r="H163" s="103"/>
      <c r="I163" s="17"/>
      <c r="J163" s="104"/>
      <c r="K163" s="105"/>
      <c r="L163" s="196" t="s">
        <v>27</v>
      </c>
      <c r="M163" s="197" t="s">
        <v>28</v>
      </c>
      <c r="N163" s="107"/>
      <c r="O163" s="108"/>
      <c r="P163" s="652"/>
      <c r="Q163" s="60"/>
      <c r="R163" s="205"/>
      <c r="S163" s="19">
        <v>1</v>
      </c>
      <c r="T163" s="19">
        <f t="shared" si="15"/>
        <v>0</v>
      </c>
      <c r="AG163" s="347" t="s">
        <v>4864</v>
      </c>
      <c r="AH163" s="347" t="s">
        <v>806</v>
      </c>
      <c r="AI163" s="150">
        <v>0.56099999999999994</v>
      </c>
    </row>
    <row r="164" spans="3:35" ht="64.5" customHeight="1">
      <c r="C164" s="713" t="s">
        <v>470</v>
      </c>
      <c r="D164" s="99"/>
      <c r="E164" s="100"/>
      <c r="F164" s="1229"/>
      <c r="G164" s="1230"/>
      <c r="H164" s="103"/>
      <c r="I164" s="17"/>
      <c r="J164" s="104"/>
      <c r="K164" s="105"/>
      <c r="L164" s="196" t="s">
        <v>27</v>
      </c>
      <c r="M164" s="197" t="s">
        <v>28</v>
      </c>
      <c r="N164" s="107"/>
      <c r="O164" s="108"/>
      <c r="P164" s="652"/>
      <c r="Q164" s="60"/>
      <c r="R164" s="205"/>
      <c r="S164" s="19">
        <v>1</v>
      </c>
      <c r="T164" s="19">
        <f t="shared" si="15"/>
        <v>0</v>
      </c>
      <c r="AG164" s="347" t="s">
        <v>1666</v>
      </c>
      <c r="AH164" s="347" t="s">
        <v>786</v>
      </c>
      <c r="AI164" s="150">
        <v>0.20599999999999999</v>
      </c>
    </row>
    <row r="165" spans="3:35" ht="29.25" customHeight="1">
      <c r="C165" s="714" t="s">
        <v>8190</v>
      </c>
      <c r="D165" s="715"/>
      <c r="E165" s="677" t="s">
        <v>8191</v>
      </c>
      <c r="F165" s="1233"/>
      <c r="G165" s="1234"/>
      <c r="H165" s="716"/>
      <c r="I165" s="717"/>
      <c r="J165" s="709" t="s">
        <v>27</v>
      </c>
      <c r="K165" s="718"/>
      <c r="L165" s="709" t="s">
        <v>27</v>
      </c>
      <c r="M165" s="710" t="s">
        <v>28</v>
      </c>
      <c r="N165" s="718"/>
      <c r="O165" s="710" t="s">
        <v>28</v>
      </c>
      <c r="P165" s="718"/>
      <c r="Q165" s="710" t="s">
        <v>28</v>
      </c>
      <c r="R165" s="688">
        <f>-SUM(R41:R47)</f>
        <v>0</v>
      </c>
      <c r="S165" s="688">
        <v>1</v>
      </c>
      <c r="T165" s="688">
        <f t="shared" si="15"/>
        <v>0</v>
      </c>
      <c r="AG165" s="347" t="s">
        <v>1667</v>
      </c>
      <c r="AH165" s="347" t="s">
        <v>787</v>
      </c>
      <c r="AI165" s="150">
        <v>0.49299999999999994</v>
      </c>
    </row>
    <row r="166" spans="3:35" ht="29.25" customHeight="1">
      <c r="C166" s="719" t="s">
        <v>8192</v>
      </c>
      <c r="D166" s="720"/>
      <c r="E166" s="721" t="s">
        <v>8193</v>
      </c>
      <c r="F166" s="1235"/>
      <c r="G166" s="1236"/>
      <c r="H166" s="764"/>
      <c r="I166" s="763"/>
      <c r="J166" s="722"/>
      <c r="K166" s="722"/>
      <c r="L166" s="760" t="s">
        <v>27</v>
      </c>
      <c r="M166" s="761" t="s">
        <v>28</v>
      </c>
      <c r="N166" s="722"/>
      <c r="O166" s="761" t="s">
        <v>28</v>
      </c>
      <c r="P166" s="722"/>
      <c r="Q166" s="761"/>
      <c r="R166" s="762"/>
      <c r="S166" s="723">
        <v>1</v>
      </c>
      <c r="T166" s="723">
        <f t="shared" si="15"/>
        <v>0</v>
      </c>
      <c r="AG166" s="347" t="s">
        <v>4865</v>
      </c>
      <c r="AH166" s="347" t="s">
        <v>807</v>
      </c>
      <c r="AI166" s="150">
        <v>0.46200000000000002</v>
      </c>
    </row>
    <row r="167" spans="3:35" ht="15" customHeight="1">
      <c r="L167" s="10" t="s">
        <v>185</v>
      </c>
      <c r="M167" s="188">
        <f>SUM(M9:M40)+SUM(M60:M65)+SUM(M67:M75)</f>
        <v>0</v>
      </c>
      <c r="N167" s="3" t="s">
        <v>13</v>
      </c>
      <c r="Q167" s="10" t="s">
        <v>185</v>
      </c>
      <c r="R167" s="188">
        <f>SUM(R9:R166)</f>
        <v>0</v>
      </c>
      <c r="S167" s="109" t="s">
        <v>54</v>
      </c>
      <c r="T167" s="188">
        <f>SUM(T9:T166)</f>
        <v>0</v>
      </c>
      <c r="AD167" s="110" t="s">
        <v>55</v>
      </c>
      <c r="AG167" s="347" t="s">
        <v>4866</v>
      </c>
      <c r="AH167" s="347" t="s">
        <v>788</v>
      </c>
      <c r="AI167" s="150">
        <v>0.624</v>
      </c>
    </row>
    <row r="168" spans="3:35" ht="15" customHeight="1">
      <c r="I168" s="3"/>
      <c r="J168" s="4"/>
      <c r="L168" s="77" t="s">
        <v>8194</v>
      </c>
      <c r="M168" s="724">
        <f>SUM(M9:M40)+SUM(M60:M65)+SUM(M67:M76)+SUM(M41:M59)+M78</f>
        <v>0</v>
      </c>
      <c r="N168" s="4" t="s">
        <v>8195</v>
      </c>
      <c r="O168" s="3"/>
      <c r="P168" s="4"/>
      <c r="Q168" s="3"/>
      <c r="AG168" s="347" t="s">
        <v>1668</v>
      </c>
      <c r="AH168" s="347" t="s">
        <v>790</v>
      </c>
      <c r="AI168" s="150">
        <v>0.55199999999999994</v>
      </c>
    </row>
    <row r="169" spans="3:35" ht="15" customHeight="1">
      <c r="AG169" s="347" t="s">
        <v>4867</v>
      </c>
      <c r="AH169" s="347" t="s">
        <v>791</v>
      </c>
      <c r="AI169" s="150">
        <v>0.41899999999999998</v>
      </c>
    </row>
    <row r="170" spans="3:35" ht="15" customHeight="1">
      <c r="AG170" s="347" t="s">
        <v>4868</v>
      </c>
      <c r="AH170" s="347" t="s">
        <v>792</v>
      </c>
      <c r="AI170" s="150">
        <v>0.378</v>
      </c>
    </row>
    <row r="171" spans="3:35" ht="15" customHeight="1">
      <c r="AG171" s="347" t="s">
        <v>1670</v>
      </c>
      <c r="AH171" s="347" t="s">
        <v>793</v>
      </c>
      <c r="AI171" s="150">
        <v>0.39300000000000002</v>
      </c>
    </row>
    <row r="172" spans="3:35" ht="15" customHeight="1">
      <c r="AG172" s="347" t="s">
        <v>1671</v>
      </c>
      <c r="AH172" s="347" t="s">
        <v>836</v>
      </c>
      <c r="AI172" s="150">
        <v>0.40299999999999997</v>
      </c>
    </row>
    <row r="173" spans="3:35" ht="15" customHeight="1">
      <c r="AG173" s="347" t="s">
        <v>1673</v>
      </c>
      <c r="AH173" s="347" t="s">
        <v>809</v>
      </c>
      <c r="AI173" s="150">
        <v>0.52700000000000002</v>
      </c>
    </row>
    <row r="174" spans="3:35" ht="15" customHeight="1">
      <c r="AG174" s="347" t="s">
        <v>1675</v>
      </c>
      <c r="AH174" s="347" t="s">
        <v>837</v>
      </c>
      <c r="AI174" s="150">
        <v>0.51400000000000001</v>
      </c>
    </row>
    <row r="175" spans="3:35" ht="15" customHeight="1">
      <c r="AG175" s="347" t="s">
        <v>4869</v>
      </c>
      <c r="AH175" s="347" t="s">
        <v>810</v>
      </c>
      <c r="AI175" s="150">
        <v>0.47499999999999998</v>
      </c>
    </row>
    <row r="176" spans="3:35" ht="15" customHeight="1">
      <c r="AG176" s="347" t="s">
        <v>1676</v>
      </c>
      <c r="AH176" s="347" t="s">
        <v>811</v>
      </c>
      <c r="AI176" s="150">
        <v>0.56800000000000006</v>
      </c>
    </row>
    <row r="177" spans="33:35" ht="15" customHeight="1">
      <c r="AG177" s="347" t="s">
        <v>1700</v>
      </c>
      <c r="AH177" s="347" t="s">
        <v>738</v>
      </c>
      <c r="AI177" s="150">
        <v>0.54600000000000004</v>
      </c>
    </row>
    <row r="178" spans="33:35" ht="15" customHeight="1">
      <c r="AG178" s="347" t="s">
        <v>1678</v>
      </c>
      <c r="AH178" s="347" t="s">
        <v>838</v>
      </c>
      <c r="AI178" s="150">
        <v>0.52899999999999991</v>
      </c>
    </row>
    <row r="179" spans="33:35" ht="15" customHeight="1">
      <c r="AG179" s="347" t="s">
        <v>1679</v>
      </c>
      <c r="AH179" s="347" t="s">
        <v>812</v>
      </c>
      <c r="AI179" s="150">
        <v>0.54500000000000004</v>
      </c>
    </row>
    <row r="180" spans="33:35" ht="15" customHeight="1">
      <c r="AG180" s="347" t="s">
        <v>1680</v>
      </c>
      <c r="AH180" s="347" t="s">
        <v>839</v>
      </c>
      <c r="AI180" s="150">
        <v>0.623</v>
      </c>
    </row>
    <row r="181" spans="33:35" ht="15" customHeight="1">
      <c r="AG181" s="347" t="s">
        <v>1681</v>
      </c>
      <c r="AH181" s="347" t="s">
        <v>813</v>
      </c>
      <c r="AI181" s="150">
        <v>0.29899999999999999</v>
      </c>
    </row>
    <row r="182" spans="33:35" ht="15" customHeight="1">
      <c r="AG182" s="347" t="s">
        <v>1677</v>
      </c>
      <c r="AH182" s="347" t="s">
        <v>727</v>
      </c>
      <c r="AI182" s="150">
        <v>0.36399999999999999</v>
      </c>
    </row>
    <row r="183" spans="33:35" ht="15" customHeight="1">
      <c r="AG183" s="347" t="s">
        <v>1683</v>
      </c>
      <c r="AH183" s="347" t="s">
        <v>728</v>
      </c>
      <c r="AI183" s="150">
        <v>0</v>
      </c>
    </row>
    <row r="184" spans="33:35" ht="15" customHeight="1">
      <c r="AG184" s="347" t="s">
        <v>1684</v>
      </c>
      <c r="AH184" s="347" t="s">
        <v>840</v>
      </c>
      <c r="AI184" s="150">
        <v>0.503</v>
      </c>
    </row>
    <row r="185" spans="33:35" ht="15" customHeight="1">
      <c r="AG185" s="347" t="s">
        <v>1685</v>
      </c>
      <c r="AH185" s="347" t="s">
        <v>842</v>
      </c>
      <c r="AI185" s="150">
        <v>0.57600000000000007</v>
      </c>
    </row>
    <row r="186" spans="33:35" ht="15" customHeight="1">
      <c r="AG186" s="347" t="s">
        <v>1686</v>
      </c>
      <c r="AH186" s="347" t="s">
        <v>843</v>
      </c>
      <c r="AI186" s="150">
        <v>0.47399999999999998</v>
      </c>
    </row>
    <row r="187" spans="33:35" ht="15" customHeight="1">
      <c r="AG187" s="347" t="s">
        <v>1688</v>
      </c>
      <c r="AH187" s="347" t="s">
        <v>844</v>
      </c>
      <c r="AI187" s="150">
        <v>0.56300000000000006</v>
      </c>
    </row>
    <row r="188" spans="33:35" ht="15" customHeight="1">
      <c r="AG188" s="347" t="s">
        <v>4870</v>
      </c>
      <c r="AH188" s="347" t="s">
        <v>845</v>
      </c>
      <c r="AI188" s="150">
        <v>0.747</v>
      </c>
    </row>
    <row r="189" spans="33:35" ht="15" customHeight="1">
      <c r="AG189" s="347" t="s">
        <v>1689</v>
      </c>
      <c r="AH189" s="347" t="s">
        <v>846</v>
      </c>
      <c r="AI189" s="150">
        <v>0.56400000000000006</v>
      </c>
    </row>
    <row r="190" spans="33:35" ht="15" customHeight="1">
      <c r="AG190" s="347" t="s">
        <v>1690</v>
      </c>
      <c r="AH190" s="347" t="s">
        <v>847</v>
      </c>
      <c r="AI190" s="150">
        <v>0.35300000000000004</v>
      </c>
    </row>
    <row r="191" spans="33:35" ht="15" customHeight="1">
      <c r="AG191" s="347" t="s">
        <v>1682</v>
      </c>
      <c r="AH191" s="347" t="s">
        <v>731</v>
      </c>
      <c r="AI191" s="150">
        <v>0.64600000000000002</v>
      </c>
    </row>
    <row r="192" spans="33:35" ht="15" customHeight="1">
      <c r="AG192" s="347" t="s">
        <v>1691</v>
      </c>
      <c r="AH192" s="347" t="s">
        <v>848</v>
      </c>
      <c r="AI192" s="150">
        <v>0.56499999999999995</v>
      </c>
    </row>
    <row r="193" spans="33:35" ht="15" customHeight="1">
      <c r="AG193" s="347" t="s">
        <v>1692</v>
      </c>
      <c r="AH193" s="347" t="s">
        <v>849</v>
      </c>
      <c r="AI193" s="150">
        <v>0.56999999999999995</v>
      </c>
    </row>
    <row r="194" spans="33:35" ht="15" customHeight="1">
      <c r="AG194" s="347" t="s">
        <v>1693</v>
      </c>
      <c r="AH194" s="347" t="s">
        <v>850</v>
      </c>
      <c r="AI194" s="150">
        <v>0.45199999999999996</v>
      </c>
    </row>
    <row r="195" spans="33:35" ht="15" customHeight="1">
      <c r="AG195" s="347" t="s">
        <v>1694</v>
      </c>
      <c r="AH195" s="347" t="s">
        <v>747</v>
      </c>
      <c r="AI195" s="150">
        <v>0.40200000000000002</v>
      </c>
    </row>
    <row r="196" spans="33:35" ht="15" customHeight="1">
      <c r="AG196" s="347" t="s">
        <v>1695</v>
      </c>
      <c r="AH196" s="347" t="s">
        <v>851</v>
      </c>
      <c r="AI196" s="150">
        <v>0.52600000000000002</v>
      </c>
    </row>
    <row r="197" spans="33:35" ht="15" customHeight="1">
      <c r="AG197" s="347" t="s">
        <v>1696</v>
      </c>
      <c r="AH197" s="347" t="s">
        <v>817</v>
      </c>
      <c r="AI197" s="150">
        <v>0.40799999999999997</v>
      </c>
    </row>
    <row r="198" spans="33:35" ht="15" customHeight="1">
      <c r="AG198" s="347" t="s">
        <v>1697</v>
      </c>
      <c r="AH198" s="347" t="s">
        <v>852</v>
      </c>
      <c r="AI198" s="150">
        <v>0.55500000000000005</v>
      </c>
    </row>
    <row r="199" spans="33:35" ht="15" customHeight="1">
      <c r="AG199" s="347" t="s">
        <v>4871</v>
      </c>
      <c r="AH199" s="347" t="s">
        <v>853</v>
      </c>
      <c r="AI199" s="150">
        <v>0.31</v>
      </c>
    </row>
    <row r="200" spans="33:35" ht="15" customHeight="1">
      <c r="AG200" s="347" t="s">
        <v>1698</v>
      </c>
      <c r="AH200" s="347" t="s">
        <v>749</v>
      </c>
      <c r="AI200" s="150">
        <v>0.59599999999999997</v>
      </c>
    </row>
    <row r="201" spans="33:35" ht="15" customHeight="1">
      <c r="AG201" s="347" t="s">
        <v>1699</v>
      </c>
      <c r="AH201" s="347" t="s">
        <v>854</v>
      </c>
      <c r="AI201" s="150">
        <v>0.77600000000000002</v>
      </c>
    </row>
    <row r="202" spans="33:35" ht="15" customHeight="1">
      <c r="AG202" s="347" t="s">
        <v>1721</v>
      </c>
      <c r="AH202" s="347" t="s">
        <v>750</v>
      </c>
      <c r="AI202" s="150">
        <v>0.54100000000000004</v>
      </c>
    </row>
    <row r="203" spans="33:35" ht="15" customHeight="1">
      <c r="AG203" s="347" t="s">
        <v>1701</v>
      </c>
      <c r="AH203" s="347" t="s">
        <v>855</v>
      </c>
      <c r="AI203" s="150">
        <v>0.32300000000000001</v>
      </c>
    </row>
    <row r="204" spans="33:35" ht="15" customHeight="1">
      <c r="AG204" s="347" t="s">
        <v>1702</v>
      </c>
      <c r="AH204" s="347" t="s">
        <v>856</v>
      </c>
      <c r="AI204" s="150">
        <v>0.57999999999999996</v>
      </c>
    </row>
    <row r="205" spans="33:35" ht="15" customHeight="1">
      <c r="AG205" s="347" t="s">
        <v>1703</v>
      </c>
      <c r="AH205" s="347" t="s">
        <v>857</v>
      </c>
      <c r="AI205" s="150">
        <v>7.8E-2</v>
      </c>
    </row>
    <row r="206" spans="33:35" ht="15" customHeight="1">
      <c r="AG206" s="347" t="s">
        <v>1704</v>
      </c>
      <c r="AH206" s="347" t="s">
        <v>752</v>
      </c>
      <c r="AI206" s="150">
        <v>0.45</v>
      </c>
    </row>
    <row r="207" spans="33:35" ht="15" customHeight="1">
      <c r="AG207" s="347" t="s">
        <v>1705</v>
      </c>
      <c r="AH207" s="347" t="s">
        <v>818</v>
      </c>
      <c r="AI207" s="150">
        <v>0.51</v>
      </c>
    </row>
    <row r="208" spans="33:35" ht="15" customHeight="1">
      <c r="AG208" s="347" t="s">
        <v>1706</v>
      </c>
      <c r="AH208" s="347" t="s">
        <v>819</v>
      </c>
      <c r="AI208" s="150">
        <v>0.154</v>
      </c>
    </row>
    <row r="209" spans="33:35" ht="15" customHeight="1">
      <c r="AG209" s="347" t="s">
        <v>1707</v>
      </c>
      <c r="AH209" s="347" t="s">
        <v>753</v>
      </c>
      <c r="AI209" s="150">
        <v>0.54100000000000004</v>
      </c>
    </row>
    <row r="210" spans="33:35" ht="15" customHeight="1">
      <c r="AG210" s="347" t="s">
        <v>1710</v>
      </c>
      <c r="AH210" s="347" t="s">
        <v>820</v>
      </c>
      <c r="AI210" s="150">
        <v>0.58100000000000007</v>
      </c>
    </row>
    <row r="211" spans="33:35" ht="15" customHeight="1">
      <c r="AG211" s="347" t="s">
        <v>1711</v>
      </c>
      <c r="AH211" s="347" t="s">
        <v>858</v>
      </c>
      <c r="AI211" s="150">
        <v>0.92500000000000004</v>
      </c>
    </row>
    <row r="212" spans="33:35" ht="15" customHeight="1">
      <c r="AG212" s="347" t="s">
        <v>1726</v>
      </c>
      <c r="AH212" s="347" t="s">
        <v>755</v>
      </c>
      <c r="AI212" s="150">
        <v>0.32699999999999996</v>
      </c>
    </row>
    <row r="213" spans="33:35" ht="15" customHeight="1">
      <c r="AG213" s="347" t="s">
        <v>1712</v>
      </c>
      <c r="AH213" s="347" t="s">
        <v>859</v>
      </c>
      <c r="AI213" s="150">
        <v>0.14899999999999999</v>
      </c>
    </row>
    <row r="214" spans="33:35" ht="15" customHeight="1">
      <c r="AG214" s="347" t="s">
        <v>4872</v>
      </c>
      <c r="AH214" s="347" t="s">
        <v>860</v>
      </c>
      <c r="AI214" s="150">
        <v>0.53</v>
      </c>
    </row>
    <row r="215" spans="33:35" ht="15" customHeight="1">
      <c r="AG215" s="347" t="s">
        <v>1713</v>
      </c>
      <c r="AH215" s="347" t="s">
        <v>821</v>
      </c>
      <c r="AI215" s="150">
        <v>0.501</v>
      </c>
    </row>
    <row r="216" spans="33:35" ht="15" customHeight="1">
      <c r="AG216" s="347" t="s">
        <v>1714</v>
      </c>
      <c r="AH216" s="347" t="s">
        <v>861</v>
      </c>
      <c r="AI216" s="150">
        <v>0.47899999999999998</v>
      </c>
    </row>
    <row r="217" spans="33:35" ht="15" customHeight="1">
      <c r="AG217" s="347" t="s">
        <v>1716</v>
      </c>
      <c r="AH217" s="347" t="s">
        <v>862</v>
      </c>
      <c r="AI217" s="150">
        <v>0.51</v>
      </c>
    </row>
    <row r="218" spans="33:35" ht="15" customHeight="1">
      <c r="AG218" s="347" t="s">
        <v>1717</v>
      </c>
      <c r="AH218" s="347" t="s">
        <v>822</v>
      </c>
      <c r="AI218" s="150">
        <v>0.47699999999999998</v>
      </c>
    </row>
    <row r="219" spans="33:35" ht="15" customHeight="1">
      <c r="AG219" s="347" t="s">
        <v>1718</v>
      </c>
      <c r="AH219" s="347" t="s">
        <v>732</v>
      </c>
      <c r="AI219" s="150">
        <v>0.54</v>
      </c>
    </row>
    <row r="220" spans="33:35" ht="15" customHeight="1">
      <c r="AG220" s="347" t="s">
        <v>1719</v>
      </c>
      <c r="AH220" s="347" t="s">
        <v>863</v>
      </c>
      <c r="AI220" s="150">
        <v>0.37</v>
      </c>
    </row>
    <row r="221" spans="33:35" ht="15" customHeight="1">
      <c r="AG221" s="347" t="s">
        <v>4873</v>
      </c>
      <c r="AH221" s="347" t="s">
        <v>823</v>
      </c>
      <c r="AI221" s="150">
        <v>0.55000000000000004</v>
      </c>
    </row>
    <row r="222" spans="33:35" ht="15" customHeight="1">
      <c r="AG222" s="347" t="s">
        <v>1720</v>
      </c>
      <c r="AH222" s="347" t="s">
        <v>733</v>
      </c>
      <c r="AI222" s="150">
        <v>0.60099999999999998</v>
      </c>
    </row>
    <row r="223" spans="33:35" ht="15" customHeight="1">
      <c r="AG223" s="347" t="s">
        <v>1723</v>
      </c>
      <c r="AH223" s="347" t="s">
        <v>757</v>
      </c>
      <c r="AI223" s="150">
        <v>0.54299999999999993</v>
      </c>
    </row>
    <row r="224" spans="33:35" ht="15" customHeight="1">
      <c r="AG224" s="347" t="s">
        <v>4874</v>
      </c>
      <c r="AH224" s="347" t="s">
        <v>864</v>
      </c>
      <c r="AI224" s="150">
        <v>0.41</v>
      </c>
    </row>
    <row r="225" spans="33:35" ht="15" customHeight="1">
      <c r="AG225" s="347" t="s">
        <v>4875</v>
      </c>
      <c r="AH225" s="347" t="s">
        <v>865</v>
      </c>
      <c r="AI225" s="150">
        <v>1.4790000000000001</v>
      </c>
    </row>
    <row r="226" spans="33:35" ht="15" customHeight="1">
      <c r="AG226" s="347" t="s">
        <v>1724</v>
      </c>
      <c r="AH226" s="347" t="s">
        <v>824</v>
      </c>
      <c r="AI226" s="150">
        <v>0.69599999999999995</v>
      </c>
    </row>
    <row r="227" spans="33:35" ht="15" customHeight="1">
      <c r="AG227" s="347" t="s">
        <v>1725</v>
      </c>
      <c r="AH227" s="347" t="s">
        <v>866</v>
      </c>
      <c r="AI227" s="150">
        <v>0.58799999999999997</v>
      </c>
    </row>
    <row r="228" spans="33:35" ht="15" customHeight="1">
      <c r="AG228" s="347" t="s">
        <v>4876</v>
      </c>
      <c r="AH228" s="347" t="s">
        <v>761</v>
      </c>
      <c r="AI228" s="150">
        <v>0.55199999999999994</v>
      </c>
    </row>
    <row r="229" spans="33:35" ht="15" customHeight="1">
      <c r="AG229" s="347" t="s">
        <v>1727</v>
      </c>
      <c r="AH229" s="347" t="s">
        <v>825</v>
      </c>
      <c r="AI229" s="150">
        <v>0.52100000000000002</v>
      </c>
    </row>
    <row r="230" spans="33:35" ht="15" customHeight="1">
      <c r="AG230" s="347" t="s">
        <v>1728</v>
      </c>
      <c r="AH230" s="347" t="s">
        <v>867</v>
      </c>
      <c r="AI230" s="150">
        <v>0</v>
      </c>
    </row>
    <row r="231" spans="33:35" ht="15" customHeight="1">
      <c r="AG231" s="347" t="s">
        <v>1729</v>
      </c>
      <c r="AH231" s="347" t="s">
        <v>868</v>
      </c>
      <c r="AI231" s="150">
        <v>0.64300000000000002</v>
      </c>
    </row>
    <row r="232" spans="33:35" ht="15" customHeight="1">
      <c r="AG232" s="347" t="s">
        <v>1730</v>
      </c>
      <c r="AH232" s="347" t="s">
        <v>869</v>
      </c>
      <c r="AI232" s="150">
        <v>0.61099999999999999</v>
      </c>
    </row>
    <row r="233" spans="33:35" ht="15" customHeight="1">
      <c r="AG233" s="347" t="s">
        <v>1731</v>
      </c>
      <c r="AH233" s="347" t="s">
        <v>826</v>
      </c>
      <c r="AI233" s="150">
        <v>0.52500000000000002</v>
      </c>
    </row>
    <row r="234" spans="33:35" ht="15" customHeight="1">
      <c r="AG234" s="347" t="s">
        <v>1732</v>
      </c>
      <c r="AH234" s="347" t="s">
        <v>870</v>
      </c>
      <c r="AI234" s="150">
        <v>0.52700000000000002</v>
      </c>
    </row>
    <row r="235" spans="33:35" ht="15" customHeight="1">
      <c r="AG235" s="347" t="s">
        <v>4877</v>
      </c>
      <c r="AH235" s="347" t="s">
        <v>827</v>
      </c>
      <c r="AI235" s="150">
        <v>0.74399999999999999</v>
      </c>
    </row>
    <row r="236" spans="33:35" ht="15" customHeight="1">
      <c r="AG236" s="347" t="s">
        <v>1722</v>
      </c>
      <c r="AH236" s="347" t="s">
        <v>871</v>
      </c>
      <c r="AI236" s="150">
        <v>0.67</v>
      </c>
    </row>
    <row r="237" spans="33:35" ht="15" customHeight="1">
      <c r="AG237" s="347" t="s">
        <v>1733</v>
      </c>
      <c r="AH237" s="347" t="s">
        <v>829</v>
      </c>
      <c r="AI237" s="150">
        <v>0.69899999999999995</v>
      </c>
    </row>
    <row r="238" spans="33:35" ht="15" customHeight="1">
      <c r="AG238" s="347" t="s">
        <v>1734</v>
      </c>
      <c r="AH238" s="347" t="s">
        <v>872</v>
      </c>
      <c r="AI238" s="150">
        <v>0.26500000000000001</v>
      </c>
    </row>
    <row r="239" spans="33:35" ht="15" customHeight="1">
      <c r="AG239" s="347" t="s">
        <v>1735</v>
      </c>
      <c r="AH239" s="347" t="s">
        <v>830</v>
      </c>
      <c r="AI239" s="150">
        <v>0.56200000000000006</v>
      </c>
    </row>
    <row r="240" spans="33:35" ht="15" customHeight="1">
      <c r="AG240" s="347" t="s">
        <v>1737</v>
      </c>
      <c r="AH240" s="347" t="s">
        <v>873</v>
      </c>
      <c r="AI240" s="150">
        <v>0.61099999999999999</v>
      </c>
    </row>
    <row r="241" spans="33:35" ht="15" customHeight="1">
      <c r="AG241" s="347" t="s">
        <v>1739</v>
      </c>
      <c r="AH241" s="347" t="s">
        <v>765</v>
      </c>
      <c r="AI241" s="150">
        <v>0.54</v>
      </c>
    </row>
    <row r="242" spans="33:35" ht="15" customHeight="1">
      <c r="AG242" s="347" t="s">
        <v>4878</v>
      </c>
      <c r="AH242" s="347" t="s">
        <v>874</v>
      </c>
      <c r="AI242" s="150">
        <v>0.48700000000000004</v>
      </c>
    </row>
    <row r="243" spans="33:35" ht="15" customHeight="1">
      <c r="AG243" s="347" t="s">
        <v>1740</v>
      </c>
      <c r="AH243" s="347" t="s">
        <v>767</v>
      </c>
      <c r="AI243" s="150">
        <v>0.57200000000000006</v>
      </c>
    </row>
    <row r="244" spans="33:35" ht="15" customHeight="1">
      <c r="AG244" s="347" t="s">
        <v>1741</v>
      </c>
      <c r="AH244" s="347" t="s">
        <v>768</v>
      </c>
      <c r="AI244" s="150">
        <v>0.57200000000000006</v>
      </c>
    </row>
    <row r="245" spans="33:35" ht="15" customHeight="1">
      <c r="AG245" s="347" t="s">
        <v>1742</v>
      </c>
      <c r="AH245" s="347" t="s">
        <v>875</v>
      </c>
      <c r="AI245" s="150">
        <v>0.49799999999999994</v>
      </c>
    </row>
    <row r="246" spans="33:35" ht="15" customHeight="1">
      <c r="AG246" s="347" t="s">
        <v>1743</v>
      </c>
      <c r="AH246" s="347" t="s">
        <v>876</v>
      </c>
      <c r="AI246" s="150">
        <v>0.52500000000000002</v>
      </c>
    </row>
    <row r="247" spans="33:35" ht="15" customHeight="1">
      <c r="AG247" s="347" t="s">
        <v>1750</v>
      </c>
      <c r="AH247" s="347" t="s">
        <v>882</v>
      </c>
      <c r="AI247" s="150">
        <v>0.44800000000000001</v>
      </c>
    </row>
    <row r="248" spans="33:35" ht="15" customHeight="1">
      <c r="AG248" s="347" t="s">
        <v>1744</v>
      </c>
      <c r="AH248" s="347" t="s">
        <v>877</v>
      </c>
      <c r="AI248" s="150">
        <v>0.54299999999999993</v>
      </c>
    </row>
    <row r="249" spans="33:35" ht="15" customHeight="1">
      <c r="AG249" s="347" t="s">
        <v>1745</v>
      </c>
      <c r="AH249" s="347" t="s">
        <v>878</v>
      </c>
      <c r="AI249" s="150">
        <v>0.57399999999999995</v>
      </c>
    </row>
    <row r="250" spans="33:35" ht="15" customHeight="1">
      <c r="AG250" s="347" t="s">
        <v>4879</v>
      </c>
      <c r="AH250" s="347" t="s">
        <v>831</v>
      </c>
      <c r="AI250" s="150">
        <v>0.55300000000000005</v>
      </c>
    </row>
    <row r="251" spans="33:35" ht="15" customHeight="1">
      <c r="AG251" s="347" t="s">
        <v>1746</v>
      </c>
      <c r="AH251" s="347" t="s">
        <v>879</v>
      </c>
      <c r="AI251" s="150">
        <v>0.60799999999999998</v>
      </c>
    </row>
    <row r="252" spans="33:35" ht="15" customHeight="1">
      <c r="AG252" s="347" t="s">
        <v>4880</v>
      </c>
      <c r="AH252" s="347" t="s">
        <v>832</v>
      </c>
      <c r="AI252" s="150">
        <v>0.59799999999999998</v>
      </c>
    </row>
    <row r="253" spans="33:35" ht="15" customHeight="1">
      <c r="AG253" s="347" t="s">
        <v>1747</v>
      </c>
      <c r="AH253" s="347" t="s">
        <v>880</v>
      </c>
      <c r="AI253" s="150">
        <v>0</v>
      </c>
    </row>
    <row r="254" spans="33:35" ht="15" customHeight="1">
      <c r="AG254" s="347" t="s">
        <v>1748</v>
      </c>
      <c r="AH254" s="347" t="s">
        <v>881</v>
      </c>
      <c r="AI254" s="150">
        <v>0.35300000000000004</v>
      </c>
    </row>
    <row r="255" spans="33:35" ht="15" customHeight="1">
      <c r="AG255" s="347" t="s">
        <v>1749</v>
      </c>
      <c r="AH255" s="347" t="s">
        <v>833</v>
      </c>
      <c r="AI255" s="150">
        <v>0.50600000000000001</v>
      </c>
    </row>
    <row r="256" spans="33:35" ht="15" customHeight="1">
      <c r="AG256" s="347" t="s">
        <v>1751</v>
      </c>
      <c r="AH256" s="347" t="s">
        <v>834</v>
      </c>
      <c r="AI256" s="150">
        <v>0.54100000000000004</v>
      </c>
    </row>
    <row r="257" spans="33:35" ht="15" customHeight="1">
      <c r="AG257" s="347" t="s">
        <v>1752</v>
      </c>
      <c r="AH257" s="347" t="s">
        <v>883</v>
      </c>
      <c r="AI257" s="150">
        <v>0.47399999999999998</v>
      </c>
    </row>
    <row r="258" spans="33:35" ht="15" customHeight="1">
      <c r="AG258" s="347" t="s">
        <v>1753</v>
      </c>
      <c r="AH258" s="347" t="s">
        <v>771</v>
      </c>
      <c r="AI258" s="150">
        <v>0.49799999999999994</v>
      </c>
    </row>
    <row r="259" spans="33:35" ht="15" customHeight="1">
      <c r="AG259" s="347" t="s">
        <v>4881</v>
      </c>
      <c r="AH259" s="347" t="s">
        <v>814</v>
      </c>
      <c r="AI259" s="150">
        <v>0.52400000000000002</v>
      </c>
    </row>
    <row r="260" spans="33:35" ht="15" customHeight="1">
      <c r="AG260" s="347" t="s">
        <v>1754</v>
      </c>
      <c r="AH260" s="347" t="s">
        <v>808</v>
      </c>
      <c r="AI260" s="150">
        <v>0.39800000000000002</v>
      </c>
    </row>
    <row r="261" spans="33:35" ht="15" customHeight="1">
      <c r="AG261" s="347" t="s">
        <v>1755</v>
      </c>
      <c r="AH261" s="347" t="s">
        <v>815</v>
      </c>
      <c r="AI261" s="150">
        <v>0</v>
      </c>
    </row>
    <row r="262" spans="33:35" ht="15" customHeight="1">
      <c r="AG262" s="347" t="s">
        <v>1756</v>
      </c>
      <c r="AH262" s="347" t="s">
        <v>783</v>
      </c>
      <c r="AI262" s="150">
        <v>0.58600000000000008</v>
      </c>
    </row>
    <row r="263" spans="33:35" ht="15" customHeight="1">
      <c r="AG263" s="347" t="s">
        <v>4882</v>
      </c>
      <c r="AH263" s="347" t="s">
        <v>816</v>
      </c>
      <c r="AI263" s="150">
        <v>0</v>
      </c>
    </row>
    <row r="264" spans="33:35" ht="15" customHeight="1">
      <c r="AG264" s="347" t="s">
        <v>4883</v>
      </c>
      <c r="AH264" s="347" t="s">
        <v>841</v>
      </c>
      <c r="AI264" s="150">
        <v>0.30599999999999999</v>
      </c>
    </row>
    <row r="265" spans="33:35" ht="15" customHeight="1">
      <c r="AG265" s="347" t="s">
        <v>1757</v>
      </c>
      <c r="AH265" s="347" t="s">
        <v>835</v>
      </c>
      <c r="AI265" s="150">
        <v>0.36900000000000005</v>
      </c>
    </row>
    <row r="266" spans="33:35" ht="15" customHeight="1">
      <c r="AG266" s="347" t="s">
        <v>1758</v>
      </c>
      <c r="AH266" s="347" t="s">
        <v>789</v>
      </c>
      <c r="AI266" s="150">
        <v>0.92400000000000004</v>
      </c>
    </row>
    <row r="267" spans="33:35" ht="15" customHeight="1">
      <c r="AG267" s="347" t="s">
        <v>1759</v>
      </c>
      <c r="AH267" s="347" t="s">
        <v>785</v>
      </c>
      <c r="AI267" s="150">
        <v>0.46700000000000003</v>
      </c>
    </row>
    <row r="268" spans="33:35" ht="15" customHeight="1">
      <c r="AG268" s="347" t="s">
        <v>1760</v>
      </c>
      <c r="AH268" s="347" t="s">
        <v>803</v>
      </c>
      <c r="AI268" s="150">
        <v>0</v>
      </c>
    </row>
    <row r="269" spans="33:35" ht="15" customHeight="1">
      <c r="AG269" s="347" t="s">
        <v>1761</v>
      </c>
      <c r="AH269" s="347" t="s">
        <v>718</v>
      </c>
      <c r="AI269" s="150">
        <v>0.44400000000000001</v>
      </c>
    </row>
    <row r="270" spans="33:35" ht="15" customHeight="1">
      <c r="AG270" s="347" t="s">
        <v>1762</v>
      </c>
      <c r="AH270" s="347" t="s">
        <v>828</v>
      </c>
      <c r="AI270" s="150">
        <v>0.56099999999999994</v>
      </c>
    </row>
    <row r="271" spans="33:35" ht="15" customHeight="1">
      <c r="AG271" s="347" t="s">
        <v>1763</v>
      </c>
      <c r="AH271" s="347" t="s">
        <v>893</v>
      </c>
      <c r="AI271" s="150">
        <v>0.57899999999999996</v>
      </c>
    </row>
    <row r="272" spans="33:35" ht="15" customHeight="1">
      <c r="AG272" s="347" t="s">
        <v>4884</v>
      </c>
      <c r="AH272" s="347" t="s">
        <v>772</v>
      </c>
      <c r="AI272" s="150">
        <v>0.24899999999999997</v>
      </c>
    </row>
    <row r="273" spans="33:35" ht="15" customHeight="1">
      <c r="AG273" s="347" t="s">
        <v>1764</v>
      </c>
      <c r="AH273" s="347" t="s">
        <v>794</v>
      </c>
      <c r="AI273" s="150">
        <v>0.51999999999999991</v>
      </c>
    </row>
    <row r="274" spans="33:35" ht="15" customHeight="1">
      <c r="AG274" s="347" t="s">
        <v>1765</v>
      </c>
      <c r="AH274" s="347" t="s">
        <v>773</v>
      </c>
      <c r="AI274" s="150">
        <v>0.47499999999999998</v>
      </c>
    </row>
    <row r="275" spans="33:35" ht="15" customHeight="1">
      <c r="AG275" s="347" t="s">
        <v>1766</v>
      </c>
      <c r="AH275" s="347" t="s">
        <v>1029</v>
      </c>
      <c r="AI275" s="150">
        <v>0.28400000000000003</v>
      </c>
    </row>
    <row r="276" spans="33:35" ht="15" customHeight="1">
      <c r="AG276" s="347" t="s">
        <v>1767</v>
      </c>
      <c r="AH276" s="347" t="s">
        <v>795</v>
      </c>
      <c r="AI276" s="150">
        <v>0.6</v>
      </c>
    </row>
    <row r="277" spans="33:35" ht="15" customHeight="1">
      <c r="AG277" s="347" t="s">
        <v>4885</v>
      </c>
      <c r="AH277" s="347" t="s">
        <v>1007</v>
      </c>
      <c r="AI277" s="150">
        <v>0.58299999999999996</v>
      </c>
    </row>
    <row r="278" spans="33:35" ht="15" customHeight="1">
      <c r="AG278" s="347" t="s">
        <v>4886</v>
      </c>
      <c r="AH278" s="347" t="s">
        <v>796</v>
      </c>
      <c r="AI278" s="150">
        <v>0.85499999999999998</v>
      </c>
    </row>
    <row r="279" spans="33:35" ht="15" customHeight="1">
      <c r="AG279" s="347" t="s">
        <v>1768</v>
      </c>
      <c r="AH279" s="347" t="s">
        <v>797</v>
      </c>
      <c r="AI279" s="150">
        <v>0.56099999999999994</v>
      </c>
    </row>
    <row r="280" spans="33:35" ht="15" customHeight="1">
      <c r="AG280" s="347" t="s">
        <v>1769</v>
      </c>
      <c r="AH280" s="347" t="s">
        <v>774</v>
      </c>
      <c r="AI280" s="150">
        <v>0.3</v>
      </c>
    </row>
    <row r="281" spans="33:35" ht="15" customHeight="1">
      <c r="AG281" s="347" t="s">
        <v>1770</v>
      </c>
      <c r="AH281" s="347" t="s">
        <v>1032</v>
      </c>
      <c r="AI281" s="150">
        <v>0.49200000000000005</v>
      </c>
    </row>
    <row r="282" spans="33:35" ht="15" customHeight="1">
      <c r="AG282" s="347" t="s">
        <v>1771</v>
      </c>
      <c r="AH282" s="347" t="s">
        <v>775</v>
      </c>
      <c r="AI282" s="150">
        <v>0.47499999999999998</v>
      </c>
    </row>
    <row r="283" spans="33:35" ht="15" customHeight="1">
      <c r="AG283" s="347" t="s">
        <v>1772</v>
      </c>
      <c r="AH283" s="347" t="s">
        <v>798</v>
      </c>
      <c r="AI283" s="150">
        <v>0.53600000000000003</v>
      </c>
    </row>
    <row r="284" spans="33:35" ht="15" customHeight="1">
      <c r="AG284" s="347" t="s">
        <v>1773</v>
      </c>
      <c r="AH284" s="347" t="s">
        <v>799</v>
      </c>
      <c r="AI284" s="150">
        <v>0.504</v>
      </c>
    </row>
    <row r="285" spans="33:35" ht="15" customHeight="1">
      <c r="AG285" s="347" t="s">
        <v>1774</v>
      </c>
      <c r="AH285" s="347" t="s">
        <v>914</v>
      </c>
      <c r="AI285" s="150">
        <v>0.375</v>
      </c>
    </row>
    <row r="286" spans="33:35" ht="15" customHeight="1">
      <c r="AG286" s="347" t="s">
        <v>1775</v>
      </c>
      <c r="AH286" s="347" t="s">
        <v>776</v>
      </c>
      <c r="AI286" s="150">
        <v>0.41</v>
      </c>
    </row>
    <row r="287" spans="33:35" ht="15" customHeight="1">
      <c r="AG287" s="347" t="s">
        <v>1776</v>
      </c>
      <c r="AH287" s="347" t="s">
        <v>895</v>
      </c>
      <c r="AI287" s="150">
        <v>0.55099999999999993</v>
      </c>
    </row>
    <row r="288" spans="33:35" ht="15" customHeight="1">
      <c r="AG288" s="347" t="s">
        <v>1777</v>
      </c>
      <c r="AH288" s="347" t="s">
        <v>894</v>
      </c>
      <c r="AI288" s="150">
        <v>0.69599999999999995</v>
      </c>
    </row>
    <row r="289" spans="33:35" ht="15" customHeight="1">
      <c r="AG289" s="347" t="s">
        <v>1778</v>
      </c>
      <c r="AH289" s="347" t="s">
        <v>1016</v>
      </c>
      <c r="AI289" s="150">
        <v>0.68400000000000005</v>
      </c>
    </row>
    <row r="290" spans="33:35" ht="15" customHeight="1">
      <c r="AG290" s="347" t="s">
        <v>1779</v>
      </c>
      <c r="AH290" s="347" t="s">
        <v>778</v>
      </c>
      <c r="AI290" s="150">
        <v>0.55099999999999993</v>
      </c>
    </row>
    <row r="291" spans="33:35" ht="15" customHeight="1">
      <c r="AG291" s="347" t="s">
        <v>1780</v>
      </c>
      <c r="AH291" s="347" t="s">
        <v>903</v>
      </c>
      <c r="AI291" s="150">
        <v>0.49</v>
      </c>
    </row>
    <row r="292" spans="33:35" ht="15" customHeight="1">
      <c r="AG292" s="347" t="s">
        <v>1781</v>
      </c>
      <c r="AH292" s="347" t="s">
        <v>973</v>
      </c>
      <c r="AI292" s="150">
        <v>0.28400000000000003</v>
      </c>
    </row>
    <row r="293" spans="33:35" ht="15" customHeight="1">
      <c r="AG293" s="347" t="s">
        <v>1782</v>
      </c>
      <c r="AH293" s="347" t="s">
        <v>1063</v>
      </c>
      <c r="AI293" s="150">
        <v>0.47399999999999998</v>
      </c>
    </row>
    <row r="294" spans="33:35" ht="15" customHeight="1">
      <c r="AG294" s="347" t="s">
        <v>1783</v>
      </c>
      <c r="AH294" s="347" t="s">
        <v>800</v>
      </c>
      <c r="AI294" s="150">
        <v>0.61099999999999999</v>
      </c>
    </row>
    <row r="295" spans="33:35" ht="15" customHeight="1">
      <c r="AG295" s="347" t="s">
        <v>1784</v>
      </c>
      <c r="AH295" s="347" t="s">
        <v>780</v>
      </c>
      <c r="AI295" s="150">
        <v>0</v>
      </c>
    </row>
    <row r="296" spans="33:35" ht="15" customHeight="1">
      <c r="AG296" s="347" t="s">
        <v>4887</v>
      </c>
      <c r="AH296" s="347" t="s">
        <v>781</v>
      </c>
      <c r="AI296" s="150">
        <v>0.24099999999999999</v>
      </c>
    </row>
    <row r="297" spans="33:35" ht="15" customHeight="1">
      <c r="AG297" s="347" t="s">
        <v>4888</v>
      </c>
      <c r="AH297" s="347" t="s">
        <v>915</v>
      </c>
      <c r="AI297" s="150">
        <v>0.45300000000000001</v>
      </c>
    </row>
    <row r="298" spans="33:35" ht="15" customHeight="1">
      <c r="AG298" s="347" t="s">
        <v>4889</v>
      </c>
      <c r="AH298" s="347" t="s">
        <v>1014</v>
      </c>
      <c r="AI298" s="150">
        <v>0.45300000000000001</v>
      </c>
    </row>
    <row r="299" spans="33:35" ht="15" customHeight="1">
      <c r="AG299" s="347" t="s">
        <v>1785</v>
      </c>
      <c r="AH299" s="347" t="s">
        <v>1004</v>
      </c>
      <c r="AI299" s="150">
        <v>0.45300000000000001</v>
      </c>
    </row>
    <row r="300" spans="33:35" ht="15" customHeight="1">
      <c r="AG300" s="347" t="s">
        <v>1786</v>
      </c>
      <c r="AH300" s="347" t="s">
        <v>782</v>
      </c>
      <c r="AI300" s="150">
        <v>0.64400000000000002</v>
      </c>
    </row>
    <row r="301" spans="33:35" ht="15" customHeight="1">
      <c r="AG301" s="347" t="s">
        <v>1787</v>
      </c>
      <c r="AH301" s="347" t="s">
        <v>1048</v>
      </c>
      <c r="AI301" s="150">
        <v>0.46599999999999997</v>
      </c>
    </row>
    <row r="302" spans="33:35" ht="15" customHeight="1">
      <c r="AG302" s="347" t="s">
        <v>1788</v>
      </c>
      <c r="AH302" s="347" t="s">
        <v>918</v>
      </c>
      <c r="AI302" s="150">
        <v>0.28400000000000003</v>
      </c>
    </row>
    <row r="303" spans="33:35" ht="15" customHeight="1">
      <c r="AG303" s="347" t="s">
        <v>1789</v>
      </c>
      <c r="AH303" s="347" t="s">
        <v>920</v>
      </c>
      <c r="AI303" s="150">
        <v>0.50900000000000001</v>
      </c>
    </row>
    <row r="304" spans="33:35" ht="15" customHeight="1">
      <c r="AG304" s="347" t="s">
        <v>1790</v>
      </c>
      <c r="AH304" s="347" t="s">
        <v>921</v>
      </c>
      <c r="AI304" s="150">
        <v>0.49700000000000005</v>
      </c>
    </row>
    <row r="305" spans="33:35" ht="15" customHeight="1">
      <c r="AG305" s="347" t="s">
        <v>1791</v>
      </c>
      <c r="AH305" s="347" t="s">
        <v>801</v>
      </c>
      <c r="AI305" s="150">
        <v>0.68700000000000006</v>
      </c>
    </row>
    <row r="306" spans="33:35" ht="15" customHeight="1">
      <c r="AG306" s="347" t="s">
        <v>1792</v>
      </c>
      <c r="AH306" s="347" t="s">
        <v>802</v>
      </c>
      <c r="AI306" s="150">
        <v>0.55400000000000005</v>
      </c>
    </row>
    <row r="307" spans="33:35" ht="15" customHeight="1">
      <c r="AG307" s="347" t="s">
        <v>1793</v>
      </c>
      <c r="AH307" s="347" t="s">
        <v>1018</v>
      </c>
      <c r="AI307" s="150">
        <v>0.52800000000000002</v>
      </c>
    </row>
    <row r="308" spans="33:35" ht="15" customHeight="1">
      <c r="AG308" s="347" t="s">
        <v>1794</v>
      </c>
      <c r="AH308" s="347" t="s">
        <v>1062</v>
      </c>
      <c r="AI308" s="150">
        <v>0.377</v>
      </c>
    </row>
    <row r="309" spans="33:35" ht="15" customHeight="1">
      <c r="AG309" s="347" t="s">
        <v>1795</v>
      </c>
      <c r="AH309" s="347" t="s">
        <v>923</v>
      </c>
      <c r="AI309" s="150">
        <v>0.45300000000000001</v>
      </c>
    </row>
    <row r="310" spans="33:35" ht="15" customHeight="1">
      <c r="AG310" s="347" t="s">
        <v>1796</v>
      </c>
      <c r="AH310" s="347" t="s">
        <v>784</v>
      </c>
      <c r="AI310" s="150">
        <v>0.54600000000000004</v>
      </c>
    </row>
    <row r="311" spans="33:35" ht="15" customHeight="1">
      <c r="AG311" s="347" t="s">
        <v>1797</v>
      </c>
      <c r="AH311" s="347" t="s">
        <v>917</v>
      </c>
      <c r="AI311" s="150">
        <v>0.53900000000000003</v>
      </c>
    </row>
    <row r="312" spans="33:35" ht="15" customHeight="1">
      <c r="AG312" s="347" t="s">
        <v>4890</v>
      </c>
      <c r="AH312" s="347" t="s">
        <v>957</v>
      </c>
      <c r="AI312" s="150">
        <v>0.496</v>
      </c>
    </row>
    <row r="313" spans="33:35" ht="15" customHeight="1">
      <c r="AG313" s="347" t="s">
        <v>1798</v>
      </c>
      <c r="AH313" s="347" t="s">
        <v>805</v>
      </c>
      <c r="AI313" s="150">
        <v>0.52300000000000002</v>
      </c>
    </row>
    <row r="314" spans="33:35" ht="15" customHeight="1">
      <c r="AG314" s="347" t="s">
        <v>1799</v>
      </c>
      <c r="AH314" s="347" t="s">
        <v>1028</v>
      </c>
      <c r="AI314" s="150">
        <v>0.45300000000000001</v>
      </c>
    </row>
    <row r="315" spans="33:35" ht="15" customHeight="1">
      <c r="AG315" s="347" t="s">
        <v>1800</v>
      </c>
      <c r="AH315" s="347" t="s">
        <v>969</v>
      </c>
      <c r="AI315" s="150">
        <v>0.47199999999999998</v>
      </c>
    </row>
    <row r="316" spans="33:35" ht="15" customHeight="1">
      <c r="AG316" s="347" t="s">
        <v>1801</v>
      </c>
      <c r="AH316" s="347" t="s">
        <v>1077</v>
      </c>
      <c r="AI316" s="150">
        <v>0.45300000000000001</v>
      </c>
    </row>
    <row r="317" spans="33:35" ht="15" customHeight="1">
      <c r="AG317" s="347" t="s">
        <v>1802</v>
      </c>
      <c r="AH317" s="347" t="s">
        <v>1005</v>
      </c>
      <c r="AI317" s="150">
        <v>0.54699999999999993</v>
      </c>
    </row>
    <row r="318" spans="33:35" ht="15" customHeight="1">
      <c r="AG318" s="347" t="s">
        <v>1803</v>
      </c>
      <c r="AH318" s="347" t="s">
        <v>786</v>
      </c>
      <c r="AI318" s="150">
        <v>0.12999999999999998</v>
      </c>
    </row>
    <row r="319" spans="33:35" ht="15" customHeight="1">
      <c r="AG319" s="347" t="s">
        <v>1804</v>
      </c>
      <c r="AH319" s="347" t="s">
        <v>910</v>
      </c>
      <c r="AI319" s="150">
        <v>0.27200000000000002</v>
      </c>
    </row>
    <row r="320" spans="33:35" ht="15" customHeight="1">
      <c r="AG320" s="347" t="s">
        <v>1805</v>
      </c>
      <c r="AH320" s="347" t="s">
        <v>787</v>
      </c>
      <c r="AI320" s="150">
        <v>0.499</v>
      </c>
    </row>
    <row r="321" spans="33:35" ht="15" customHeight="1">
      <c r="AG321" s="347" t="s">
        <v>4891</v>
      </c>
      <c r="AH321" s="347" t="s">
        <v>896</v>
      </c>
      <c r="AI321" s="150">
        <v>0</v>
      </c>
    </row>
    <row r="322" spans="33:35" ht="15" customHeight="1">
      <c r="AG322" s="347" t="s">
        <v>4892</v>
      </c>
      <c r="AH322" s="347" t="s">
        <v>897</v>
      </c>
      <c r="AI322" s="150">
        <v>0.35</v>
      </c>
    </row>
    <row r="323" spans="33:35" ht="15" customHeight="1">
      <c r="AG323" s="347" t="s">
        <v>4893</v>
      </c>
      <c r="AH323" s="347" t="s">
        <v>4894</v>
      </c>
      <c r="AI323" s="150">
        <v>0.441</v>
      </c>
    </row>
    <row r="324" spans="33:35" ht="15" customHeight="1">
      <c r="AG324" s="347" t="s">
        <v>1806</v>
      </c>
      <c r="AH324" s="347" t="s">
        <v>911</v>
      </c>
      <c r="AI324" s="150">
        <v>0.63500000000000001</v>
      </c>
    </row>
    <row r="325" spans="33:35" ht="15" customHeight="1">
      <c r="AG325" s="347" t="s">
        <v>4895</v>
      </c>
      <c r="AH325" s="347" t="s">
        <v>900</v>
      </c>
      <c r="AI325" s="150">
        <v>0</v>
      </c>
    </row>
    <row r="326" spans="33:35" ht="15" customHeight="1">
      <c r="AG326" s="347" t="s">
        <v>4896</v>
      </c>
      <c r="AH326" s="347" t="s">
        <v>901</v>
      </c>
      <c r="AI326" s="150">
        <v>0.32800000000000001</v>
      </c>
    </row>
    <row r="327" spans="33:35" ht="15" customHeight="1">
      <c r="AG327" s="347" t="s">
        <v>4897</v>
      </c>
      <c r="AH327" s="347" t="s">
        <v>4898</v>
      </c>
      <c r="AI327" s="150">
        <v>0.51400000000000001</v>
      </c>
    </row>
    <row r="328" spans="33:35" ht="15" customHeight="1">
      <c r="AG328" s="347" t="s">
        <v>4899</v>
      </c>
      <c r="AH328" s="347" t="s">
        <v>970</v>
      </c>
      <c r="AI328" s="150">
        <v>0</v>
      </c>
    </row>
    <row r="329" spans="33:35" ht="15" customHeight="1">
      <c r="AG329" s="347" t="s">
        <v>4900</v>
      </c>
      <c r="AH329" s="347" t="s">
        <v>1066</v>
      </c>
      <c r="AI329" s="150">
        <v>0.83399999999999996</v>
      </c>
    </row>
    <row r="330" spans="33:35" ht="15" customHeight="1">
      <c r="AG330" s="347" t="s">
        <v>1807</v>
      </c>
      <c r="AH330" s="347" t="s">
        <v>907</v>
      </c>
      <c r="AI330" s="150">
        <v>0.51700000000000002</v>
      </c>
    </row>
    <row r="331" spans="33:35" ht="15" customHeight="1">
      <c r="AG331" s="347" t="s">
        <v>1808</v>
      </c>
      <c r="AH331" s="347" t="s">
        <v>1031</v>
      </c>
      <c r="AI331" s="150">
        <v>0.38</v>
      </c>
    </row>
    <row r="332" spans="33:35" ht="15" customHeight="1">
      <c r="AG332" s="347" t="s">
        <v>1809</v>
      </c>
      <c r="AH332" s="347" t="s">
        <v>790</v>
      </c>
      <c r="AI332" s="150">
        <v>0.54</v>
      </c>
    </row>
    <row r="333" spans="33:35" ht="15" customHeight="1">
      <c r="AG333" s="347" t="s">
        <v>1810</v>
      </c>
      <c r="AH333" s="347" t="s">
        <v>964</v>
      </c>
      <c r="AI333" s="150">
        <v>0.28400000000000003</v>
      </c>
    </row>
    <row r="334" spans="33:35" ht="15" customHeight="1">
      <c r="AG334" s="347" t="s">
        <v>1811</v>
      </c>
      <c r="AH334" s="347" t="s">
        <v>926</v>
      </c>
      <c r="AI334" s="150">
        <v>0.35899999999999999</v>
      </c>
    </row>
    <row r="335" spans="33:35" ht="15" customHeight="1">
      <c r="AG335" s="347" t="s">
        <v>1812</v>
      </c>
      <c r="AH335" s="347" t="s">
        <v>906</v>
      </c>
      <c r="AI335" s="150">
        <v>0.38900000000000001</v>
      </c>
    </row>
    <row r="336" spans="33:35" ht="15" customHeight="1">
      <c r="AG336" s="347" t="s">
        <v>1813</v>
      </c>
      <c r="AH336" s="347" t="s">
        <v>1047</v>
      </c>
      <c r="AI336" s="150">
        <v>0.28400000000000003</v>
      </c>
    </row>
    <row r="337" spans="33:35" ht="15" customHeight="1">
      <c r="AG337" s="347" t="s">
        <v>1814</v>
      </c>
      <c r="AH337" s="347" t="s">
        <v>913</v>
      </c>
      <c r="AI337" s="150">
        <v>0.28400000000000003</v>
      </c>
    </row>
    <row r="338" spans="33:35" ht="15" customHeight="1">
      <c r="AG338" s="347" t="s">
        <v>1815</v>
      </c>
      <c r="AH338" s="347" t="s">
        <v>1035</v>
      </c>
      <c r="AI338" s="150">
        <v>0.61799999999999999</v>
      </c>
    </row>
    <row r="339" spans="33:35" ht="15" customHeight="1">
      <c r="AG339" s="347" t="s">
        <v>1816</v>
      </c>
      <c r="AH339" s="347" t="s">
        <v>1049</v>
      </c>
      <c r="AI339" s="150">
        <v>0.51999999999999991</v>
      </c>
    </row>
    <row r="340" spans="33:35" ht="15" customHeight="1">
      <c r="AG340" s="347" t="s">
        <v>1817</v>
      </c>
      <c r="AH340" s="347" t="s">
        <v>1060</v>
      </c>
      <c r="AI340" s="150">
        <v>0.159</v>
      </c>
    </row>
    <row r="341" spans="33:35" ht="15" customHeight="1">
      <c r="AG341" s="347" t="s">
        <v>1818</v>
      </c>
      <c r="AH341" s="347" t="s">
        <v>702</v>
      </c>
      <c r="AI341" s="150">
        <v>0.79900000000000004</v>
      </c>
    </row>
    <row r="342" spans="33:35" ht="15" customHeight="1">
      <c r="AG342" s="347" t="s">
        <v>1819</v>
      </c>
      <c r="AH342" s="347" t="s">
        <v>1070</v>
      </c>
      <c r="AI342" s="150">
        <v>0.52700000000000002</v>
      </c>
    </row>
    <row r="343" spans="33:35" ht="15" customHeight="1">
      <c r="AG343" s="347" t="s">
        <v>4901</v>
      </c>
      <c r="AH343" s="347" t="s">
        <v>793</v>
      </c>
      <c r="AI343" s="150">
        <v>0.36000000000000004</v>
      </c>
    </row>
    <row r="344" spans="33:35" ht="15" customHeight="1">
      <c r="AG344" s="347" t="s">
        <v>1821</v>
      </c>
      <c r="AH344" s="347" t="s">
        <v>1055</v>
      </c>
      <c r="AI344" s="150">
        <v>0.61399999999999999</v>
      </c>
    </row>
    <row r="345" spans="33:35" ht="15" customHeight="1">
      <c r="AG345" s="347" t="s">
        <v>1822</v>
      </c>
      <c r="AH345" s="347" t="s">
        <v>972</v>
      </c>
      <c r="AI345" s="150">
        <v>0.28400000000000003</v>
      </c>
    </row>
    <row r="346" spans="33:35" ht="15" customHeight="1">
      <c r="AG346" s="347" t="s">
        <v>1823</v>
      </c>
      <c r="AH346" s="347" t="s">
        <v>952</v>
      </c>
      <c r="AI346" s="150">
        <v>0.53900000000000003</v>
      </c>
    </row>
    <row r="347" spans="33:35" ht="15" customHeight="1">
      <c r="AG347" s="347" t="s">
        <v>1824</v>
      </c>
      <c r="AH347" s="347" t="s">
        <v>836</v>
      </c>
      <c r="AI347" s="150">
        <v>0.42700000000000005</v>
      </c>
    </row>
    <row r="348" spans="33:35" ht="15" customHeight="1">
      <c r="AG348" s="347" t="s">
        <v>1825</v>
      </c>
      <c r="AH348" s="347" t="s">
        <v>1080</v>
      </c>
      <c r="AI348" s="150">
        <v>0.625</v>
      </c>
    </row>
    <row r="349" spans="33:35" ht="15" customHeight="1">
      <c r="AG349" s="347" t="s">
        <v>1826</v>
      </c>
      <c r="AH349" s="347" t="s">
        <v>1069</v>
      </c>
      <c r="AI349" s="150">
        <v>0.5109999999999999</v>
      </c>
    </row>
    <row r="350" spans="33:35" ht="15" customHeight="1">
      <c r="AG350" s="347" t="s">
        <v>1827</v>
      </c>
      <c r="AH350" s="347" t="s">
        <v>698</v>
      </c>
      <c r="AI350" s="150">
        <v>0.496</v>
      </c>
    </row>
    <row r="351" spans="33:35" ht="15" customHeight="1">
      <c r="AG351" s="347" t="s">
        <v>4902</v>
      </c>
      <c r="AH351" s="347" t="s">
        <v>809</v>
      </c>
      <c r="AI351" s="150">
        <v>0.44900000000000001</v>
      </c>
    </row>
    <row r="352" spans="33:35" ht="15" customHeight="1">
      <c r="AG352" s="347" t="s">
        <v>1829</v>
      </c>
      <c r="AH352" s="347" t="s">
        <v>961</v>
      </c>
      <c r="AI352" s="150">
        <v>0.128</v>
      </c>
    </row>
    <row r="353" spans="33:35" ht="15" customHeight="1">
      <c r="AG353" s="347" t="s">
        <v>1830</v>
      </c>
      <c r="AH353" s="347" t="s">
        <v>1050</v>
      </c>
      <c r="AI353" s="150">
        <v>0.34900000000000003</v>
      </c>
    </row>
    <row r="354" spans="33:35" ht="15" customHeight="1">
      <c r="AG354" s="347" t="s">
        <v>1831</v>
      </c>
      <c r="AH354" s="347" t="s">
        <v>1025</v>
      </c>
      <c r="AI354" s="150">
        <v>0.52800000000000002</v>
      </c>
    </row>
    <row r="355" spans="33:35" ht="15" customHeight="1">
      <c r="AG355" s="347" t="s">
        <v>1832</v>
      </c>
      <c r="AH355" s="347" t="s">
        <v>974</v>
      </c>
      <c r="AI355" s="150">
        <v>0.28400000000000003</v>
      </c>
    </row>
    <row r="356" spans="33:35" ht="15" customHeight="1">
      <c r="AG356" s="347" t="s">
        <v>1833</v>
      </c>
      <c r="AH356" s="347" t="s">
        <v>968</v>
      </c>
      <c r="AI356" s="150">
        <v>0.51800000000000002</v>
      </c>
    </row>
    <row r="357" spans="33:35" ht="15" customHeight="1">
      <c r="AG357" s="347" t="s">
        <v>1834</v>
      </c>
      <c r="AH357" s="347" t="s">
        <v>701</v>
      </c>
      <c r="AI357" s="150">
        <v>0.52800000000000002</v>
      </c>
    </row>
    <row r="358" spans="33:35" ht="15" customHeight="1">
      <c r="AG358" s="347" t="s">
        <v>1835</v>
      </c>
      <c r="AH358" s="347" t="s">
        <v>987</v>
      </c>
      <c r="AI358" s="150">
        <v>0.27999999999999997</v>
      </c>
    </row>
    <row r="359" spans="33:35" ht="15" customHeight="1">
      <c r="AG359" s="347" t="s">
        <v>1836</v>
      </c>
      <c r="AH359" s="347" t="s">
        <v>977</v>
      </c>
      <c r="AI359" s="150">
        <v>0.28400000000000003</v>
      </c>
    </row>
    <row r="360" spans="33:35" ht="15" customHeight="1">
      <c r="AG360" s="347" t="s">
        <v>1837</v>
      </c>
      <c r="AH360" s="347" t="s">
        <v>837</v>
      </c>
      <c r="AI360" s="150">
        <v>0.58100000000000007</v>
      </c>
    </row>
    <row r="361" spans="33:35" ht="15" customHeight="1">
      <c r="AG361" s="347" t="s">
        <v>1840</v>
      </c>
      <c r="AH361" s="347" t="s">
        <v>1010</v>
      </c>
      <c r="AI361" s="150">
        <v>0.39700000000000002</v>
      </c>
    </row>
    <row r="362" spans="33:35" ht="15" customHeight="1">
      <c r="AG362" s="347" t="s">
        <v>1838</v>
      </c>
      <c r="AH362" s="347" t="s">
        <v>904</v>
      </c>
      <c r="AI362" s="150">
        <v>0.51700000000000002</v>
      </c>
    </row>
    <row r="363" spans="33:35" ht="15" customHeight="1">
      <c r="AG363" s="347" t="s">
        <v>1839</v>
      </c>
      <c r="AH363" s="347" t="s">
        <v>1037</v>
      </c>
      <c r="AI363" s="150">
        <v>0.375</v>
      </c>
    </row>
    <row r="364" spans="33:35" ht="15" customHeight="1">
      <c r="AG364" s="347" t="s">
        <v>1841</v>
      </c>
      <c r="AH364" s="347" t="s">
        <v>1081</v>
      </c>
      <c r="AI364" s="150">
        <v>0.55599999999999994</v>
      </c>
    </row>
    <row r="365" spans="33:35" ht="15" customHeight="1">
      <c r="AG365" s="347" t="s">
        <v>1842</v>
      </c>
      <c r="AH365" s="347" t="s">
        <v>811</v>
      </c>
      <c r="AI365" s="150">
        <v>0.32200000000000001</v>
      </c>
    </row>
    <row r="366" spans="33:35" ht="15" customHeight="1">
      <c r="AG366" s="347" t="s">
        <v>1852</v>
      </c>
      <c r="AH366" s="347" t="s">
        <v>727</v>
      </c>
      <c r="AI366" s="150">
        <v>0.55500000000000005</v>
      </c>
    </row>
    <row r="367" spans="33:35" ht="15" customHeight="1">
      <c r="AG367" s="347" t="s">
        <v>1844</v>
      </c>
      <c r="AH367" s="347" t="s">
        <v>966</v>
      </c>
      <c r="AI367" s="150">
        <v>0.65200000000000002</v>
      </c>
    </row>
    <row r="368" spans="33:35" ht="15" customHeight="1">
      <c r="AG368" s="347" t="s">
        <v>1845</v>
      </c>
      <c r="AH368" s="347" t="s">
        <v>838</v>
      </c>
      <c r="AI368" s="150">
        <v>0.54400000000000004</v>
      </c>
    </row>
    <row r="369" spans="33:35" ht="15" customHeight="1">
      <c r="AG369" s="347" t="s">
        <v>1846</v>
      </c>
      <c r="AH369" s="347" t="s">
        <v>812</v>
      </c>
      <c r="AI369" s="150">
        <v>0.378</v>
      </c>
    </row>
    <row r="370" spans="33:35" ht="15" customHeight="1">
      <c r="AG370" s="347" t="s">
        <v>1847</v>
      </c>
      <c r="AH370" s="347" t="s">
        <v>839</v>
      </c>
      <c r="AI370" s="150">
        <v>0.55900000000000005</v>
      </c>
    </row>
    <row r="371" spans="33:35" ht="15" customHeight="1">
      <c r="AG371" s="347" t="s">
        <v>1848</v>
      </c>
      <c r="AH371" s="347" t="s">
        <v>1012</v>
      </c>
      <c r="AI371" s="150">
        <v>0.51300000000000001</v>
      </c>
    </row>
    <row r="372" spans="33:35" ht="15" customHeight="1">
      <c r="AG372" s="347" t="s">
        <v>1849</v>
      </c>
      <c r="AH372" s="347" t="s">
        <v>1067</v>
      </c>
      <c r="AI372" s="150">
        <v>0.54500000000000004</v>
      </c>
    </row>
    <row r="373" spans="33:35" ht="15" customHeight="1">
      <c r="AG373" s="347" t="s">
        <v>1850</v>
      </c>
      <c r="AH373" s="347" t="s">
        <v>813</v>
      </c>
      <c r="AI373" s="150">
        <v>0.26300000000000001</v>
      </c>
    </row>
    <row r="374" spans="33:35" ht="15" customHeight="1">
      <c r="AG374" s="347" t="s">
        <v>1851</v>
      </c>
      <c r="AH374" s="347" t="s">
        <v>922</v>
      </c>
      <c r="AI374" s="150">
        <v>0.28400000000000003</v>
      </c>
    </row>
    <row r="375" spans="33:35" ht="15" customHeight="1">
      <c r="AG375" s="347" t="s">
        <v>1895</v>
      </c>
      <c r="AH375" s="347" t="s">
        <v>731</v>
      </c>
      <c r="AI375" s="150">
        <v>0.4</v>
      </c>
    </row>
    <row r="376" spans="33:35" ht="15" customHeight="1">
      <c r="AG376" s="347" t="s">
        <v>1853</v>
      </c>
      <c r="AH376" s="347" t="s">
        <v>996</v>
      </c>
      <c r="AI376" s="150">
        <v>0.28400000000000003</v>
      </c>
    </row>
    <row r="377" spans="33:35" ht="15" customHeight="1">
      <c r="AG377" s="347" t="s">
        <v>4903</v>
      </c>
      <c r="AH377" s="347" t="s">
        <v>992</v>
      </c>
      <c r="AI377" s="150">
        <v>0.64</v>
      </c>
    </row>
    <row r="378" spans="33:35" ht="15" customHeight="1">
      <c r="AG378" s="347" t="s">
        <v>1854</v>
      </c>
      <c r="AH378" s="347" t="s">
        <v>1056</v>
      </c>
      <c r="AI378" s="150">
        <v>0.55099999999999993</v>
      </c>
    </row>
    <row r="379" spans="33:35" ht="15" customHeight="1">
      <c r="AG379" s="347" t="s">
        <v>1855</v>
      </c>
      <c r="AH379" s="347" t="s">
        <v>999</v>
      </c>
      <c r="AI379" s="150">
        <v>0.27999999999999997</v>
      </c>
    </row>
    <row r="380" spans="33:35" ht="15" customHeight="1">
      <c r="AG380" s="347" t="s">
        <v>1856</v>
      </c>
      <c r="AH380" s="347" t="s">
        <v>728</v>
      </c>
      <c r="AI380" s="150">
        <v>0.66799999999999993</v>
      </c>
    </row>
    <row r="381" spans="33:35" ht="15" customHeight="1">
      <c r="AG381" s="347" t="s">
        <v>1857</v>
      </c>
      <c r="AH381" s="347" t="s">
        <v>976</v>
      </c>
      <c r="AI381" s="150">
        <v>0.28400000000000003</v>
      </c>
    </row>
    <row r="382" spans="33:35" ht="15" customHeight="1">
      <c r="AG382" s="347" t="s">
        <v>1858</v>
      </c>
      <c r="AH382" s="347" t="s">
        <v>840</v>
      </c>
      <c r="AI382" s="150">
        <v>0.49299999999999994</v>
      </c>
    </row>
    <row r="383" spans="33:35" ht="15" customHeight="1">
      <c r="AG383" s="347" t="s">
        <v>1859</v>
      </c>
      <c r="AH383" s="347" t="s">
        <v>1021</v>
      </c>
      <c r="AI383" s="150">
        <v>0.56400000000000006</v>
      </c>
    </row>
    <row r="384" spans="33:35" ht="15" customHeight="1">
      <c r="AG384" s="347" t="s">
        <v>1860</v>
      </c>
      <c r="AH384" s="347" t="s">
        <v>980</v>
      </c>
      <c r="AI384" s="150">
        <v>0.52800000000000002</v>
      </c>
    </row>
    <row r="385" spans="33:35" ht="15" customHeight="1">
      <c r="AG385" s="347" t="s">
        <v>1861</v>
      </c>
      <c r="AH385" s="347" t="s">
        <v>1019</v>
      </c>
      <c r="AI385" s="150">
        <v>0.45899999999999996</v>
      </c>
    </row>
    <row r="386" spans="33:35" ht="15" customHeight="1">
      <c r="AG386" s="347" t="s">
        <v>1862</v>
      </c>
      <c r="AH386" s="347" t="s">
        <v>971</v>
      </c>
      <c r="AI386" s="150">
        <v>0.28400000000000003</v>
      </c>
    </row>
    <row r="387" spans="33:35" ht="15" customHeight="1">
      <c r="AG387" s="347" t="s">
        <v>1863</v>
      </c>
      <c r="AH387" s="347" t="s">
        <v>928</v>
      </c>
      <c r="AI387" s="150">
        <v>0.63800000000000001</v>
      </c>
    </row>
    <row r="388" spans="33:35" ht="15" customHeight="1">
      <c r="AG388" s="347" t="s">
        <v>1864</v>
      </c>
      <c r="AH388" s="347" t="s">
        <v>929</v>
      </c>
      <c r="AI388" s="150">
        <v>0.63600000000000001</v>
      </c>
    </row>
    <row r="389" spans="33:35" ht="15" customHeight="1">
      <c r="AG389" s="347" t="s">
        <v>1865</v>
      </c>
      <c r="AH389" s="347" t="s">
        <v>930</v>
      </c>
      <c r="AI389" s="150">
        <v>0.63800000000000001</v>
      </c>
    </row>
    <row r="390" spans="33:35" ht="15" customHeight="1">
      <c r="AG390" s="347" t="s">
        <v>1866</v>
      </c>
      <c r="AH390" s="347" t="s">
        <v>931</v>
      </c>
      <c r="AI390" s="150">
        <v>0.64300000000000002</v>
      </c>
    </row>
    <row r="391" spans="33:35" ht="15" customHeight="1">
      <c r="AG391" s="347" t="s">
        <v>1867</v>
      </c>
      <c r="AH391" s="347" t="s">
        <v>933</v>
      </c>
      <c r="AI391" s="150">
        <v>0.63800000000000001</v>
      </c>
    </row>
    <row r="392" spans="33:35" ht="15" customHeight="1">
      <c r="AG392" s="347" t="s">
        <v>1868</v>
      </c>
      <c r="AH392" s="347" t="s">
        <v>934</v>
      </c>
      <c r="AI392" s="150">
        <v>0.63700000000000001</v>
      </c>
    </row>
    <row r="393" spans="33:35" ht="15" customHeight="1">
      <c r="AG393" s="347" t="s">
        <v>1869</v>
      </c>
      <c r="AH393" s="347" t="s">
        <v>967</v>
      </c>
      <c r="AI393" s="150">
        <v>0.64899999999999991</v>
      </c>
    </row>
    <row r="394" spans="33:35" ht="15" customHeight="1">
      <c r="AG394" s="347" t="s">
        <v>1870</v>
      </c>
      <c r="AH394" s="347" t="s">
        <v>935</v>
      </c>
      <c r="AI394" s="150">
        <v>0.63700000000000001</v>
      </c>
    </row>
    <row r="395" spans="33:35" ht="15" customHeight="1">
      <c r="AG395" s="347" t="s">
        <v>1871</v>
      </c>
      <c r="AH395" s="347" t="s">
        <v>936</v>
      </c>
      <c r="AI395" s="150">
        <v>0.64899999999999991</v>
      </c>
    </row>
    <row r="396" spans="33:35" ht="15" customHeight="1">
      <c r="AG396" s="347" t="s">
        <v>1872</v>
      </c>
      <c r="AH396" s="347" t="s">
        <v>937</v>
      </c>
      <c r="AI396" s="150">
        <v>0.63700000000000001</v>
      </c>
    </row>
    <row r="397" spans="33:35" ht="15" customHeight="1">
      <c r="AG397" s="347" t="s">
        <v>1873</v>
      </c>
      <c r="AH397" s="347" t="s">
        <v>938</v>
      </c>
      <c r="AI397" s="150">
        <v>0.63800000000000001</v>
      </c>
    </row>
    <row r="398" spans="33:35" ht="15" customHeight="1">
      <c r="AG398" s="347" t="s">
        <v>1874</v>
      </c>
      <c r="AH398" s="347" t="s">
        <v>939</v>
      </c>
      <c r="AI398" s="150">
        <v>0.63800000000000001</v>
      </c>
    </row>
    <row r="399" spans="33:35" ht="15" customHeight="1">
      <c r="AG399" s="347" t="s">
        <v>1875</v>
      </c>
      <c r="AH399" s="347" t="s">
        <v>940</v>
      </c>
      <c r="AI399" s="150">
        <v>0.63800000000000001</v>
      </c>
    </row>
    <row r="400" spans="33:35" ht="15" customHeight="1">
      <c r="AG400" s="347" t="s">
        <v>1876</v>
      </c>
      <c r="AH400" s="347" t="s">
        <v>941</v>
      </c>
      <c r="AI400" s="150">
        <v>0.63700000000000001</v>
      </c>
    </row>
    <row r="401" spans="33:35" ht="15" customHeight="1">
      <c r="AG401" s="347" t="s">
        <v>1877</v>
      </c>
      <c r="AH401" s="347" t="s">
        <v>942</v>
      </c>
      <c r="AI401" s="150">
        <v>0.63700000000000001</v>
      </c>
    </row>
    <row r="402" spans="33:35" ht="15" customHeight="1">
      <c r="AG402" s="347" t="s">
        <v>1878</v>
      </c>
      <c r="AH402" s="347" t="s">
        <v>943</v>
      </c>
      <c r="AI402" s="150">
        <v>0.63800000000000001</v>
      </c>
    </row>
    <row r="403" spans="33:35" ht="15" customHeight="1">
      <c r="AG403" s="347" t="s">
        <v>1879</v>
      </c>
      <c r="AH403" s="347" t="s">
        <v>944</v>
      </c>
      <c r="AI403" s="150">
        <v>0.63800000000000001</v>
      </c>
    </row>
    <row r="404" spans="33:35" ht="15" customHeight="1">
      <c r="AG404" s="347" t="s">
        <v>1880</v>
      </c>
      <c r="AH404" s="347" t="s">
        <v>945</v>
      </c>
      <c r="AI404" s="150">
        <v>0.63800000000000001</v>
      </c>
    </row>
    <row r="405" spans="33:35" ht="15" customHeight="1">
      <c r="AG405" s="347" t="s">
        <v>1881</v>
      </c>
      <c r="AH405" s="347" t="s">
        <v>946</v>
      </c>
      <c r="AI405" s="150">
        <v>0.63800000000000001</v>
      </c>
    </row>
    <row r="406" spans="33:35" ht="15" customHeight="1">
      <c r="AG406" s="347" t="s">
        <v>1882</v>
      </c>
      <c r="AH406" s="347" t="s">
        <v>947</v>
      </c>
      <c r="AI406" s="150">
        <v>0.63700000000000001</v>
      </c>
    </row>
    <row r="407" spans="33:35" ht="15" customHeight="1">
      <c r="AG407" s="347" t="s">
        <v>1883</v>
      </c>
      <c r="AH407" s="347" t="s">
        <v>948</v>
      </c>
      <c r="AI407" s="150">
        <v>0.63800000000000001</v>
      </c>
    </row>
    <row r="408" spans="33:35" ht="15" customHeight="1">
      <c r="AG408" s="347" t="s">
        <v>1884</v>
      </c>
      <c r="AH408" s="347" t="s">
        <v>949</v>
      </c>
      <c r="AI408" s="150">
        <v>0.63800000000000001</v>
      </c>
    </row>
    <row r="409" spans="33:35" ht="15" customHeight="1">
      <c r="AG409" s="347" t="s">
        <v>1885</v>
      </c>
      <c r="AH409" s="347" t="s">
        <v>950</v>
      </c>
      <c r="AI409" s="150">
        <v>0.63800000000000001</v>
      </c>
    </row>
    <row r="410" spans="33:35" ht="15" customHeight="1">
      <c r="AG410" s="347" t="s">
        <v>1886</v>
      </c>
      <c r="AH410" s="347" t="s">
        <v>842</v>
      </c>
      <c r="AI410" s="150">
        <v>0.75700000000000001</v>
      </c>
    </row>
    <row r="411" spans="33:35" ht="15" customHeight="1">
      <c r="AG411" s="347" t="s">
        <v>1887</v>
      </c>
      <c r="AH411" s="347" t="s">
        <v>843</v>
      </c>
      <c r="AI411" s="150">
        <v>0.47399999999999998</v>
      </c>
    </row>
    <row r="412" spans="33:35" ht="15" customHeight="1">
      <c r="AG412" s="347" t="s">
        <v>1888</v>
      </c>
      <c r="AH412" s="347" t="s">
        <v>700</v>
      </c>
      <c r="AI412" s="150">
        <v>0.66900000000000004</v>
      </c>
    </row>
    <row r="413" spans="33:35" ht="15" customHeight="1">
      <c r="AG413" s="347" t="s">
        <v>1889</v>
      </c>
      <c r="AH413" s="347" t="s">
        <v>899</v>
      </c>
      <c r="AI413" s="150">
        <v>0.34600000000000003</v>
      </c>
    </row>
    <row r="414" spans="33:35" ht="15" customHeight="1">
      <c r="AG414" s="347" t="s">
        <v>4904</v>
      </c>
      <c r="AH414" s="347" t="s">
        <v>1082</v>
      </c>
      <c r="AI414" s="150">
        <v>0.749</v>
      </c>
    </row>
    <row r="415" spans="33:35" ht="15" customHeight="1">
      <c r="AG415" s="347" t="s">
        <v>1890</v>
      </c>
      <c r="AH415" s="347" t="s">
        <v>925</v>
      </c>
      <c r="AI415" s="150">
        <v>0.44400000000000001</v>
      </c>
    </row>
    <row r="416" spans="33:35" ht="15" customHeight="1">
      <c r="AG416" s="347" t="s">
        <v>4905</v>
      </c>
      <c r="AH416" s="347" t="s">
        <v>844</v>
      </c>
      <c r="AI416" s="150">
        <v>0.374</v>
      </c>
    </row>
    <row r="417" spans="33:35" ht="15" customHeight="1">
      <c r="AG417" s="347" t="s">
        <v>1891</v>
      </c>
      <c r="AH417" s="347" t="s">
        <v>1071</v>
      </c>
      <c r="AI417" s="150">
        <v>0.51900000000000002</v>
      </c>
    </row>
    <row r="418" spans="33:35" ht="15" customHeight="1">
      <c r="AG418" s="347" t="s">
        <v>1892</v>
      </c>
      <c r="AH418" s="347" t="s">
        <v>932</v>
      </c>
      <c r="AI418" s="150">
        <v>0.63700000000000001</v>
      </c>
    </row>
    <row r="419" spans="33:35" ht="15" customHeight="1">
      <c r="AG419" s="347" t="s">
        <v>1893</v>
      </c>
      <c r="AH419" s="347" t="s">
        <v>846</v>
      </c>
      <c r="AI419" s="150">
        <v>0.67400000000000004</v>
      </c>
    </row>
    <row r="420" spans="33:35" ht="15" customHeight="1">
      <c r="AG420" s="347" t="s">
        <v>1894</v>
      </c>
      <c r="AH420" s="347" t="s">
        <v>847</v>
      </c>
      <c r="AI420" s="150">
        <v>0.40799999999999997</v>
      </c>
    </row>
    <row r="421" spans="33:35" ht="15" customHeight="1">
      <c r="AG421" s="347" t="s">
        <v>4906</v>
      </c>
      <c r="AH421" s="347" t="s">
        <v>905</v>
      </c>
      <c r="AI421" s="150">
        <v>0.5109999999999999</v>
      </c>
    </row>
    <row r="422" spans="33:35" ht="15" customHeight="1">
      <c r="AG422" s="347" t="s">
        <v>1896</v>
      </c>
      <c r="AH422" s="347" t="s">
        <v>848</v>
      </c>
      <c r="AI422" s="150">
        <v>0.53100000000000003</v>
      </c>
    </row>
    <row r="423" spans="33:35" ht="15" customHeight="1">
      <c r="AG423" s="347" t="s">
        <v>1897</v>
      </c>
      <c r="AH423" s="347" t="s">
        <v>1033</v>
      </c>
      <c r="AI423" s="150">
        <v>0.58399999999999996</v>
      </c>
    </row>
    <row r="424" spans="33:35" ht="15" customHeight="1">
      <c r="AG424" s="347" t="s">
        <v>1898</v>
      </c>
      <c r="AH424" s="347" t="s">
        <v>849</v>
      </c>
      <c r="AI424" s="150">
        <v>0.68199999999999994</v>
      </c>
    </row>
    <row r="425" spans="33:35" ht="15" customHeight="1">
      <c r="AG425" s="347" t="s">
        <v>1899</v>
      </c>
      <c r="AH425" s="347" t="s">
        <v>850</v>
      </c>
      <c r="AI425" s="150">
        <v>0.52600000000000002</v>
      </c>
    </row>
    <row r="426" spans="33:35" ht="15" customHeight="1">
      <c r="AG426" s="347" t="s">
        <v>1900</v>
      </c>
      <c r="AH426" s="347" t="s">
        <v>1017</v>
      </c>
      <c r="AI426" s="150">
        <v>0.54299999999999993</v>
      </c>
    </row>
    <row r="427" spans="33:35" ht="15" customHeight="1">
      <c r="AG427" s="347" t="s">
        <v>4907</v>
      </c>
      <c r="AH427" s="347" t="s">
        <v>747</v>
      </c>
      <c r="AI427" s="150">
        <v>0.496</v>
      </c>
    </row>
    <row r="428" spans="33:35" ht="15" customHeight="1">
      <c r="AG428" s="347" t="s">
        <v>1902</v>
      </c>
      <c r="AH428" s="347" t="s">
        <v>955</v>
      </c>
      <c r="AI428" s="150">
        <v>0.51900000000000002</v>
      </c>
    </row>
    <row r="429" spans="33:35" ht="15" customHeight="1">
      <c r="AG429" s="347" t="s">
        <v>1903</v>
      </c>
      <c r="AH429" s="347" t="s">
        <v>851</v>
      </c>
      <c r="AI429" s="150">
        <v>0.52899999999999991</v>
      </c>
    </row>
    <row r="430" spans="33:35" ht="15" customHeight="1">
      <c r="AG430" s="347" t="s">
        <v>1904</v>
      </c>
      <c r="AH430" s="347" t="s">
        <v>1051</v>
      </c>
      <c r="AI430" s="150">
        <v>0.35899999999999999</v>
      </c>
    </row>
    <row r="431" spans="33:35" ht="15" customHeight="1">
      <c r="AG431" s="347" t="s">
        <v>1905</v>
      </c>
      <c r="AH431" s="347" t="s">
        <v>817</v>
      </c>
      <c r="AI431" s="150">
        <v>0.40799999999999997</v>
      </c>
    </row>
    <row r="432" spans="33:35" ht="15" customHeight="1">
      <c r="AG432" s="347" t="s">
        <v>1906</v>
      </c>
      <c r="AH432" s="347" t="s">
        <v>852</v>
      </c>
      <c r="AI432" s="150">
        <v>0.55500000000000005</v>
      </c>
    </row>
    <row r="433" spans="33:35" ht="15" customHeight="1">
      <c r="AG433" s="347" t="s">
        <v>1907</v>
      </c>
      <c r="AH433" s="347" t="s">
        <v>1042</v>
      </c>
      <c r="AI433" s="150">
        <v>0.50900000000000001</v>
      </c>
    </row>
    <row r="434" spans="33:35" ht="15" customHeight="1">
      <c r="AG434" s="347" t="s">
        <v>1908</v>
      </c>
      <c r="AH434" s="347" t="s">
        <v>1044</v>
      </c>
      <c r="AI434" s="150">
        <v>0.45600000000000002</v>
      </c>
    </row>
    <row r="435" spans="33:35" ht="15" customHeight="1">
      <c r="AG435" s="347" t="s">
        <v>1909</v>
      </c>
      <c r="AH435" s="347" t="s">
        <v>749</v>
      </c>
      <c r="AI435" s="150">
        <v>0.66</v>
      </c>
    </row>
    <row r="436" spans="33:35" ht="15" customHeight="1">
      <c r="AG436" s="347" t="s">
        <v>1910</v>
      </c>
      <c r="AH436" s="347" t="s">
        <v>854</v>
      </c>
      <c r="AI436" s="150">
        <v>0.56999999999999995</v>
      </c>
    </row>
    <row r="437" spans="33:35" ht="15" customHeight="1">
      <c r="AG437" s="347" t="s">
        <v>1843</v>
      </c>
      <c r="AH437" s="347" t="s">
        <v>738</v>
      </c>
      <c r="AI437" s="150">
        <v>0.50700000000000001</v>
      </c>
    </row>
    <row r="438" spans="33:35" ht="15" customHeight="1">
      <c r="AG438" s="347" t="s">
        <v>1912</v>
      </c>
      <c r="AH438" s="347" t="s">
        <v>959</v>
      </c>
      <c r="AI438" s="150">
        <v>0.28400000000000003</v>
      </c>
    </row>
    <row r="439" spans="33:35" ht="15" customHeight="1">
      <c r="AG439" s="347" t="s">
        <v>1913</v>
      </c>
      <c r="AH439" s="347" t="s">
        <v>855</v>
      </c>
      <c r="AI439" s="150">
        <v>0.372</v>
      </c>
    </row>
    <row r="440" spans="33:35" ht="15" customHeight="1">
      <c r="AG440" s="347" t="s">
        <v>1914</v>
      </c>
      <c r="AH440" s="347" t="s">
        <v>856</v>
      </c>
      <c r="AI440" s="150">
        <v>0.58600000000000008</v>
      </c>
    </row>
    <row r="441" spans="33:35" ht="15" customHeight="1">
      <c r="AG441" s="347" t="s">
        <v>1915</v>
      </c>
      <c r="AH441" s="347" t="s">
        <v>857</v>
      </c>
      <c r="AI441" s="150">
        <v>0.63600000000000001</v>
      </c>
    </row>
    <row r="442" spans="33:35" ht="15" customHeight="1">
      <c r="AG442" s="347" t="s">
        <v>4908</v>
      </c>
      <c r="AH442" s="347" t="s">
        <v>752</v>
      </c>
      <c r="AI442" s="150">
        <v>0.54900000000000004</v>
      </c>
    </row>
    <row r="443" spans="33:35" ht="15" customHeight="1">
      <c r="AG443" s="347" t="s">
        <v>4909</v>
      </c>
      <c r="AH443" s="347" t="s">
        <v>818</v>
      </c>
      <c r="AI443" s="150">
        <v>0.42700000000000005</v>
      </c>
    </row>
    <row r="444" spans="33:35" ht="15" customHeight="1">
      <c r="AG444" s="347" t="s">
        <v>1917</v>
      </c>
      <c r="AH444" s="347" t="s">
        <v>819</v>
      </c>
      <c r="AI444" s="150">
        <v>0.5</v>
      </c>
    </row>
    <row r="445" spans="33:35" ht="15" customHeight="1">
      <c r="AG445" s="347" t="s">
        <v>1918</v>
      </c>
      <c r="AH445" s="347" t="s">
        <v>1026</v>
      </c>
      <c r="AI445" s="150">
        <v>0.53900000000000003</v>
      </c>
    </row>
    <row r="446" spans="33:35" ht="15" customHeight="1">
      <c r="AG446" s="347" t="s">
        <v>1919</v>
      </c>
      <c r="AH446" s="347" t="s">
        <v>902</v>
      </c>
      <c r="AI446" s="150">
        <v>0.27399999999999997</v>
      </c>
    </row>
    <row r="447" spans="33:35" ht="15" customHeight="1">
      <c r="AG447" s="347" t="s">
        <v>1920</v>
      </c>
      <c r="AH447" s="347" t="s">
        <v>1072</v>
      </c>
      <c r="AI447" s="150">
        <v>0.55999999999999994</v>
      </c>
    </row>
    <row r="448" spans="33:35" ht="15" customHeight="1">
      <c r="AG448" s="347" t="s">
        <v>1921</v>
      </c>
      <c r="AH448" s="347" t="s">
        <v>753</v>
      </c>
      <c r="AI448" s="150">
        <v>0.499</v>
      </c>
    </row>
    <row r="449" spans="33:35" ht="15" customHeight="1">
      <c r="AG449" s="347" t="s">
        <v>1922</v>
      </c>
      <c r="AH449" s="347" t="s">
        <v>927</v>
      </c>
      <c r="AI449" s="150">
        <v>0.65100000000000002</v>
      </c>
    </row>
    <row r="450" spans="33:35" ht="15" customHeight="1">
      <c r="AG450" s="347" t="s">
        <v>1923</v>
      </c>
      <c r="AH450" s="347" t="s">
        <v>699</v>
      </c>
      <c r="AI450" s="150">
        <v>0.7</v>
      </c>
    </row>
    <row r="451" spans="33:35" ht="15" customHeight="1">
      <c r="AG451" s="347" t="s">
        <v>1924</v>
      </c>
      <c r="AH451" s="347" t="s">
        <v>696</v>
      </c>
      <c r="AI451" s="150">
        <v>0.48199999999999998</v>
      </c>
    </row>
    <row r="452" spans="33:35" ht="15" customHeight="1">
      <c r="AG452" s="347" t="s">
        <v>1925</v>
      </c>
      <c r="AH452" s="347" t="s">
        <v>820</v>
      </c>
      <c r="AI452" s="150">
        <v>0.60699999999999998</v>
      </c>
    </row>
    <row r="453" spans="33:35" ht="15" customHeight="1">
      <c r="AG453" s="347" t="s">
        <v>1926</v>
      </c>
      <c r="AH453" s="347" t="s">
        <v>951</v>
      </c>
      <c r="AI453" s="150">
        <v>0.63800000000000001</v>
      </c>
    </row>
    <row r="454" spans="33:35" ht="15" customHeight="1">
      <c r="AG454" s="347" t="s">
        <v>1927</v>
      </c>
      <c r="AH454" s="347" t="s">
        <v>1023</v>
      </c>
      <c r="AI454" s="150">
        <v>0.51900000000000002</v>
      </c>
    </row>
    <row r="455" spans="33:35" ht="15" customHeight="1">
      <c r="AG455" s="347" t="s">
        <v>1928</v>
      </c>
      <c r="AH455" s="347" t="s">
        <v>858</v>
      </c>
      <c r="AI455" s="150">
        <v>0.64499999999999991</v>
      </c>
    </row>
    <row r="456" spans="33:35" ht="15" customHeight="1">
      <c r="AG456" s="347" t="s">
        <v>1929</v>
      </c>
      <c r="AH456" s="347" t="s">
        <v>1052</v>
      </c>
      <c r="AI456" s="150">
        <v>0.55099999999999993</v>
      </c>
    </row>
    <row r="457" spans="33:35" ht="15" customHeight="1">
      <c r="AG457" s="347" t="s">
        <v>1930</v>
      </c>
      <c r="AH457" s="347" t="s">
        <v>1074</v>
      </c>
      <c r="AI457" s="150">
        <v>0.5</v>
      </c>
    </row>
    <row r="458" spans="33:35" ht="15" customHeight="1">
      <c r="AG458" s="347" t="s">
        <v>1931</v>
      </c>
      <c r="AH458" s="347" t="s">
        <v>916</v>
      </c>
      <c r="AI458" s="150">
        <v>0.53</v>
      </c>
    </row>
    <row r="459" spans="33:35" ht="15" customHeight="1">
      <c r="AG459" s="347" t="s">
        <v>1932</v>
      </c>
      <c r="AH459" s="347" t="s">
        <v>859</v>
      </c>
      <c r="AI459" s="150">
        <v>0.15</v>
      </c>
    </row>
    <row r="460" spans="33:35" ht="15" customHeight="1">
      <c r="AG460" s="347" t="s">
        <v>1933</v>
      </c>
      <c r="AH460" s="347" t="s">
        <v>912</v>
      </c>
      <c r="AI460" s="150">
        <v>0.38600000000000001</v>
      </c>
    </row>
    <row r="461" spans="33:35" ht="15" customHeight="1">
      <c r="AG461" s="347" t="s">
        <v>4910</v>
      </c>
      <c r="AH461" s="347" t="s">
        <v>1024</v>
      </c>
      <c r="AI461" s="150">
        <v>0.49099999999999999</v>
      </c>
    </row>
    <row r="462" spans="33:35" ht="15" customHeight="1">
      <c r="AG462" s="347" t="s">
        <v>1935</v>
      </c>
      <c r="AH462" s="347" t="s">
        <v>1038</v>
      </c>
      <c r="AI462" s="150">
        <v>0.51900000000000002</v>
      </c>
    </row>
    <row r="463" spans="33:35" ht="15" customHeight="1">
      <c r="AG463" s="347" t="s">
        <v>1936</v>
      </c>
      <c r="AH463" s="347" t="s">
        <v>821</v>
      </c>
      <c r="AI463" s="150">
        <v>1.01</v>
      </c>
    </row>
    <row r="464" spans="33:35" ht="15" customHeight="1">
      <c r="AG464" s="347" t="s">
        <v>4911</v>
      </c>
      <c r="AH464" s="347" t="s">
        <v>861</v>
      </c>
      <c r="AI464" s="150">
        <v>0.46799999999999997</v>
      </c>
    </row>
    <row r="465" spans="33:35" ht="15" customHeight="1">
      <c r="AG465" s="347" t="s">
        <v>1937</v>
      </c>
      <c r="AH465" s="347" t="s">
        <v>924</v>
      </c>
      <c r="AI465" s="150">
        <v>0.28200000000000003</v>
      </c>
    </row>
    <row r="466" spans="33:35" ht="15" customHeight="1">
      <c r="AG466" s="347" t="s">
        <v>1938</v>
      </c>
      <c r="AH466" s="347" t="s">
        <v>694</v>
      </c>
      <c r="AI466" s="150">
        <v>0.55900000000000005</v>
      </c>
    </row>
    <row r="467" spans="33:35" ht="15" customHeight="1">
      <c r="AG467" s="347" t="s">
        <v>1939</v>
      </c>
      <c r="AH467" s="347" t="s">
        <v>975</v>
      </c>
      <c r="AI467" s="150">
        <v>0.56200000000000006</v>
      </c>
    </row>
    <row r="468" spans="33:35" ht="15" customHeight="1">
      <c r="AG468" s="347" t="s">
        <v>1940</v>
      </c>
      <c r="AH468" s="347" t="s">
        <v>862</v>
      </c>
      <c r="AI468" s="150">
        <v>0.46299999999999997</v>
      </c>
    </row>
    <row r="469" spans="33:35" ht="15" customHeight="1">
      <c r="AG469" s="347" t="s">
        <v>1941</v>
      </c>
      <c r="AH469" s="347" t="s">
        <v>986</v>
      </c>
      <c r="AI469" s="150">
        <v>0.59799999999999998</v>
      </c>
    </row>
    <row r="470" spans="33:35" ht="15" customHeight="1">
      <c r="AG470" s="347" t="s">
        <v>1942</v>
      </c>
      <c r="AH470" s="347" t="s">
        <v>1036</v>
      </c>
      <c r="AI470" s="150">
        <v>0.64200000000000002</v>
      </c>
    </row>
    <row r="471" spans="33:35" ht="15" customHeight="1">
      <c r="AG471" s="347" t="s">
        <v>1943</v>
      </c>
      <c r="AH471" s="347" t="s">
        <v>822</v>
      </c>
      <c r="AI471" s="150">
        <v>0.443</v>
      </c>
    </row>
    <row r="472" spans="33:35" ht="15" customHeight="1">
      <c r="AG472" s="347" t="s">
        <v>1944</v>
      </c>
      <c r="AH472" s="347" t="s">
        <v>732</v>
      </c>
      <c r="AI472" s="150">
        <v>0.501</v>
      </c>
    </row>
    <row r="473" spans="33:35" ht="15" customHeight="1">
      <c r="AG473" s="347" t="s">
        <v>1945</v>
      </c>
      <c r="AH473" s="347" t="s">
        <v>863</v>
      </c>
      <c r="AI473" s="150">
        <v>0.52300000000000002</v>
      </c>
    </row>
    <row r="474" spans="33:35" ht="15" customHeight="1">
      <c r="AG474" s="347" t="s">
        <v>1946</v>
      </c>
      <c r="AH474" s="347" t="s">
        <v>1061</v>
      </c>
      <c r="AI474" s="150">
        <v>0.54</v>
      </c>
    </row>
    <row r="475" spans="33:35" ht="15" customHeight="1">
      <c r="AG475" s="347" t="s">
        <v>1947</v>
      </c>
      <c r="AH475" s="347" t="s">
        <v>1000</v>
      </c>
      <c r="AI475" s="150">
        <v>0.73599999999999999</v>
      </c>
    </row>
    <row r="476" spans="33:35" ht="15" customHeight="1">
      <c r="AG476" s="347" t="s">
        <v>1948</v>
      </c>
      <c r="AH476" s="347" t="s">
        <v>958</v>
      </c>
      <c r="AI476" s="150">
        <v>0.56999999999999995</v>
      </c>
    </row>
    <row r="477" spans="33:35" ht="15" customHeight="1">
      <c r="AG477" s="347" t="s">
        <v>1949</v>
      </c>
      <c r="AH477" s="347" t="s">
        <v>1073</v>
      </c>
      <c r="AI477" s="150">
        <v>0.46599999999999997</v>
      </c>
    </row>
    <row r="478" spans="33:35" ht="15" customHeight="1">
      <c r="AG478" s="347" t="s">
        <v>1950</v>
      </c>
      <c r="AH478" s="347" t="s">
        <v>1065</v>
      </c>
      <c r="AI478" s="150">
        <v>0.53100000000000003</v>
      </c>
    </row>
    <row r="479" spans="33:35" ht="15" customHeight="1">
      <c r="AG479" s="347" t="s">
        <v>1951</v>
      </c>
      <c r="AH479" s="347" t="s">
        <v>733</v>
      </c>
      <c r="AI479" s="150">
        <v>0.54699999999999993</v>
      </c>
    </row>
    <row r="480" spans="33:35" ht="15" customHeight="1">
      <c r="AG480" s="347" t="s">
        <v>1911</v>
      </c>
      <c r="AH480" s="347" t="s">
        <v>750</v>
      </c>
      <c r="AI480" s="150">
        <v>0.49700000000000005</v>
      </c>
    </row>
    <row r="481" spans="33:35" ht="15" customHeight="1">
      <c r="AG481" s="347" t="s">
        <v>1952</v>
      </c>
      <c r="AH481" s="347" t="s">
        <v>1053</v>
      </c>
      <c r="AI481" s="150">
        <v>0.55099999999999993</v>
      </c>
    </row>
    <row r="482" spans="33:35" ht="15" customHeight="1">
      <c r="AG482" s="347" t="s">
        <v>1953</v>
      </c>
      <c r="AH482" s="347" t="s">
        <v>989</v>
      </c>
      <c r="AI482" s="150">
        <v>0.28400000000000003</v>
      </c>
    </row>
    <row r="483" spans="33:35" ht="15" customHeight="1">
      <c r="AG483" s="347" t="s">
        <v>4912</v>
      </c>
      <c r="AH483" s="347" t="s">
        <v>871</v>
      </c>
      <c r="AI483" s="150">
        <v>0.188</v>
      </c>
    </row>
    <row r="484" spans="33:35" ht="15" customHeight="1">
      <c r="AG484" s="347" t="s">
        <v>1954</v>
      </c>
      <c r="AH484" s="347" t="s">
        <v>757</v>
      </c>
      <c r="AI484" s="150">
        <v>0.57799999999999996</v>
      </c>
    </row>
    <row r="485" spans="33:35" ht="15" customHeight="1">
      <c r="AG485" s="347" t="s">
        <v>1955</v>
      </c>
      <c r="AH485" s="347" t="s">
        <v>758</v>
      </c>
      <c r="AI485" s="150">
        <v>0.31900000000000001</v>
      </c>
    </row>
    <row r="486" spans="33:35" ht="15" customHeight="1">
      <c r="AG486" s="347" t="s">
        <v>1956</v>
      </c>
      <c r="AH486" s="347" t="s">
        <v>982</v>
      </c>
      <c r="AI486" s="150">
        <v>0.35799999999999998</v>
      </c>
    </row>
    <row r="487" spans="33:35" ht="15" customHeight="1">
      <c r="AG487" s="347" t="s">
        <v>1957</v>
      </c>
      <c r="AH487" s="347" t="s">
        <v>824</v>
      </c>
      <c r="AI487" s="150">
        <v>0.626</v>
      </c>
    </row>
    <row r="488" spans="33:35" ht="15" customHeight="1">
      <c r="AG488" s="347" t="s">
        <v>1958</v>
      </c>
      <c r="AH488" s="347" t="s">
        <v>866</v>
      </c>
      <c r="AI488" s="150">
        <v>0.41800000000000004</v>
      </c>
    </row>
    <row r="489" spans="33:35" ht="15" customHeight="1">
      <c r="AG489" s="347" t="s">
        <v>4913</v>
      </c>
      <c r="AH489" s="347" t="s">
        <v>755</v>
      </c>
      <c r="AI489" s="150">
        <v>0.28499999999999998</v>
      </c>
    </row>
    <row r="490" spans="33:35" ht="15" customHeight="1">
      <c r="AG490" s="347" t="s">
        <v>1959</v>
      </c>
      <c r="AH490" s="347" t="s">
        <v>1078</v>
      </c>
      <c r="AI490" s="150">
        <v>0.53</v>
      </c>
    </row>
    <row r="491" spans="33:35" ht="15" customHeight="1">
      <c r="AG491" s="347" t="s">
        <v>1960</v>
      </c>
      <c r="AH491" s="347" t="s">
        <v>825</v>
      </c>
      <c r="AI491" s="150">
        <v>0.44400000000000001</v>
      </c>
    </row>
    <row r="492" spans="33:35" ht="15" customHeight="1">
      <c r="AG492" s="347" t="s">
        <v>1961</v>
      </c>
      <c r="AH492" s="347" t="s">
        <v>867</v>
      </c>
      <c r="AI492" s="150">
        <v>0.51700000000000002</v>
      </c>
    </row>
    <row r="493" spans="33:35" ht="15" customHeight="1">
      <c r="AG493" s="347" t="s">
        <v>1962</v>
      </c>
      <c r="AH493" s="347" t="s">
        <v>898</v>
      </c>
      <c r="AI493" s="150">
        <v>0.58100000000000007</v>
      </c>
    </row>
    <row r="494" spans="33:35" ht="15" customHeight="1">
      <c r="AG494" s="347" t="s">
        <v>1963</v>
      </c>
      <c r="AH494" s="347" t="s">
        <v>954</v>
      </c>
      <c r="AI494" s="150">
        <v>0.49099999999999999</v>
      </c>
    </row>
    <row r="495" spans="33:35" ht="15" customHeight="1">
      <c r="AG495" s="347" t="s">
        <v>1964</v>
      </c>
      <c r="AH495" s="347" t="s">
        <v>868</v>
      </c>
      <c r="AI495" s="150">
        <v>0.52700000000000002</v>
      </c>
    </row>
    <row r="496" spans="33:35" ht="15" customHeight="1">
      <c r="AG496" s="347" t="s">
        <v>1965</v>
      </c>
      <c r="AH496" s="347" t="s">
        <v>1003</v>
      </c>
      <c r="AI496" s="150">
        <v>0.28400000000000003</v>
      </c>
    </row>
    <row r="497" spans="33:35" ht="15" customHeight="1">
      <c r="AG497" s="347" t="s">
        <v>1966</v>
      </c>
      <c r="AH497" s="347" t="s">
        <v>869</v>
      </c>
      <c r="AI497" s="150">
        <v>0.53900000000000003</v>
      </c>
    </row>
    <row r="498" spans="33:35" ht="15" customHeight="1">
      <c r="AG498" s="347" t="s">
        <v>1967</v>
      </c>
      <c r="AH498" s="347" t="s">
        <v>995</v>
      </c>
      <c r="AI498" s="150">
        <v>0.6130000000000001</v>
      </c>
    </row>
    <row r="499" spans="33:35" ht="15" customHeight="1">
      <c r="AG499" s="347" t="s">
        <v>1968</v>
      </c>
      <c r="AH499" s="347" t="s">
        <v>998</v>
      </c>
      <c r="AI499" s="150">
        <v>0.159</v>
      </c>
    </row>
    <row r="500" spans="33:35" ht="15" customHeight="1">
      <c r="AG500" s="347" t="s">
        <v>1969</v>
      </c>
      <c r="AH500" s="347" t="s">
        <v>1006</v>
      </c>
      <c r="AI500" s="150">
        <v>9.1999999999999998E-2</v>
      </c>
    </row>
    <row r="501" spans="33:35" ht="15" customHeight="1">
      <c r="AG501" s="347" t="s">
        <v>1970</v>
      </c>
      <c r="AH501" s="347" t="s">
        <v>826</v>
      </c>
      <c r="AI501" s="150">
        <v>0.56400000000000006</v>
      </c>
    </row>
    <row r="502" spans="33:35" ht="15" customHeight="1">
      <c r="AG502" s="347" t="s">
        <v>1971</v>
      </c>
      <c r="AH502" s="347" t="s">
        <v>870</v>
      </c>
      <c r="AI502" s="150">
        <v>0.53200000000000003</v>
      </c>
    </row>
    <row r="503" spans="33:35" ht="15" customHeight="1">
      <c r="AG503" s="347" t="s">
        <v>1972</v>
      </c>
      <c r="AH503" s="347" t="s">
        <v>1045</v>
      </c>
      <c r="AI503" s="150">
        <v>0.71699999999999997</v>
      </c>
    </row>
    <row r="504" spans="33:35" ht="15" customHeight="1">
      <c r="AG504" s="347" t="s">
        <v>1973</v>
      </c>
      <c r="AH504" s="347" t="s">
        <v>983</v>
      </c>
      <c r="AI504" s="150">
        <v>0.504</v>
      </c>
    </row>
    <row r="505" spans="33:35" ht="15" customHeight="1">
      <c r="AG505" s="347" t="s">
        <v>1974</v>
      </c>
      <c r="AH505" s="347" t="s">
        <v>953</v>
      </c>
      <c r="AI505" s="150">
        <v>0.51999999999999991</v>
      </c>
    </row>
    <row r="506" spans="33:35" ht="15" customHeight="1">
      <c r="AG506" s="347" t="s">
        <v>1975</v>
      </c>
      <c r="AH506" s="347" t="s">
        <v>985</v>
      </c>
      <c r="AI506" s="150">
        <v>0.503</v>
      </c>
    </row>
    <row r="507" spans="33:35" ht="15" customHeight="1">
      <c r="AG507" s="347" t="s">
        <v>1976</v>
      </c>
      <c r="AH507" s="347" t="s">
        <v>1057</v>
      </c>
      <c r="AI507" s="150">
        <v>0.55099999999999993</v>
      </c>
    </row>
    <row r="508" spans="33:35" ht="15" customHeight="1">
      <c r="AG508" s="347" t="s">
        <v>1977</v>
      </c>
      <c r="AH508" s="347" t="s">
        <v>1009</v>
      </c>
      <c r="AI508" s="150">
        <v>0.52700000000000002</v>
      </c>
    </row>
    <row r="509" spans="33:35" ht="15" customHeight="1">
      <c r="AG509" s="347" t="s">
        <v>1978</v>
      </c>
      <c r="AH509" s="347" t="s">
        <v>994</v>
      </c>
      <c r="AI509" s="150">
        <v>0.56499999999999995</v>
      </c>
    </row>
    <row r="510" spans="33:35" ht="15" customHeight="1">
      <c r="AG510" s="347" t="s">
        <v>1980</v>
      </c>
      <c r="AH510" s="347" t="s">
        <v>1058</v>
      </c>
      <c r="AI510" s="150">
        <v>0.55099999999999993</v>
      </c>
    </row>
    <row r="511" spans="33:35" ht="15" customHeight="1">
      <c r="AG511" s="347" t="s">
        <v>1981</v>
      </c>
      <c r="AH511" s="347" t="s">
        <v>1039</v>
      </c>
      <c r="AI511" s="150">
        <v>0.52300000000000002</v>
      </c>
    </row>
    <row r="512" spans="33:35" ht="15" customHeight="1">
      <c r="AG512" s="347" t="s">
        <v>1982</v>
      </c>
      <c r="AH512" s="347" t="s">
        <v>829</v>
      </c>
      <c r="AI512" s="150">
        <v>0.74299999999999999</v>
      </c>
    </row>
    <row r="513" spans="33:35" ht="15" customHeight="1">
      <c r="AG513" s="347" t="s">
        <v>1983</v>
      </c>
      <c r="AH513" s="347" t="s">
        <v>1054</v>
      </c>
      <c r="AI513" s="150">
        <v>0.55099999999999993</v>
      </c>
    </row>
    <row r="514" spans="33:35" ht="15" customHeight="1">
      <c r="AG514" s="347" t="s">
        <v>1984</v>
      </c>
      <c r="AH514" s="347" t="s">
        <v>1076</v>
      </c>
      <c r="AI514" s="150">
        <v>0.60499999999999998</v>
      </c>
    </row>
    <row r="515" spans="33:35" ht="15" customHeight="1">
      <c r="AG515" s="347" t="s">
        <v>1985</v>
      </c>
      <c r="AH515" s="347" t="s">
        <v>1034</v>
      </c>
      <c r="AI515" s="150">
        <v>0.51</v>
      </c>
    </row>
    <row r="516" spans="33:35" ht="15" customHeight="1">
      <c r="AG516" s="347" t="s">
        <v>1986</v>
      </c>
      <c r="AH516" s="347" t="s">
        <v>965</v>
      </c>
      <c r="AI516" s="150">
        <v>0.54299999999999993</v>
      </c>
    </row>
    <row r="517" spans="33:35" ht="15" customHeight="1">
      <c r="AG517" s="347" t="s">
        <v>1987</v>
      </c>
      <c r="AH517" s="347" t="s">
        <v>962</v>
      </c>
      <c r="AI517" s="150">
        <v>0.28400000000000003</v>
      </c>
    </row>
    <row r="518" spans="33:35" ht="15" customHeight="1">
      <c r="AG518" s="347" t="s">
        <v>1988</v>
      </c>
      <c r="AH518" s="347" t="s">
        <v>981</v>
      </c>
      <c r="AI518" s="150">
        <v>0.53100000000000003</v>
      </c>
    </row>
    <row r="519" spans="33:35" ht="15" customHeight="1">
      <c r="AG519" s="347" t="s">
        <v>1989</v>
      </c>
      <c r="AH519" s="347" t="s">
        <v>1041</v>
      </c>
      <c r="AI519" s="150">
        <v>0.54600000000000004</v>
      </c>
    </row>
    <row r="520" spans="33:35" ht="15" customHeight="1">
      <c r="AG520" s="347" t="s">
        <v>1990</v>
      </c>
      <c r="AH520" s="347" t="s">
        <v>872</v>
      </c>
      <c r="AI520" s="150">
        <v>0</v>
      </c>
    </row>
    <row r="521" spans="33:35" ht="15" customHeight="1">
      <c r="AG521" s="347" t="s">
        <v>1991</v>
      </c>
      <c r="AH521" s="347" t="s">
        <v>830</v>
      </c>
      <c r="AI521" s="150">
        <v>0.51300000000000001</v>
      </c>
    </row>
    <row r="522" spans="33:35" ht="15" customHeight="1">
      <c r="AG522" s="347" t="s">
        <v>1992</v>
      </c>
      <c r="AH522" s="347" t="s">
        <v>697</v>
      </c>
      <c r="AI522" s="150">
        <v>0.61499999999999999</v>
      </c>
    </row>
    <row r="523" spans="33:35" ht="15" customHeight="1">
      <c r="AG523" s="347" t="s">
        <v>1993</v>
      </c>
      <c r="AH523" s="347" t="s">
        <v>873</v>
      </c>
      <c r="AI523" s="150">
        <v>0.61699999999999999</v>
      </c>
    </row>
    <row r="524" spans="33:35" ht="15" customHeight="1">
      <c r="AG524" s="347" t="s">
        <v>1994</v>
      </c>
      <c r="AH524" s="347" t="s">
        <v>693</v>
      </c>
      <c r="AI524" s="150">
        <v>0.67599999999999993</v>
      </c>
    </row>
    <row r="525" spans="33:35" ht="15" customHeight="1">
      <c r="AG525" s="347" t="s">
        <v>1995</v>
      </c>
      <c r="AH525" s="347" t="s">
        <v>1027</v>
      </c>
      <c r="AI525" s="150">
        <v>0.51999999999999991</v>
      </c>
    </row>
    <row r="526" spans="33:35" ht="15" customHeight="1">
      <c r="AG526" s="347" t="s">
        <v>1996</v>
      </c>
      <c r="AH526" s="347" t="s">
        <v>765</v>
      </c>
      <c r="AI526" s="150">
        <v>0.499</v>
      </c>
    </row>
    <row r="527" spans="33:35" ht="15" customHeight="1">
      <c r="AG527" s="347" t="s">
        <v>1997</v>
      </c>
      <c r="AH527" s="347" t="s">
        <v>909</v>
      </c>
      <c r="AI527" s="150">
        <v>0.49700000000000005</v>
      </c>
    </row>
    <row r="528" spans="33:35" ht="15" customHeight="1">
      <c r="AG528" s="347" t="s">
        <v>1998</v>
      </c>
      <c r="AH528" s="347" t="s">
        <v>956</v>
      </c>
      <c r="AI528" s="150">
        <v>0.49299999999999994</v>
      </c>
    </row>
    <row r="529" spans="33:35" ht="15" customHeight="1">
      <c r="AG529" s="347" t="s">
        <v>4914</v>
      </c>
      <c r="AH529" s="347" t="s">
        <v>1040</v>
      </c>
      <c r="AI529" s="150">
        <v>0.49799999999999994</v>
      </c>
    </row>
    <row r="530" spans="33:35" ht="15" customHeight="1">
      <c r="AG530" s="347" t="s">
        <v>4915</v>
      </c>
      <c r="AH530" s="347" t="s">
        <v>767</v>
      </c>
      <c r="AI530" s="150">
        <v>0.52700000000000002</v>
      </c>
    </row>
    <row r="531" spans="33:35" ht="15" customHeight="1">
      <c r="AG531" s="347" t="s">
        <v>1999</v>
      </c>
      <c r="AH531" s="347" t="s">
        <v>768</v>
      </c>
      <c r="AI531" s="150">
        <v>0.51900000000000002</v>
      </c>
    </row>
    <row r="532" spans="33:35" ht="15" customHeight="1">
      <c r="AG532" s="347" t="s">
        <v>4916</v>
      </c>
      <c r="AH532" s="347" t="s">
        <v>875</v>
      </c>
      <c r="AI532" s="150">
        <v>0.443</v>
      </c>
    </row>
    <row r="533" spans="33:35" ht="15" customHeight="1">
      <c r="AG533" s="347" t="s">
        <v>4917</v>
      </c>
      <c r="AH533" s="347" t="s">
        <v>988</v>
      </c>
      <c r="AI533" s="150">
        <v>0.45899999999999996</v>
      </c>
    </row>
    <row r="534" spans="33:35" ht="15" customHeight="1">
      <c r="AG534" s="347" t="s">
        <v>2000</v>
      </c>
      <c r="AH534" s="347" t="s">
        <v>876</v>
      </c>
      <c r="AI534" s="150">
        <v>0.42199999999999999</v>
      </c>
    </row>
    <row r="535" spans="33:35" ht="15" customHeight="1">
      <c r="AG535" s="347" t="s">
        <v>2002</v>
      </c>
      <c r="AH535" s="347" t="s">
        <v>1059</v>
      </c>
      <c r="AI535" s="150">
        <v>0.55099999999999993</v>
      </c>
    </row>
    <row r="536" spans="33:35" ht="15" customHeight="1">
      <c r="AG536" s="347" t="s">
        <v>2003</v>
      </c>
      <c r="AH536" s="347" t="s">
        <v>1013</v>
      </c>
      <c r="AI536" s="150">
        <v>0.42299999999999999</v>
      </c>
    </row>
    <row r="537" spans="33:35" ht="15" customHeight="1">
      <c r="AG537" s="347" t="s">
        <v>2004</v>
      </c>
      <c r="AH537" s="347" t="s">
        <v>1020</v>
      </c>
      <c r="AI537" s="150">
        <v>0.48500000000000004</v>
      </c>
    </row>
    <row r="538" spans="33:35" ht="15" customHeight="1">
      <c r="AG538" s="347" t="s">
        <v>2005</v>
      </c>
      <c r="AH538" s="347" t="s">
        <v>877</v>
      </c>
      <c r="AI538" s="150">
        <v>0.58899999999999997</v>
      </c>
    </row>
    <row r="539" spans="33:35" ht="15" customHeight="1">
      <c r="AG539" s="347" t="s">
        <v>2006</v>
      </c>
      <c r="AH539" s="347" t="s">
        <v>878</v>
      </c>
      <c r="AI539" s="150">
        <v>0.54400000000000004</v>
      </c>
    </row>
    <row r="540" spans="33:35" ht="15" customHeight="1">
      <c r="AG540" s="347" t="s">
        <v>2007</v>
      </c>
      <c r="AH540" s="347" t="s">
        <v>963</v>
      </c>
      <c r="AI540" s="150">
        <v>0.51999999999999991</v>
      </c>
    </row>
    <row r="541" spans="33:35" ht="15" customHeight="1">
      <c r="AG541" s="347" t="s">
        <v>2008</v>
      </c>
      <c r="AH541" s="347" t="s">
        <v>1022</v>
      </c>
      <c r="AI541" s="150">
        <v>0.63900000000000001</v>
      </c>
    </row>
    <row r="542" spans="33:35" ht="15" customHeight="1">
      <c r="AG542" s="347" t="s">
        <v>2009</v>
      </c>
      <c r="AH542" s="347" t="s">
        <v>879</v>
      </c>
      <c r="AI542" s="150">
        <v>0.49799999999999994</v>
      </c>
    </row>
    <row r="543" spans="33:35" ht="15" customHeight="1">
      <c r="AG543" s="347" t="s">
        <v>2010</v>
      </c>
      <c r="AH543" s="347" t="s">
        <v>978</v>
      </c>
      <c r="AI543" s="150">
        <v>1.4020000000000001</v>
      </c>
    </row>
    <row r="544" spans="33:35" ht="15" customHeight="1">
      <c r="AG544" s="347" t="s">
        <v>2011</v>
      </c>
      <c r="AH544" s="347" t="s">
        <v>1008</v>
      </c>
      <c r="AI544" s="150">
        <v>0.49099999999999999</v>
      </c>
    </row>
    <row r="545" spans="33:35" ht="15" customHeight="1">
      <c r="AG545" s="347" t="s">
        <v>2012</v>
      </c>
      <c r="AH545" s="347" t="s">
        <v>1043</v>
      </c>
      <c r="AI545" s="150">
        <v>0.67500000000000004</v>
      </c>
    </row>
    <row r="546" spans="33:35" ht="15" customHeight="1">
      <c r="AG546" s="347" t="s">
        <v>2013</v>
      </c>
      <c r="AH546" s="347" t="s">
        <v>880</v>
      </c>
      <c r="AI546" s="150">
        <v>0</v>
      </c>
    </row>
    <row r="547" spans="33:35" ht="15" customHeight="1">
      <c r="AG547" s="347" t="s">
        <v>2014</v>
      </c>
      <c r="AH547" s="347" t="s">
        <v>1079</v>
      </c>
      <c r="AI547" s="150">
        <v>0.373</v>
      </c>
    </row>
    <row r="548" spans="33:35" ht="15" customHeight="1">
      <c r="AG548" s="347" t="s">
        <v>2015</v>
      </c>
      <c r="AH548" s="347" t="s">
        <v>1046</v>
      </c>
      <c r="AI548" s="150">
        <v>0.54</v>
      </c>
    </row>
    <row r="549" spans="33:35" ht="15" customHeight="1">
      <c r="AG549" s="347" t="s">
        <v>4918</v>
      </c>
      <c r="AH549" s="347" t="s">
        <v>881</v>
      </c>
      <c r="AI549" s="150">
        <v>0.35300000000000004</v>
      </c>
    </row>
    <row r="550" spans="33:35" ht="15" customHeight="1">
      <c r="AG550" s="347" t="s">
        <v>2018</v>
      </c>
      <c r="AH550" s="347" t="s">
        <v>833</v>
      </c>
      <c r="AI550" s="150">
        <v>0.49700000000000005</v>
      </c>
    </row>
    <row r="551" spans="33:35" ht="15" customHeight="1">
      <c r="AG551" s="347" t="s">
        <v>2001</v>
      </c>
      <c r="AH551" s="347" t="s">
        <v>882</v>
      </c>
      <c r="AI551" s="150">
        <v>0.47899999999999998</v>
      </c>
    </row>
    <row r="552" spans="33:35" ht="15" customHeight="1">
      <c r="AG552" s="347" t="s">
        <v>2019</v>
      </c>
      <c r="AH552" s="347" t="s">
        <v>834</v>
      </c>
      <c r="AI552" s="150">
        <v>0.53100000000000003</v>
      </c>
    </row>
    <row r="553" spans="33:35" ht="15" customHeight="1">
      <c r="AG553" s="347" t="s">
        <v>2020</v>
      </c>
      <c r="AH553" s="347" t="s">
        <v>990</v>
      </c>
      <c r="AI553" s="150">
        <v>0.41100000000000003</v>
      </c>
    </row>
    <row r="554" spans="33:35" ht="15" customHeight="1">
      <c r="AG554" s="347" t="s">
        <v>2021</v>
      </c>
      <c r="AH554" s="347" t="s">
        <v>883</v>
      </c>
      <c r="AI554" s="150">
        <v>0.499</v>
      </c>
    </row>
    <row r="555" spans="33:35" ht="15" customHeight="1">
      <c r="AG555" s="347" t="s">
        <v>2022</v>
      </c>
      <c r="AH555" s="347" t="s">
        <v>979</v>
      </c>
      <c r="AI555" s="150">
        <v>0.504</v>
      </c>
    </row>
    <row r="556" spans="33:35" ht="15" customHeight="1">
      <c r="AG556" s="347" t="s">
        <v>2023</v>
      </c>
      <c r="AH556" s="347" t="s">
        <v>771</v>
      </c>
      <c r="AI556" s="150">
        <v>0.51999999999999991</v>
      </c>
    </row>
    <row r="557" spans="33:35" ht="15" customHeight="1">
      <c r="AG557" s="347" t="s">
        <v>2024</v>
      </c>
      <c r="AH557" s="347" t="s">
        <v>1068</v>
      </c>
      <c r="AI557" s="150">
        <v>0.47600000000000003</v>
      </c>
    </row>
    <row r="558" spans="33:35" ht="15" customHeight="1">
      <c r="AG558" s="347" t="s">
        <v>2025</v>
      </c>
      <c r="AH558" s="347" t="s">
        <v>1075</v>
      </c>
      <c r="AI558" s="150">
        <v>0.34499999999999997</v>
      </c>
    </row>
    <row r="559" spans="33:35" ht="15" customHeight="1">
      <c r="AG559" s="347" t="s">
        <v>2027</v>
      </c>
      <c r="AH559" s="347" t="s">
        <v>1064</v>
      </c>
      <c r="AI559" s="150">
        <v>0.52600000000000002</v>
      </c>
    </row>
    <row r="560" spans="33:35" ht="15" customHeight="1">
      <c r="AG560" s="347" t="s">
        <v>2026</v>
      </c>
      <c r="AH560" s="347" t="s">
        <v>808</v>
      </c>
      <c r="AI560" s="150">
        <v>0.35799999999999998</v>
      </c>
    </row>
    <row r="561" spans="33:35" ht="15" customHeight="1">
      <c r="AG561" s="347" t="s">
        <v>2028</v>
      </c>
      <c r="AH561" s="347" t="s">
        <v>815</v>
      </c>
      <c r="AI561" s="150">
        <v>0</v>
      </c>
    </row>
    <row r="562" spans="33:35" ht="15" customHeight="1">
      <c r="AG562" s="347" t="s">
        <v>2029</v>
      </c>
      <c r="AH562" s="347" t="s">
        <v>783</v>
      </c>
      <c r="AI562" s="150">
        <v>0.47</v>
      </c>
    </row>
    <row r="563" spans="33:35" ht="15" customHeight="1">
      <c r="AG563" s="347" t="s">
        <v>2030</v>
      </c>
      <c r="AH563" s="347" t="s">
        <v>1002</v>
      </c>
      <c r="AI563" s="150">
        <v>0.54900000000000004</v>
      </c>
    </row>
    <row r="564" spans="33:35" ht="15" customHeight="1">
      <c r="AG564" s="347" t="s">
        <v>2031</v>
      </c>
      <c r="AH564" s="347" t="s">
        <v>908</v>
      </c>
      <c r="AI564" s="150">
        <v>0.49099999999999999</v>
      </c>
    </row>
    <row r="565" spans="33:35" ht="15" customHeight="1">
      <c r="AG565" s="347" t="s">
        <v>2032</v>
      </c>
      <c r="AH565" s="347" t="s">
        <v>919</v>
      </c>
      <c r="AI565" s="150">
        <v>0.67900000000000005</v>
      </c>
    </row>
    <row r="566" spans="33:35" ht="15" customHeight="1">
      <c r="AG566" s="347" t="s">
        <v>2033</v>
      </c>
      <c r="AH566" s="347" t="s">
        <v>1011</v>
      </c>
      <c r="AI566" s="150">
        <v>0.54600000000000004</v>
      </c>
    </row>
    <row r="567" spans="33:35" ht="15" customHeight="1">
      <c r="AG567" s="347" t="s">
        <v>4919</v>
      </c>
      <c r="AH567" s="347" t="s">
        <v>835</v>
      </c>
      <c r="AI567" s="150">
        <v>0.67300000000000004</v>
      </c>
    </row>
    <row r="568" spans="33:35" ht="15" customHeight="1">
      <c r="AG568" s="347" t="s">
        <v>2034</v>
      </c>
      <c r="AH568" s="347" t="s">
        <v>789</v>
      </c>
      <c r="AI568" s="150">
        <v>0.91799999999999993</v>
      </c>
    </row>
    <row r="569" spans="33:35" ht="15" customHeight="1">
      <c r="AG569" s="347" t="s">
        <v>2035</v>
      </c>
      <c r="AH569" s="347" t="s">
        <v>960</v>
      </c>
      <c r="AI569" s="150">
        <v>0.28400000000000003</v>
      </c>
    </row>
    <row r="570" spans="33:35" ht="15" customHeight="1">
      <c r="AG570" s="347" t="s">
        <v>2036</v>
      </c>
      <c r="AH570" s="347" t="s">
        <v>1030</v>
      </c>
      <c r="AI570" s="150">
        <v>0.375</v>
      </c>
    </row>
    <row r="571" spans="33:35" ht="15" customHeight="1">
      <c r="AG571" s="347" t="s">
        <v>2037</v>
      </c>
      <c r="AH571" s="347" t="s">
        <v>993</v>
      </c>
      <c r="AI571" s="150">
        <v>0.51500000000000001</v>
      </c>
    </row>
    <row r="572" spans="33:35" ht="15" customHeight="1">
      <c r="AG572" s="347" t="s">
        <v>2038</v>
      </c>
      <c r="AH572" s="347" t="s">
        <v>984</v>
      </c>
      <c r="AI572" s="150">
        <v>0.52200000000000002</v>
      </c>
    </row>
    <row r="573" spans="33:35" ht="15" customHeight="1">
      <c r="AG573" s="347" t="s">
        <v>4920</v>
      </c>
      <c r="AH573" s="347" t="s">
        <v>1015</v>
      </c>
      <c r="AI573" s="150">
        <v>0.78200000000000003</v>
      </c>
    </row>
    <row r="574" spans="33:35" ht="15" customHeight="1">
      <c r="AG574" s="347" t="s">
        <v>2039</v>
      </c>
      <c r="AH574" s="347" t="s">
        <v>785</v>
      </c>
      <c r="AI574" s="150">
        <v>0.33100000000000002</v>
      </c>
    </row>
    <row r="575" spans="33:35" ht="15" customHeight="1">
      <c r="AG575" s="347" t="s">
        <v>4921</v>
      </c>
      <c r="AH575" s="347" t="s">
        <v>991</v>
      </c>
      <c r="AI575" s="150">
        <v>0.51200000000000001</v>
      </c>
    </row>
    <row r="576" spans="33:35" ht="15" customHeight="1">
      <c r="AG576" s="347" t="s">
        <v>2040</v>
      </c>
      <c r="AH576" s="347" t="s">
        <v>803</v>
      </c>
      <c r="AI576" s="150">
        <v>0</v>
      </c>
    </row>
    <row r="577" spans="33:35" ht="15" customHeight="1">
      <c r="AG577" s="347" t="s">
        <v>2041</v>
      </c>
      <c r="AH577" s="347" t="s">
        <v>718</v>
      </c>
      <c r="AI577" s="150">
        <v>0.47399999999999998</v>
      </c>
    </row>
    <row r="578" spans="33:35" ht="15" customHeight="1">
      <c r="AG578" s="347" t="s">
        <v>2042</v>
      </c>
      <c r="AH578" s="347" t="s">
        <v>1001</v>
      </c>
      <c r="AI578" s="150">
        <v>0.49799999999999994</v>
      </c>
    </row>
    <row r="579" spans="33:35" ht="15" customHeight="1">
      <c r="AG579" s="347" t="s">
        <v>4922</v>
      </c>
      <c r="AH579" s="347" t="s">
        <v>997</v>
      </c>
      <c r="AI579" s="150">
        <v>0.66100000000000003</v>
      </c>
    </row>
    <row r="580" spans="33:35" ht="15" customHeight="1">
      <c r="AG580" s="347" t="s">
        <v>4923</v>
      </c>
      <c r="AH580" s="347" t="s">
        <v>828</v>
      </c>
      <c r="AI580" s="150">
        <v>0.57200000000000006</v>
      </c>
    </row>
    <row r="581" spans="33:35" ht="15" customHeight="1">
      <c r="AG581" s="347" t="s">
        <v>2043</v>
      </c>
      <c r="AH581" s="347" t="s">
        <v>893</v>
      </c>
      <c r="AI581" s="150">
        <v>0.58699999999999997</v>
      </c>
    </row>
    <row r="582" spans="33:35" ht="15" customHeight="1">
      <c r="AG582" s="347" t="s">
        <v>4924</v>
      </c>
      <c r="AH582" s="347" t="s">
        <v>1105</v>
      </c>
      <c r="AI582" s="150">
        <v>0</v>
      </c>
    </row>
    <row r="583" spans="33:35" ht="15" customHeight="1">
      <c r="AG583" s="347" t="s">
        <v>4925</v>
      </c>
      <c r="AH583" s="347" t="s">
        <v>1106</v>
      </c>
      <c r="AI583" s="150">
        <v>0.29300000000000004</v>
      </c>
    </row>
    <row r="584" spans="33:35" ht="15" customHeight="1">
      <c r="AG584" s="347" t="s">
        <v>4926</v>
      </c>
      <c r="AH584" s="347" t="s">
        <v>4927</v>
      </c>
      <c r="AI584" s="150">
        <v>0.45800000000000002</v>
      </c>
    </row>
    <row r="585" spans="33:35" ht="15" customHeight="1">
      <c r="AG585" s="347" t="s">
        <v>2044</v>
      </c>
      <c r="AH585" s="347" t="s">
        <v>1128</v>
      </c>
      <c r="AI585" s="150">
        <v>0.48099999999999998</v>
      </c>
    </row>
    <row r="586" spans="33:35" ht="15" customHeight="1">
      <c r="AG586" s="347" t="s">
        <v>2045</v>
      </c>
      <c r="AH586" s="347" t="s">
        <v>794</v>
      </c>
      <c r="AI586" s="150">
        <v>0.55199999999999994</v>
      </c>
    </row>
    <row r="587" spans="33:35" ht="15" customHeight="1">
      <c r="AG587" s="347" t="s">
        <v>2046</v>
      </c>
      <c r="AH587" s="347" t="s">
        <v>773</v>
      </c>
      <c r="AI587" s="150">
        <v>0.51600000000000001</v>
      </c>
    </row>
    <row r="588" spans="33:35" ht="15" customHeight="1">
      <c r="AG588" s="347" t="s">
        <v>4928</v>
      </c>
      <c r="AH588" s="347" t="s">
        <v>1141</v>
      </c>
      <c r="AI588" s="150">
        <v>0.57700000000000007</v>
      </c>
    </row>
    <row r="589" spans="33:35" ht="15" customHeight="1">
      <c r="AG589" s="347" t="s">
        <v>2047</v>
      </c>
      <c r="AH589" s="347" t="s">
        <v>1179</v>
      </c>
      <c r="AI589" s="150">
        <v>0.67800000000000005</v>
      </c>
    </row>
    <row r="590" spans="33:35" ht="15" customHeight="1">
      <c r="AG590" s="347" t="s">
        <v>2048</v>
      </c>
      <c r="AH590" s="347" t="s">
        <v>1029</v>
      </c>
      <c r="AI590" s="150">
        <v>0.51600000000000001</v>
      </c>
    </row>
    <row r="591" spans="33:35" ht="15" customHeight="1">
      <c r="AG591" s="347" t="s">
        <v>2049</v>
      </c>
      <c r="AH591" s="347" t="s">
        <v>795</v>
      </c>
      <c r="AI591" s="150">
        <v>0.39599999999999996</v>
      </c>
    </row>
    <row r="592" spans="33:35" ht="15" customHeight="1">
      <c r="AG592" s="347" t="s">
        <v>2050</v>
      </c>
      <c r="AH592" s="347" t="s">
        <v>797</v>
      </c>
      <c r="AI592" s="150">
        <v>0.48500000000000004</v>
      </c>
    </row>
    <row r="593" spans="33:35" ht="15" customHeight="1">
      <c r="AG593" s="347" t="s">
        <v>2051</v>
      </c>
      <c r="AH593" s="347" t="s">
        <v>774</v>
      </c>
      <c r="AI593" s="150">
        <v>0.59699999999999998</v>
      </c>
    </row>
    <row r="594" spans="33:35" ht="15" customHeight="1">
      <c r="AG594" s="347" t="s">
        <v>2052</v>
      </c>
      <c r="AH594" s="347" t="s">
        <v>1032</v>
      </c>
      <c r="AI594" s="150">
        <v>0.496</v>
      </c>
    </row>
    <row r="595" spans="33:35" ht="15" customHeight="1">
      <c r="AG595" s="347" t="s">
        <v>2053</v>
      </c>
      <c r="AH595" s="347" t="s">
        <v>1160</v>
      </c>
      <c r="AI595" s="150">
        <v>0.54900000000000004</v>
      </c>
    </row>
    <row r="596" spans="33:35" ht="15" customHeight="1">
      <c r="AG596" s="347" t="s">
        <v>2054</v>
      </c>
      <c r="AH596" s="347" t="s">
        <v>775</v>
      </c>
      <c r="AI596" s="150">
        <v>0.48299999999999998</v>
      </c>
    </row>
    <row r="597" spans="33:35" ht="15" customHeight="1">
      <c r="AG597" s="347" t="s">
        <v>2055</v>
      </c>
      <c r="AH597" s="347" t="s">
        <v>798</v>
      </c>
      <c r="AI597" s="150">
        <v>0.77300000000000002</v>
      </c>
    </row>
    <row r="598" spans="33:35" ht="15" customHeight="1">
      <c r="AG598" s="347" t="s">
        <v>4929</v>
      </c>
      <c r="AH598" s="347" t="s">
        <v>799</v>
      </c>
      <c r="AI598" s="150">
        <v>0.59199999999999997</v>
      </c>
    </row>
    <row r="599" spans="33:35" ht="15" customHeight="1">
      <c r="AG599" s="347" t="s">
        <v>2056</v>
      </c>
      <c r="AH599" s="347" t="s">
        <v>914</v>
      </c>
      <c r="AI599" s="150">
        <v>0.375</v>
      </c>
    </row>
    <row r="600" spans="33:35" ht="15" customHeight="1">
      <c r="AG600" s="347" t="s">
        <v>4930</v>
      </c>
      <c r="AH600" s="347" t="s">
        <v>776</v>
      </c>
      <c r="AI600" s="150">
        <v>0.67900000000000005</v>
      </c>
    </row>
    <row r="601" spans="33:35" ht="15" customHeight="1">
      <c r="AG601" s="347" t="s">
        <v>2057</v>
      </c>
      <c r="AH601" s="347" t="s">
        <v>895</v>
      </c>
      <c r="AI601" s="150">
        <v>0.48899999999999993</v>
      </c>
    </row>
    <row r="602" spans="33:35" ht="15" customHeight="1">
      <c r="AG602" s="347" t="s">
        <v>2058</v>
      </c>
      <c r="AH602" s="347" t="s">
        <v>894</v>
      </c>
      <c r="AI602" s="150">
        <v>0.54699999999999993</v>
      </c>
    </row>
    <row r="603" spans="33:35" ht="15" customHeight="1">
      <c r="AG603" s="347" t="s">
        <v>2059</v>
      </c>
      <c r="AH603" s="347" t="s">
        <v>1016</v>
      </c>
      <c r="AI603" s="150">
        <v>0.66900000000000004</v>
      </c>
    </row>
    <row r="604" spans="33:35" ht="15" customHeight="1">
      <c r="AG604" s="347" t="s">
        <v>2060</v>
      </c>
      <c r="AH604" s="347" t="s">
        <v>1180</v>
      </c>
      <c r="AI604" s="150">
        <v>0.435</v>
      </c>
    </row>
    <row r="605" spans="33:35" ht="15" customHeight="1">
      <c r="AG605" s="347" t="s">
        <v>2061</v>
      </c>
      <c r="AH605" s="347" t="s">
        <v>778</v>
      </c>
      <c r="AI605" s="150">
        <v>0.5</v>
      </c>
    </row>
    <row r="606" spans="33:35" ht="15" customHeight="1">
      <c r="AG606" s="347" t="s">
        <v>2062</v>
      </c>
      <c r="AH606" s="347" t="s">
        <v>1168</v>
      </c>
      <c r="AI606" s="150">
        <v>0.71599999999999997</v>
      </c>
    </row>
    <row r="607" spans="33:35" ht="15" customHeight="1">
      <c r="AG607" s="347" t="s">
        <v>4931</v>
      </c>
      <c r="AH607" s="347" t="s">
        <v>903</v>
      </c>
      <c r="AI607" s="150">
        <v>0.47499999999999998</v>
      </c>
    </row>
    <row r="608" spans="33:35" ht="15" customHeight="1">
      <c r="AG608" s="347" t="s">
        <v>2063</v>
      </c>
      <c r="AH608" s="347" t="s">
        <v>1120</v>
      </c>
      <c r="AI608" s="150">
        <v>0.55800000000000005</v>
      </c>
    </row>
    <row r="609" spans="33:35" ht="15" customHeight="1">
      <c r="AG609" s="347" t="s">
        <v>2064</v>
      </c>
      <c r="AH609" s="347" t="s">
        <v>973</v>
      </c>
      <c r="AI609" s="150">
        <v>0.51600000000000001</v>
      </c>
    </row>
    <row r="610" spans="33:35" ht="15" customHeight="1">
      <c r="AG610" s="347" t="s">
        <v>2065</v>
      </c>
      <c r="AH610" s="347" t="s">
        <v>1063</v>
      </c>
      <c r="AI610" s="150">
        <v>0.52100000000000002</v>
      </c>
    </row>
    <row r="611" spans="33:35" ht="15" customHeight="1">
      <c r="AG611" s="347" t="s">
        <v>2066</v>
      </c>
      <c r="AH611" s="347" t="s">
        <v>800</v>
      </c>
      <c r="AI611" s="150">
        <v>0.621</v>
      </c>
    </row>
    <row r="612" spans="33:35" ht="15" customHeight="1">
      <c r="AG612" s="347" t="s">
        <v>2067</v>
      </c>
      <c r="AH612" s="347" t="s">
        <v>780</v>
      </c>
      <c r="AI612" s="150">
        <v>0.58100000000000007</v>
      </c>
    </row>
    <row r="613" spans="33:35" ht="15" customHeight="1">
      <c r="AG613" s="347" t="s">
        <v>2068</v>
      </c>
      <c r="AH613" s="347" t="s">
        <v>1100</v>
      </c>
      <c r="AI613" s="150">
        <v>0.2</v>
      </c>
    </row>
    <row r="614" spans="33:35" ht="15" customHeight="1">
      <c r="AG614" s="347" t="s">
        <v>4932</v>
      </c>
      <c r="AH614" s="347" t="s">
        <v>4933</v>
      </c>
      <c r="AI614" s="150">
        <v>0.56599999999999995</v>
      </c>
    </row>
    <row r="615" spans="33:35" ht="15" customHeight="1">
      <c r="AG615" s="347" t="s">
        <v>2069</v>
      </c>
      <c r="AH615" s="347" t="s">
        <v>1004</v>
      </c>
      <c r="AI615" s="150">
        <v>0.45300000000000001</v>
      </c>
    </row>
    <row r="616" spans="33:35" ht="15" customHeight="1">
      <c r="AG616" s="347" t="s">
        <v>4934</v>
      </c>
      <c r="AH616" s="347" t="s">
        <v>782</v>
      </c>
      <c r="AI616" s="150">
        <v>0.61799999999999999</v>
      </c>
    </row>
    <row r="617" spans="33:35" ht="15" customHeight="1">
      <c r="AG617" s="347" t="s">
        <v>2071</v>
      </c>
      <c r="AH617" s="347" t="s">
        <v>1048</v>
      </c>
      <c r="AI617" s="150">
        <v>0.502</v>
      </c>
    </row>
    <row r="618" spans="33:35" ht="15" customHeight="1">
      <c r="AG618" s="347" t="s">
        <v>2072</v>
      </c>
      <c r="AH618" s="347" t="s">
        <v>918</v>
      </c>
      <c r="AI618" s="150">
        <v>0.51600000000000001</v>
      </c>
    </row>
    <row r="619" spans="33:35" ht="15" customHeight="1">
      <c r="AG619" s="347" t="s">
        <v>2073</v>
      </c>
      <c r="AH619" s="347" t="s">
        <v>920</v>
      </c>
      <c r="AI619" s="150">
        <v>0.50900000000000001</v>
      </c>
    </row>
    <row r="620" spans="33:35" ht="15" customHeight="1">
      <c r="AG620" s="347" t="s">
        <v>2074</v>
      </c>
      <c r="AH620" s="347" t="s">
        <v>921</v>
      </c>
      <c r="AI620" s="150">
        <v>0.49700000000000005</v>
      </c>
    </row>
    <row r="621" spans="33:35" ht="15" customHeight="1">
      <c r="AG621" s="347" t="s">
        <v>2075</v>
      </c>
      <c r="AH621" s="347" t="s">
        <v>801</v>
      </c>
      <c r="AI621" s="150">
        <v>0.44900000000000001</v>
      </c>
    </row>
    <row r="622" spans="33:35" ht="15" customHeight="1">
      <c r="AG622" s="347" t="s">
        <v>2076</v>
      </c>
      <c r="AH622" s="347" t="s">
        <v>802</v>
      </c>
      <c r="AI622" s="150">
        <v>0.53900000000000003</v>
      </c>
    </row>
    <row r="623" spans="33:35" ht="15" customHeight="1">
      <c r="AG623" s="347" t="s">
        <v>2077</v>
      </c>
      <c r="AH623" s="347" t="s">
        <v>1183</v>
      </c>
      <c r="AI623" s="150">
        <v>0.42799999999999999</v>
      </c>
    </row>
    <row r="624" spans="33:35" ht="15" customHeight="1">
      <c r="AG624" s="347" t="s">
        <v>2078</v>
      </c>
      <c r="AH624" s="347" t="s">
        <v>1150</v>
      </c>
      <c r="AI624" s="150">
        <v>0.53700000000000003</v>
      </c>
    </row>
    <row r="625" spans="33:35" ht="15" customHeight="1">
      <c r="AG625" s="347" t="s">
        <v>2079</v>
      </c>
      <c r="AH625" s="347" t="s">
        <v>1018</v>
      </c>
      <c r="AI625" s="150">
        <v>0.52800000000000002</v>
      </c>
    </row>
    <row r="626" spans="33:35" ht="15" customHeight="1">
      <c r="AG626" s="347" t="s">
        <v>4935</v>
      </c>
      <c r="AH626" s="347" t="s">
        <v>1062</v>
      </c>
      <c r="AI626" s="150">
        <v>0.38600000000000001</v>
      </c>
    </row>
    <row r="627" spans="33:35" ht="15" customHeight="1">
      <c r="AG627" s="347" t="s">
        <v>2080</v>
      </c>
      <c r="AH627" s="347" t="s">
        <v>923</v>
      </c>
      <c r="AI627" s="150">
        <v>0.45300000000000001</v>
      </c>
    </row>
    <row r="628" spans="33:35" ht="15" customHeight="1">
      <c r="AG628" s="347" t="s">
        <v>4936</v>
      </c>
      <c r="AH628" s="347" t="s">
        <v>784</v>
      </c>
      <c r="AI628" s="150">
        <v>0.51400000000000001</v>
      </c>
    </row>
    <row r="629" spans="33:35" ht="15" customHeight="1">
      <c r="AG629" s="347" t="s">
        <v>2081</v>
      </c>
      <c r="AH629" s="347" t="s">
        <v>917</v>
      </c>
      <c r="AI629" s="150">
        <v>0.54</v>
      </c>
    </row>
    <row r="630" spans="33:35" ht="15" customHeight="1">
      <c r="AG630" s="347" t="s">
        <v>2082</v>
      </c>
      <c r="AH630" s="347" t="s">
        <v>1155</v>
      </c>
      <c r="AI630" s="150">
        <v>0.47</v>
      </c>
    </row>
    <row r="631" spans="33:35" ht="15" customHeight="1">
      <c r="AG631" s="347" t="s">
        <v>2083</v>
      </c>
      <c r="AH631" s="347" t="s">
        <v>805</v>
      </c>
      <c r="AI631" s="150">
        <v>0.51900000000000002</v>
      </c>
    </row>
    <row r="632" spans="33:35" ht="15" customHeight="1">
      <c r="AG632" s="347" t="s">
        <v>2084</v>
      </c>
      <c r="AH632" s="347" t="s">
        <v>1028</v>
      </c>
      <c r="AI632" s="150">
        <v>0.45300000000000001</v>
      </c>
    </row>
    <row r="633" spans="33:35" ht="15" customHeight="1">
      <c r="AG633" s="347" t="s">
        <v>4937</v>
      </c>
      <c r="AH633" s="347" t="s">
        <v>969</v>
      </c>
      <c r="AI633" s="150">
        <v>0.47899999999999998</v>
      </c>
    </row>
    <row r="634" spans="33:35" ht="15" customHeight="1">
      <c r="AG634" s="347" t="s">
        <v>4938</v>
      </c>
      <c r="AH634" s="347" t="s">
        <v>1107</v>
      </c>
      <c r="AI634" s="150">
        <v>0.48000000000000004</v>
      </c>
    </row>
    <row r="635" spans="33:35" ht="15" customHeight="1">
      <c r="AG635" s="347" t="s">
        <v>2087</v>
      </c>
      <c r="AH635" s="347" t="s">
        <v>1102</v>
      </c>
      <c r="AI635" s="150">
        <v>0.45300000000000001</v>
      </c>
    </row>
    <row r="636" spans="33:35" ht="15" customHeight="1">
      <c r="AG636" s="347" t="s">
        <v>2086</v>
      </c>
      <c r="AH636" s="347" t="s">
        <v>1114</v>
      </c>
      <c r="AI636" s="150">
        <v>0.45300000000000001</v>
      </c>
    </row>
    <row r="637" spans="33:35" ht="15" customHeight="1">
      <c r="AG637" s="347" t="s">
        <v>4939</v>
      </c>
      <c r="AH637" s="347" t="s">
        <v>1184</v>
      </c>
      <c r="AI637" s="150">
        <v>0.63400000000000001</v>
      </c>
    </row>
    <row r="638" spans="33:35" ht="15" customHeight="1">
      <c r="AG638" s="347" t="s">
        <v>2088</v>
      </c>
      <c r="AH638" s="347" t="s">
        <v>1077</v>
      </c>
      <c r="AI638" s="150">
        <v>0.45300000000000001</v>
      </c>
    </row>
    <row r="639" spans="33:35" ht="15" customHeight="1">
      <c r="AG639" s="347" t="s">
        <v>2089</v>
      </c>
      <c r="AH639" s="347" t="s">
        <v>1005</v>
      </c>
      <c r="AI639" s="150">
        <v>0.52200000000000002</v>
      </c>
    </row>
    <row r="640" spans="33:35" ht="15" customHeight="1">
      <c r="AG640" s="347" t="s">
        <v>2090</v>
      </c>
      <c r="AH640" s="347" t="s">
        <v>786</v>
      </c>
      <c r="AI640" s="150">
        <v>0.5</v>
      </c>
    </row>
    <row r="641" spans="33:35" ht="15" customHeight="1">
      <c r="AG641" s="347" t="s">
        <v>2091</v>
      </c>
      <c r="AH641" s="347" t="s">
        <v>910</v>
      </c>
      <c r="AI641" s="150">
        <v>0.27200000000000002</v>
      </c>
    </row>
    <row r="642" spans="33:35" ht="15" customHeight="1">
      <c r="AG642" s="347" t="s">
        <v>2092</v>
      </c>
      <c r="AH642" s="347" t="s">
        <v>787</v>
      </c>
      <c r="AI642" s="150">
        <v>0.54500000000000004</v>
      </c>
    </row>
    <row r="643" spans="33:35" ht="15" customHeight="1">
      <c r="AG643" s="347" t="s">
        <v>2093</v>
      </c>
      <c r="AH643" s="347" t="s">
        <v>1083</v>
      </c>
      <c r="AI643" s="150">
        <v>0</v>
      </c>
    </row>
    <row r="644" spans="33:35" ht="15" customHeight="1">
      <c r="AG644" s="347" t="s">
        <v>2094</v>
      </c>
      <c r="AH644" s="347" t="s">
        <v>1084</v>
      </c>
      <c r="AI644" s="150">
        <v>0.35</v>
      </c>
    </row>
    <row r="645" spans="33:35" ht="15" customHeight="1">
      <c r="AG645" s="347" t="s">
        <v>4940</v>
      </c>
      <c r="AH645" s="347" t="s">
        <v>1085</v>
      </c>
      <c r="AI645" s="150">
        <v>0.441</v>
      </c>
    </row>
    <row r="646" spans="33:35" ht="15" customHeight="1">
      <c r="AG646" s="347" t="s">
        <v>4941</v>
      </c>
      <c r="AH646" s="347" t="s">
        <v>4942</v>
      </c>
      <c r="AI646" s="150">
        <v>0.441</v>
      </c>
    </row>
    <row r="647" spans="33:35" ht="15" customHeight="1">
      <c r="AG647" s="347" t="s">
        <v>2095</v>
      </c>
      <c r="AH647" s="347" t="s">
        <v>911</v>
      </c>
      <c r="AI647" s="150">
        <v>0.68900000000000006</v>
      </c>
    </row>
    <row r="648" spans="33:35" ht="15" customHeight="1">
      <c r="AG648" s="347" t="s">
        <v>2096</v>
      </c>
      <c r="AH648" s="347" t="s">
        <v>1091</v>
      </c>
      <c r="AI648" s="150">
        <v>0</v>
      </c>
    </row>
    <row r="649" spans="33:35" ht="15" customHeight="1">
      <c r="AG649" s="347" t="s">
        <v>2097</v>
      </c>
      <c r="AH649" s="347" t="s">
        <v>1092</v>
      </c>
      <c r="AI649" s="150">
        <v>0.26600000000000001</v>
      </c>
    </row>
    <row r="650" spans="33:35" ht="15" customHeight="1">
      <c r="AG650" s="347" t="s">
        <v>2098</v>
      </c>
      <c r="AH650" s="347" t="s">
        <v>1093</v>
      </c>
      <c r="AI650" s="150">
        <v>0.32100000000000001</v>
      </c>
    </row>
    <row r="651" spans="33:35" ht="15" customHeight="1">
      <c r="AG651" s="347" t="s">
        <v>2099</v>
      </c>
      <c r="AH651" s="347" t="s">
        <v>1094</v>
      </c>
      <c r="AI651" s="150">
        <v>0.32800000000000001</v>
      </c>
    </row>
    <row r="652" spans="33:35" ht="15" customHeight="1">
      <c r="AG652" s="347" t="s">
        <v>2100</v>
      </c>
      <c r="AH652" s="347" t="s">
        <v>1095</v>
      </c>
      <c r="AI652" s="150">
        <v>0.35199999999999998</v>
      </c>
    </row>
    <row r="653" spans="33:35" ht="15" customHeight="1">
      <c r="AG653" s="347" t="s">
        <v>2101</v>
      </c>
      <c r="AH653" s="347" t="s">
        <v>1096</v>
      </c>
      <c r="AI653" s="150">
        <v>0.373</v>
      </c>
    </row>
    <row r="654" spans="33:35" ht="15" customHeight="1">
      <c r="AG654" s="347" t="s">
        <v>2102</v>
      </c>
      <c r="AH654" s="347" t="s">
        <v>1097</v>
      </c>
      <c r="AI654" s="150">
        <v>0.39500000000000002</v>
      </c>
    </row>
    <row r="655" spans="33:35" ht="15" customHeight="1">
      <c r="AG655" s="347" t="s">
        <v>2103</v>
      </c>
      <c r="AH655" s="347" t="s">
        <v>1098</v>
      </c>
      <c r="AI655" s="150">
        <v>0.47600000000000003</v>
      </c>
    </row>
    <row r="656" spans="33:35" ht="15" customHeight="1">
      <c r="AG656" s="347" t="s">
        <v>2104</v>
      </c>
      <c r="AH656" s="347" t="s">
        <v>1099</v>
      </c>
      <c r="AI656" s="150">
        <v>0.45600000000000002</v>
      </c>
    </row>
    <row r="657" spans="33:35" ht="15" customHeight="1">
      <c r="AG657" s="347" t="s">
        <v>4943</v>
      </c>
      <c r="AH657" s="347" t="s">
        <v>4944</v>
      </c>
      <c r="AI657" s="150">
        <v>0.374</v>
      </c>
    </row>
    <row r="658" spans="33:35" ht="15" customHeight="1">
      <c r="AG658" s="347" t="s">
        <v>2105</v>
      </c>
      <c r="AH658" s="347" t="s">
        <v>1132</v>
      </c>
      <c r="AI658" s="150">
        <v>0.59699999999999998</v>
      </c>
    </row>
    <row r="659" spans="33:35" ht="15" customHeight="1">
      <c r="AG659" s="347" t="s">
        <v>4945</v>
      </c>
      <c r="AH659" s="347" t="s">
        <v>907</v>
      </c>
      <c r="AI659" s="150">
        <v>0.54799999999999993</v>
      </c>
    </row>
    <row r="660" spans="33:35" ht="15" customHeight="1">
      <c r="AG660" s="347" t="s">
        <v>2106</v>
      </c>
      <c r="AH660" s="347" t="s">
        <v>1031</v>
      </c>
      <c r="AI660" s="150">
        <v>0.57099999999999995</v>
      </c>
    </row>
    <row r="661" spans="33:35" ht="15" customHeight="1">
      <c r="AG661" s="347" t="s">
        <v>2107</v>
      </c>
      <c r="AH661" s="347" t="s">
        <v>790</v>
      </c>
      <c r="AI661" s="150">
        <v>0.56300000000000006</v>
      </c>
    </row>
    <row r="662" spans="33:35" ht="15" customHeight="1">
      <c r="AG662" s="347" t="s">
        <v>2108</v>
      </c>
      <c r="AH662" s="347" t="s">
        <v>1162</v>
      </c>
      <c r="AI662" s="150">
        <v>0.60400000000000009</v>
      </c>
    </row>
    <row r="663" spans="33:35" ht="15" customHeight="1">
      <c r="AG663" s="347" t="s">
        <v>2109</v>
      </c>
      <c r="AH663" s="347" t="s">
        <v>964</v>
      </c>
      <c r="AI663" s="150">
        <v>0.439</v>
      </c>
    </row>
    <row r="664" spans="33:35" ht="15" customHeight="1">
      <c r="AG664" s="347" t="s">
        <v>2110</v>
      </c>
      <c r="AH664" s="347" t="s">
        <v>926</v>
      </c>
      <c r="AI664" s="150">
        <v>0.35899999999999999</v>
      </c>
    </row>
    <row r="665" spans="33:35" ht="15" customHeight="1">
      <c r="AG665" s="347" t="s">
        <v>2111</v>
      </c>
      <c r="AH665" s="347" t="s">
        <v>906</v>
      </c>
      <c r="AI665" s="150">
        <v>0.38499999999999995</v>
      </c>
    </row>
    <row r="666" spans="33:35" ht="15" customHeight="1">
      <c r="AG666" s="347" t="s">
        <v>2112</v>
      </c>
      <c r="AH666" s="347" t="s">
        <v>1167</v>
      </c>
      <c r="AI666" s="150">
        <v>0.69300000000000006</v>
      </c>
    </row>
    <row r="667" spans="33:35" ht="15" customHeight="1">
      <c r="AG667" s="347" t="s">
        <v>2113</v>
      </c>
      <c r="AH667" s="347" t="s">
        <v>1047</v>
      </c>
      <c r="AI667" s="150">
        <v>0.51600000000000001</v>
      </c>
    </row>
    <row r="668" spans="33:35" ht="15" customHeight="1">
      <c r="AG668" s="347" t="s">
        <v>2114</v>
      </c>
      <c r="AH668" s="347" t="s">
        <v>913</v>
      </c>
      <c r="AI668" s="150">
        <v>0.51600000000000001</v>
      </c>
    </row>
    <row r="669" spans="33:35" ht="15" customHeight="1">
      <c r="AG669" s="347" t="s">
        <v>2115</v>
      </c>
      <c r="AH669" s="347" t="s">
        <v>1035</v>
      </c>
      <c r="AI669" s="150">
        <v>0.51999999999999991</v>
      </c>
    </row>
    <row r="670" spans="33:35" ht="15" customHeight="1">
      <c r="AG670" s="347" t="s">
        <v>2116</v>
      </c>
      <c r="AH670" s="347" t="s">
        <v>1049</v>
      </c>
      <c r="AI670" s="150">
        <v>0.44400000000000001</v>
      </c>
    </row>
    <row r="671" spans="33:35" ht="15" customHeight="1">
      <c r="AG671" s="347" t="s">
        <v>2117</v>
      </c>
      <c r="AH671" s="347" t="s">
        <v>1146</v>
      </c>
      <c r="AI671" s="150">
        <v>0.50900000000000001</v>
      </c>
    </row>
    <row r="672" spans="33:35" ht="15" customHeight="1">
      <c r="AG672" s="347" t="s">
        <v>2118</v>
      </c>
      <c r="AH672" s="347" t="s">
        <v>1060</v>
      </c>
      <c r="AI672" s="150">
        <v>0.64700000000000002</v>
      </c>
    </row>
    <row r="673" spans="33:35" ht="15" customHeight="1">
      <c r="AG673" s="347" t="s">
        <v>2119</v>
      </c>
      <c r="AH673" s="347" t="s">
        <v>702</v>
      </c>
      <c r="AI673" s="150">
        <v>0.78900000000000003</v>
      </c>
    </row>
    <row r="674" spans="33:35" ht="15" customHeight="1">
      <c r="AG674" s="347" t="s">
        <v>2120</v>
      </c>
      <c r="AH674" s="347" t="s">
        <v>1070</v>
      </c>
      <c r="AI674" s="150">
        <v>0.33900000000000002</v>
      </c>
    </row>
    <row r="675" spans="33:35" ht="15" customHeight="1">
      <c r="AG675" s="347" t="s">
        <v>2121</v>
      </c>
      <c r="AH675" s="347" t="s">
        <v>4946</v>
      </c>
      <c r="AI675" s="150">
        <v>0.39900000000000002</v>
      </c>
    </row>
    <row r="676" spans="33:35" ht="15" customHeight="1">
      <c r="AG676" s="347" t="s">
        <v>4947</v>
      </c>
      <c r="AH676" s="347" t="s">
        <v>4948</v>
      </c>
      <c r="AI676" s="150">
        <v>0.59500000000000008</v>
      </c>
    </row>
    <row r="677" spans="33:35" ht="15" customHeight="1">
      <c r="AG677" s="347" t="s">
        <v>4949</v>
      </c>
      <c r="AH677" s="347" t="s">
        <v>1055</v>
      </c>
      <c r="AI677" s="150">
        <v>0.58600000000000008</v>
      </c>
    </row>
    <row r="678" spans="33:35" ht="15" customHeight="1">
      <c r="AG678" s="347" t="s">
        <v>2122</v>
      </c>
      <c r="AH678" s="347" t="s">
        <v>972</v>
      </c>
      <c r="AI678" s="150">
        <v>0.51600000000000001</v>
      </c>
    </row>
    <row r="679" spans="33:35" ht="15" customHeight="1">
      <c r="AG679" s="347" t="s">
        <v>2123</v>
      </c>
      <c r="AH679" s="347" t="s">
        <v>1153</v>
      </c>
      <c r="AI679" s="150">
        <v>0.71799999999999997</v>
      </c>
    </row>
    <row r="680" spans="33:35" ht="15" customHeight="1">
      <c r="AG680" s="347" t="s">
        <v>2124</v>
      </c>
      <c r="AH680" s="347" t="s">
        <v>952</v>
      </c>
      <c r="AI680" s="150">
        <v>0.52500000000000002</v>
      </c>
    </row>
    <row r="681" spans="33:35" ht="15" customHeight="1">
      <c r="AG681" s="347" t="s">
        <v>2125</v>
      </c>
      <c r="AH681" s="347" t="s">
        <v>836</v>
      </c>
      <c r="AI681" s="150">
        <v>0.51900000000000002</v>
      </c>
    </row>
    <row r="682" spans="33:35" ht="15" customHeight="1">
      <c r="AG682" s="347" t="s">
        <v>2126</v>
      </c>
      <c r="AH682" s="347" t="s">
        <v>1080</v>
      </c>
      <c r="AI682" s="150">
        <v>0.54600000000000004</v>
      </c>
    </row>
    <row r="683" spans="33:35" ht="15" customHeight="1">
      <c r="AG683" s="347" t="s">
        <v>4950</v>
      </c>
      <c r="AH683" s="347" t="s">
        <v>1069</v>
      </c>
      <c r="AI683" s="150">
        <v>0.55300000000000005</v>
      </c>
    </row>
    <row r="684" spans="33:35" ht="15" customHeight="1">
      <c r="AG684" s="347" t="s">
        <v>4951</v>
      </c>
      <c r="AH684" s="347" t="s">
        <v>698</v>
      </c>
      <c r="AI684" s="150">
        <v>0.49299999999999994</v>
      </c>
    </row>
    <row r="685" spans="33:35" ht="15" customHeight="1">
      <c r="AG685" s="347" t="s">
        <v>2128</v>
      </c>
      <c r="AH685" s="347" t="s">
        <v>4952</v>
      </c>
      <c r="AI685" s="150">
        <v>0</v>
      </c>
    </row>
    <row r="686" spans="33:35" ht="15" customHeight="1">
      <c r="AG686" s="347" t="s">
        <v>2129</v>
      </c>
      <c r="AH686" s="347" t="s">
        <v>4953</v>
      </c>
      <c r="AI686" s="150">
        <v>0.441</v>
      </c>
    </row>
    <row r="687" spans="33:35" ht="15" customHeight="1">
      <c r="AG687" s="347" t="s">
        <v>2130</v>
      </c>
      <c r="AH687" s="347" t="s">
        <v>961</v>
      </c>
      <c r="AI687" s="150">
        <v>0.128</v>
      </c>
    </row>
    <row r="688" spans="33:35" ht="15" customHeight="1">
      <c r="AG688" s="347" t="s">
        <v>2131</v>
      </c>
      <c r="AH688" s="347" t="s">
        <v>1050</v>
      </c>
      <c r="AI688" s="150">
        <v>0.34900000000000003</v>
      </c>
    </row>
    <row r="689" spans="33:35" ht="15" customHeight="1">
      <c r="AG689" s="347" t="s">
        <v>2132</v>
      </c>
      <c r="AH689" s="347" t="s">
        <v>1025</v>
      </c>
      <c r="AI689" s="150">
        <v>0.503</v>
      </c>
    </row>
    <row r="690" spans="33:35" ht="15" customHeight="1">
      <c r="AG690" s="347" t="s">
        <v>2133</v>
      </c>
      <c r="AH690" s="347" t="s">
        <v>1152</v>
      </c>
      <c r="AI690" s="150">
        <v>0.68599999999999994</v>
      </c>
    </row>
    <row r="691" spans="33:35" ht="15" customHeight="1">
      <c r="AG691" s="347" t="s">
        <v>2134</v>
      </c>
      <c r="AH691" s="347" t="s">
        <v>974</v>
      </c>
      <c r="AI691" s="150">
        <v>0.51600000000000001</v>
      </c>
    </row>
    <row r="692" spans="33:35" ht="15" customHeight="1">
      <c r="AG692" s="347" t="s">
        <v>2135</v>
      </c>
      <c r="AH692" s="347" t="s">
        <v>968</v>
      </c>
      <c r="AI692" s="150">
        <v>0.501</v>
      </c>
    </row>
    <row r="693" spans="33:35" ht="15" customHeight="1">
      <c r="AG693" s="347" t="s">
        <v>4954</v>
      </c>
      <c r="AH693" s="347" t="s">
        <v>701</v>
      </c>
      <c r="AI693" s="150">
        <v>0.48299999999999998</v>
      </c>
    </row>
    <row r="694" spans="33:35" ht="15" customHeight="1">
      <c r="AG694" s="347" t="s">
        <v>2137</v>
      </c>
      <c r="AH694" s="347" t="s">
        <v>987</v>
      </c>
      <c r="AI694" s="150">
        <v>0.49700000000000005</v>
      </c>
    </row>
    <row r="695" spans="33:35" ht="15" customHeight="1">
      <c r="AG695" s="347" t="s">
        <v>2138</v>
      </c>
      <c r="AH695" s="347" t="s">
        <v>1135</v>
      </c>
      <c r="AI695" s="150">
        <v>0.49399999999999999</v>
      </c>
    </row>
    <row r="696" spans="33:35" ht="15" customHeight="1">
      <c r="AG696" s="347" t="s">
        <v>2139</v>
      </c>
      <c r="AH696" s="347" t="s">
        <v>977</v>
      </c>
      <c r="AI696" s="150">
        <v>0.51600000000000001</v>
      </c>
    </row>
    <row r="697" spans="33:35" ht="15" customHeight="1">
      <c r="AG697" s="347" t="s">
        <v>2140</v>
      </c>
      <c r="AH697" s="347" t="s">
        <v>837</v>
      </c>
      <c r="AI697" s="150">
        <v>0.53900000000000003</v>
      </c>
    </row>
    <row r="698" spans="33:35" ht="15" customHeight="1">
      <c r="AG698" s="347" t="s">
        <v>4955</v>
      </c>
      <c r="AH698" s="347" t="s">
        <v>1125</v>
      </c>
      <c r="AI698" s="150">
        <v>0.65600000000000003</v>
      </c>
    </row>
    <row r="699" spans="33:35" ht="15" customHeight="1">
      <c r="AG699" s="347" t="s">
        <v>2141</v>
      </c>
      <c r="AH699" s="347" t="s">
        <v>904</v>
      </c>
      <c r="AI699" s="150">
        <v>0.54699999999999993</v>
      </c>
    </row>
    <row r="700" spans="33:35" ht="15" customHeight="1">
      <c r="AG700" s="347" t="s">
        <v>2142</v>
      </c>
      <c r="AH700" s="347" t="s">
        <v>1037</v>
      </c>
      <c r="AI700" s="150">
        <v>0.375</v>
      </c>
    </row>
    <row r="701" spans="33:35" ht="15" customHeight="1">
      <c r="AG701" s="347" t="s">
        <v>2143</v>
      </c>
      <c r="AH701" s="347" t="s">
        <v>1010</v>
      </c>
      <c r="AI701" s="150">
        <v>0.39700000000000002</v>
      </c>
    </row>
    <row r="702" spans="33:35" ht="15" customHeight="1">
      <c r="AG702" s="347" t="s">
        <v>2144</v>
      </c>
      <c r="AH702" s="347" t="s">
        <v>1081</v>
      </c>
      <c r="AI702" s="150">
        <v>0.621</v>
      </c>
    </row>
    <row r="703" spans="33:35" ht="15" customHeight="1">
      <c r="AG703" s="347" t="s">
        <v>2145</v>
      </c>
      <c r="AH703" s="347" t="s">
        <v>811</v>
      </c>
      <c r="AI703" s="150">
        <v>0.52200000000000002</v>
      </c>
    </row>
    <row r="704" spans="33:35" ht="15" customHeight="1">
      <c r="AG704" s="347" t="s">
        <v>2146</v>
      </c>
      <c r="AH704" s="347" t="s">
        <v>1133</v>
      </c>
      <c r="AI704" s="150">
        <v>0.502</v>
      </c>
    </row>
    <row r="705" spans="33:35" ht="15" customHeight="1">
      <c r="AG705" s="347" t="s">
        <v>2147</v>
      </c>
      <c r="AH705" s="347" t="s">
        <v>1086</v>
      </c>
      <c r="AI705" s="150">
        <v>0.54400000000000004</v>
      </c>
    </row>
    <row r="706" spans="33:35" ht="15" customHeight="1">
      <c r="AG706" s="347" t="s">
        <v>2148</v>
      </c>
      <c r="AH706" s="347" t="s">
        <v>738</v>
      </c>
      <c r="AI706" s="150">
        <v>0.56599999999999995</v>
      </c>
    </row>
    <row r="707" spans="33:35" ht="15" customHeight="1">
      <c r="AG707" s="347" t="s">
        <v>2149</v>
      </c>
      <c r="AH707" s="347" t="s">
        <v>966</v>
      </c>
      <c r="AI707" s="150">
        <v>0.65200000000000002</v>
      </c>
    </row>
    <row r="708" spans="33:35" ht="15" customHeight="1">
      <c r="AG708" s="347" t="s">
        <v>2150</v>
      </c>
      <c r="AH708" s="347" t="s">
        <v>838</v>
      </c>
      <c r="AI708" s="150">
        <v>0.50900000000000001</v>
      </c>
    </row>
    <row r="709" spans="33:35" ht="15" customHeight="1">
      <c r="AG709" s="347" t="s">
        <v>4956</v>
      </c>
      <c r="AH709" s="347" t="s">
        <v>812</v>
      </c>
      <c r="AI709" s="150">
        <v>0.60499999999999998</v>
      </c>
    </row>
    <row r="710" spans="33:35" ht="15" customHeight="1">
      <c r="AG710" s="347" t="s">
        <v>2151</v>
      </c>
      <c r="AH710" s="347" t="s">
        <v>1181</v>
      </c>
      <c r="AI710" s="150">
        <v>0.32</v>
      </c>
    </row>
    <row r="711" spans="33:35" ht="15" customHeight="1">
      <c r="AG711" s="347" t="s">
        <v>2152</v>
      </c>
      <c r="AH711" s="347" t="s">
        <v>1142</v>
      </c>
      <c r="AI711" s="150">
        <v>0.58299999999999996</v>
      </c>
    </row>
    <row r="712" spans="33:35" ht="15" customHeight="1">
      <c r="AG712" s="347" t="s">
        <v>2153</v>
      </c>
      <c r="AH712" s="347" t="s">
        <v>839</v>
      </c>
      <c r="AI712" s="150">
        <v>0.53900000000000003</v>
      </c>
    </row>
    <row r="713" spans="33:35" ht="15" customHeight="1">
      <c r="AG713" s="347" t="s">
        <v>2154</v>
      </c>
      <c r="AH713" s="347" t="s">
        <v>1012</v>
      </c>
      <c r="AI713" s="150">
        <v>0.61699999999999999</v>
      </c>
    </row>
    <row r="714" spans="33:35" ht="15" customHeight="1">
      <c r="AG714" s="347" t="s">
        <v>2155</v>
      </c>
      <c r="AH714" s="347" t="s">
        <v>1067</v>
      </c>
      <c r="AI714" s="150">
        <v>0.38300000000000001</v>
      </c>
    </row>
    <row r="715" spans="33:35" ht="15" customHeight="1">
      <c r="AG715" s="347" t="s">
        <v>2156</v>
      </c>
      <c r="AH715" s="347" t="s">
        <v>813</v>
      </c>
      <c r="AI715" s="150">
        <v>0.22699999999999998</v>
      </c>
    </row>
    <row r="716" spans="33:35" ht="15" customHeight="1">
      <c r="AG716" s="347" t="s">
        <v>2157</v>
      </c>
      <c r="AH716" s="347" t="s">
        <v>922</v>
      </c>
      <c r="AI716" s="150">
        <v>0.442</v>
      </c>
    </row>
    <row r="717" spans="33:35" ht="15" customHeight="1">
      <c r="AG717" s="347" t="s">
        <v>2158</v>
      </c>
      <c r="AH717" s="347" t="s">
        <v>727</v>
      </c>
      <c r="AI717" s="150">
        <v>0.49399999999999999</v>
      </c>
    </row>
    <row r="718" spans="33:35" ht="15" customHeight="1">
      <c r="AG718" s="347" t="s">
        <v>2159</v>
      </c>
      <c r="AH718" s="347" t="s">
        <v>996</v>
      </c>
      <c r="AI718" s="150">
        <v>0.51600000000000001</v>
      </c>
    </row>
    <row r="719" spans="33:35" ht="15" customHeight="1">
      <c r="AG719" s="347" t="s">
        <v>4957</v>
      </c>
      <c r="AH719" s="347" t="s">
        <v>1056</v>
      </c>
      <c r="AI719" s="150">
        <v>0.46299999999999997</v>
      </c>
    </row>
    <row r="720" spans="33:35" ht="15" customHeight="1">
      <c r="AG720" s="347" t="s">
        <v>2160</v>
      </c>
      <c r="AH720" s="347" t="s">
        <v>999</v>
      </c>
      <c r="AI720" s="150">
        <v>0.56999999999999995</v>
      </c>
    </row>
    <row r="721" spans="33:35" ht="15" customHeight="1">
      <c r="AG721" s="347" t="s">
        <v>2161</v>
      </c>
      <c r="AH721" s="347" t="s">
        <v>728</v>
      </c>
      <c r="AI721" s="150">
        <v>0.55099999999999993</v>
      </c>
    </row>
    <row r="722" spans="33:35" ht="15" customHeight="1">
      <c r="AG722" s="347" t="s">
        <v>2162</v>
      </c>
      <c r="AH722" s="347" t="s">
        <v>976</v>
      </c>
      <c r="AI722" s="150">
        <v>0.51600000000000001</v>
      </c>
    </row>
    <row r="723" spans="33:35" ht="15" customHeight="1">
      <c r="AG723" s="347" t="s">
        <v>4958</v>
      </c>
      <c r="AH723" s="347" t="s">
        <v>840</v>
      </c>
      <c r="AI723" s="150">
        <v>0.56899999999999995</v>
      </c>
    </row>
    <row r="724" spans="33:35" ht="15" customHeight="1">
      <c r="AG724" s="347" t="s">
        <v>2164</v>
      </c>
      <c r="AH724" s="347" t="s">
        <v>1123</v>
      </c>
      <c r="AI724" s="150">
        <v>0.48399999999999999</v>
      </c>
    </row>
    <row r="725" spans="33:35" ht="15" customHeight="1">
      <c r="AG725" s="347" t="s">
        <v>2165</v>
      </c>
      <c r="AH725" s="347" t="s">
        <v>1021</v>
      </c>
      <c r="AI725" s="150">
        <v>0.36299999999999999</v>
      </c>
    </row>
    <row r="726" spans="33:35" ht="15" customHeight="1">
      <c r="AG726" s="347" t="s">
        <v>2166</v>
      </c>
      <c r="AH726" s="347" t="s">
        <v>1116</v>
      </c>
      <c r="AI726" s="150">
        <v>0.55800000000000005</v>
      </c>
    </row>
    <row r="727" spans="33:35" ht="15" customHeight="1">
      <c r="AG727" s="347" t="s">
        <v>2167</v>
      </c>
      <c r="AH727" s="347" t="s">
        <v>980</v>
      </c>
      <c r="AI727" s="150">
        <v>0.51500000000000001</v>
      </c>
    </row>
    <row r="728" spans="33:35" ht="15" customHeight="1">
      <c r="AG728" s="347" t="s">
        <v>2168</v>
      </c>
      <c r="AH728" s="347" t="s">
        <v>1019</v>
      </c>
      <c r="AI728" s="150">
        <v>0.45899999999999996</v>
      </c>
    </row>
    <row r="729" spans="33:35" ht="15" customHeight="1">
      <c r="AG729" s="347" t="s">
        <v>2169</v>
      </c>
      <c r="AH729" s="347" t="s">
        <v>971</v>
      </c>
      <c r="AI729" s="150">
        <v>0.48000000000000004</v>
      </c>
    </row>
    <row r="730" spans="33:35" ht="15" customHeight="1">
      <c r="AG730" s="347" t="s">
        <v>2170</v>
      </c>
      <c r="AH730" s="347" t="s">
        <v>928</v>
      </c>
      <c r="AI730" s="150">
        <v>0.63800000000000001</v>
      </c>
    </row>
    <row r="731" spans="33:35" ht="15" customHeight="1">
      <c r="AG731" s="347" t="s">
        <v>2171</v>
      </c>
      <c r="AH731" s="347" t="s">
        <v>929</v>
      </c>
      <c r="AI731" s="150">
        <v>0.63600000000000001</v>
      </c>
    </row>
    <row r="732" spans="33:35" ht="15" customHeight="1">
      <c r="AG732" s="347" t="s">
        <v>2172</v>
      </c>
      <c r="AH732" s="347" t="s">
        <v>930</v>
      </c>
      <c r="AI732" s="150">
        <v>0.63800000000000001</v>
      </c>
    </row>
    <row r="733" spans="33:35" ht="15" customHeight="1">
      <c r="AG733" s="347" t="s">
        <v>2173</v>
      </c>
      <c r="AH733" s="347" t="s">
        <v>931</v>
      </c>
      <c r="AI733" s="150">
        <v>0.64300000000000002</v>
      </c>
    </row>
    <row r="734" spans="33:35" ht="15" customHeight="1">
      <c r="AG734" s="347" t="s">
        <v>2174</v>
      </c>
      <c r="AH734" s="347" t="s">
        <v>933</v>
      </c>
      <c r="AI734" s="150">
        <v>0.63800000000000001</v>
      </c>
    </row>
    <row r="735" spans="33:35" ht="15" customHeight="1">
      <c r="AG735" s="347" t="s">
        <v>2175</v>
      </c>
      <c r="AH735" s="347" t="s">
        <v>934</v>
      </c>
      <c r="AI735" s="150">
        <v>0.63700000000000001</v>
      </c>
    </row>
    <row r="736" spans="33:35" ht="15" customHeight="1">
      <c r="AG736" s="347" t="s">
        <v>2176</v>
      </c>
      <c r="AH736" s="347" t="s">
        <v>967</v>
      </c>
      <c r="AI736" s="150">
        <v>0.64899999999999991</v>
      </c>
    </row>
    <row r="737" spans="33:35" ht="15" customHeight="1">
      <c r="AG737" s="347" t="s">
        <v>2177</v>
      </c>
      <c r="AH737" s="347" t="s">
        <v>935</v>
      </c>
      <c r="AI737" s="150">
        <v>0.63700000000000001</v>
      </c>
    </row>
    <row r="738" spans="33:35" ht="15" customHeight="1">
      <c r="AG738" s="347" t="s">
        <v>2178</v>
      </c>
      <c r="AH738" s="347" t="s">
        <v>936</v>
      </c>
      <c r="AI738" s="150">
        <v>0.64899999999999991</v>
      </c>
    </row>
    <row r="739" spans="33:35" ht="15" customHeight="1">
      <c r="AG739" s="347" t="s">
        <v>2179</v>
      </c>
      <c r="AH739" s="347" t="s">
        <v>937</v>
      </c>
      <c r="AI739" s="150">
        <v>0.63700000000000001</v>
      </c>
    </row>
    <row r="740" spans="33:35" ht="15" customHeight="1">
      <c r="AG740" s="347" t="s">
        <v>2180</v>
      </c>
      <c r="AH740" s="347" t="s">
        <v>938</v>
      </c>
      <c r="AI740" s="150">
        <v>0.63800000000000001</v>
      </c>
    </row>
    <row r="741" spans="33:35" ht="15" customHeight="1">
      <c r="AG741" s="347" t="s">
        <v>2181</v>
      </c>
      <c r="AH741" s="347" t="s">
        <v>939</v>
      </c>
      <c r="AI741" s="150">
        <v>0.63800000000000001</v>
      </c>
    </row>
    <row r="742" spans="33:35" ht="15" customHeight="1">
      <c r="AG742" s="347" t="s">
        <v>2182</v>
      </c>
      <c r="AH742" s="347" t="s">
        <v>940</v>
      </c>
      <c r="AI742" s="150">
        <v>0.63800000000000001</v>
      </c>
    </row>
    <row r="743" spans="33:35" ht="15" customHeight="1">
      <c r="AG743" s="347" t="s">
        <v>2183</v>
      </c>
      <c r="AH743" s="347" t="s">
        <v>941</v>
      </c>
      <c r="AI743" s="150">
        <v>0.63700000000000001</v>
      </c>
    </row>
    <row r="744" spans="33:35" ht="15" customHeight="1">
      <c r="AG744" s="347" t="s">
        <v>2184</v>
      </c>
      <c r="AH744" s="347" t="s">
        <v>942</v>
      </c>
      <c r="AI744" s="150">
        <v>0.63700000000000001</v>
      </c>
    </row>
    <row r="745" spans="33:35" ht="15" customHeight="1">
      <c r="AG745" s="347" t="s">
        <v>2185</v>
      </c>
      <c r="AH745" s="347" t="s">
        <v>943</v>
      </c>
      <c r="AI745" s="150">
        <v>0.63800000000000001</v>
      </c>
    </row>
    <row r="746" spans="33:35" ht="15" customHeight="1">
      <c r="AG746" s="347" t="s">
        <v>2186</v>
      </c>
      <c r="AH746" s="347" t="s">
        <v>944</v>
      </c>
      <c r="AI746" s="150">
        <v>0.63800000000000001</v>
      </c>
    </row>
    <row r="747" spans="33:35" ht="15" customHeight="1">
      <c r="AG747" s="347" t="s">
        <v>2187</v>
      </c>
      <c r="AH747" s="347" t="s">
        <v>945</v>
      </c>
      <c r="AI747" s="150">
        <v>0.63800000000000001</v>
      </c>
    </row>
    <row r="748" spans="33:35" ht="15" customHeight="1">
      <c r="AG748" s="347" t="s">
        <v>2188</v>
      </c>
      <c r="AH748" s="347" t="s">
        <v>946</v>
      </c>
      <c r="AI748" s="150">
        <v>0.63800000000000001</v>
      </c>
    </row>
    <row r="749" spans="33:35" ht="15" customHeight="1">
      <c r="AG749" s="347" t="s">
        <v>4959</v>
      </c>
      <c r="AH749" s="347" t="s">
        <v>947</v>
      </c>
      <c r="AI749" s="150">
        <v>0.63700000000000001</v>
      </c>
    </row>
    <row r="750" spans="33:35" ht="15" customHeight="1">
      <c r="AG750" s="347" t="s">
        <v>2189</v>
      </c>
      <c r="AH750" s="347" t="s">
        <v>948</v>
      </c>
      <c r="AI750" s="150">
        <v>0.63800000000000001</v>
      </c>
    </row>
    <row r="751" spans="33:35" ht="15" customHeight="1">
      <c r="AG751" s="347" t="s">
        <v>2190</v>
      </c>
      <c r="AH751" s="347" t="s">
        <v>949</v>
      </c>
      <c r="AI751" s="150">
        <v>0.63800000000000001</v>
      </c>
    </row>
    <row r="752" spans="33:35" ht="15" customHeight="1">
      <c r="AG752" s="347" t="s">
        <v>2191</v>
      </c>
      <c r="AH752" s="347" t="s">
        <v>950</v>
      </c>
      <c r="AI752" s="150">
        <v>0.63800000000000001</v>
      </c>
    </row>
    <row r="753" spans="33:35" ht="15" customHeight="1">
      <c r="AG753" s="347" t="s">
        <v>2192</v>
      </c>
      <c r="AH753" s="347" t="s">
        <v>842</v>
      </c>
      <c r="AI753" s="150">
        <v>0.55199999999999994</v>
      </c>
    </row>
    <row r="754" spans="33:35" ht="15" customHeight="1">
      <c r="AG754" s="347" t="s">
        <v>2193</v>
      </c>
      <c r="AH754" s="347" t="s">
        <v>843</v>
      </c>
      <c r="AI754" s="150">
        <v>0.5109999999999999</v>
      </c>
    </row>
    <row r="755" spans="33:35" ht="15" customHeight="1">
      <c r="AG755" s="347" t="s">
        <v>4960</v>
      </c>
      <c r="AH755" s="347" t="s">
        <v>700</v>
      </c>
      <c r="AI755" s="150">
        <v>0.52899999999999991</v>
      </c>
    </row>
    <row r="756" spans="33:35" ht="15" customHeight="1">
      <c r="AG756" s="347" t="s">
        <v>2196</v>
      </c>
      <c r="AH756" s="347" t="s">
        <v>899</v>
      </c>
      <c r="AI756" s="150">
        <v>0.46200000000000002</v>
      </c>
    </row>
    <row r="757" spans="33:35" ht="15" customHeight="1">
      <c r="AG757" s="347" t="s">
        <v>2197</v>
      </c>
      <c r="AH757" s="347" t="s">
        <v>1138</v>
      </c>
      <c r="AI757" s="150">
        <v>0</v>
      </c>
    </row>
    <row r="758" spans="33:35" ht="15" customHeight="1">
      <c r="AG758" s="347" t="s">
        <v>2198</v>
      </c>
      <c r="AH758" s="347" t="s">
        <v>925</v>
      </c>
      <c r="AI758" s="150">
        <v>0.44900000000000001</v>
      </c>
    </row>
    <row r="759" spans="33:35" ht="15" customHeight="1">
      <c r="AG759" s="347" t="s">
        <v>2200</v>
      </c>
      <c r="AH759" s="347" t="s">
        <v>1103</v>
      </c>
      <c r="AI759" s="150">
        <v>0</v>
      </c>
    </row>
    <row r="760" spans="33:35" ht="15" customHeight="1">
      <c r="AG760" s="347" t="s">
        <v>2205</v>
      </c>
      <c r="AH760" s="347" t="s">
        <v>1104</v>
      </c>
      <c r="AI760" s="150">
        <v>0.44900000000000001</v>
      </c>
    </row>
    <row r="761" spans="33:35" ht="15" customHeight="1">
      <c r="AG761" s="347" t="s">
        <v>4961</v>
      </c>
      <c r="AH761" s="347" t="s">
        <v>845</v>
      </c>
      <c r="AI761" s="150">
        <v>0.70799999999999996</v>
      </c>
    </row>
    <row r="762" spans="33:35" ht="15" customHeight="1">
      <c r="AG762" s="347" t="s">
        <v>2206</v>
      </c>
      <c r="AH762" s="347" t="s">
        <v>1071</v>
      </c>
      <c r="AI762" s="150">
        <v>0.52400000000000002</v>
      </c>
    </row>
    <row r="763" spans="33:35" ht="15" customHeight="1">
      <c r="AG763" s="347" t="s">
        <v>2207</v>
      </c>
      <c r="AH763" s="347" t="s">
        <v>1172</v>
      </c>
      <c r="AI763" s="150">
        <v>0.54900000000000004</v>
      </c>
    </row>
    <row r="764" spans="33:35" ht="15" customHeight="1">
      <c r="AG764" s="347" t="s">
        <v>2208</v>
      </c>
      <c r="AH764" s="347" t="s">
        <v>932</v>
      </c>
      <c r="AI764" s="150">
        <v>0.63700000000000001</v>
      </c>
    </row>
    <row r="765" spans="33:35" ht="15" customHeight="1">
      <c r="AG765" s="347" t="s">
        <v>2209</v>
      </c>
      <c r="AH765" s="347" t="s">
        <v>846</v>
      </c>
      <c r="AI765" s="150">
        <v>0.56499999999999995</v>
      </c>
    </row>
    <row r="766" spans="33:35" ht="15" customHeight="1">
      <c r="AG766" s="347" t="s">
        <v>4962</v>
      </c>
      <c r="AH766" s="347" t="s">
        <v>847</v>
      </c>
      <c r="AI766" s="150">
        <v>0.45899999999999996</v>
      </c>
    </row>
    <row r="767" spans="33:35" ht="15" customHeight="1">
      <c r="AG767" s="347" t="s">
        <v>4963</v>
      </c>
      <c r="AH767" s="347" t="s">
        <v>1115</v>
      </c>
      <c r="AI767" s="150">
        <v>0.47499999999999998</v>
      </c>
    </row>
    <row r="768" spans="33:35" ht="15" customHeight="1">
      <c r="AG768" s="347" t="s">
        <v>2210</v>
      </c>
      <c r="AH768" s="347" t="s">
        <v>731</v>
      </c>
      <c r="AI768" s="150">
        <v>0.45899999999999996</v>
      </c>
    </row>
    <row r="769" spans="33:35" ht="15" customHeight="1">
      <c r="AG769" s="347" t="s">
        <v>2211</v>
      </c>
      <c r="AH769" s="347" t="s">
        <v>848</v>
      </c>
      <c r="AI769" s="150">
        <v>0.56400000000000006</v>
      </c>
    </row>
    <row r="770" spans="33:35" ht="15" customHeight="1">
      <c r="AG770" s="347" t="s">
        <v>2212</v>
      </c>
      <c r="AH770" s="347" t="s">
        <v>1033</v>
      </c>
      <c r="AI770" s="150">
        <v>0.59699999999999998</v>
      </c>
    </row>
    <row r="771" spans="33:35" ht="15" customHeight="1">
      <c r="AG771" s="347" t="s">
        <v>2213</v>
      </c>
      <c r="AH771" s="347" t="s">
        <v>849</v>
      </c>
      <c r="AI771" s="150">
        <v>0.63900000000000001</v>
      </c>
    </row>
    <row r="772" spans="33:35" ht="15" customHeight="1">
      <c r="AG772" s="347" t="s">
        <v>2214</v>
      </c>
      <c r="AH772" s="347" t="s">
        <v>1148</v>
      </c>
      <c r="AI772" s="150">
        <v>0.54900000000000004</v>
      </c>
    </row>
    <row r="773" spans="33:35" ht="15" customHeight="1">
      <c r="AG773" s="347" t="s">
        <v>2215</v>
      </c>
      <c r="AH773" s="347" t="s">
        <v>1134</v>
      </c>
      <c r="AI773" s="150">
        <v>0.55099999999999993</v>
      </c>
    </row>
    <row r="774" spans="33:35" ht="15" customHeight="1">
      <c r="AG774" s="347" t="s">
        <v>2216</v>
      </c>
      <c r="AH774" s="347" t="s">
        <v>850</v>
      </c>
      <c r="AI774" s="150">
        <v>0.46599999999999997</v>
      </c>
    </row>
    <row r="775" spans="33:35" ht="15" customHeight="1">
      <c r="AG775" s="347" t="s">
        <v>2217</v>
      </c>
      <c r="AH775" s="347" t="s">
        <v>1017</v>
      </c>
      <c r="AI775" s="150">
        <v>0.54400000000000004</v>
      </c>
    </row>
    <row r="776" spans="33:35" ht="15" customHeight="1">
      <c r="AG776" s="347" t="s">
        <v>2218</v>
      </c>
      <c r="AH776" s="347" t="s">
        <v>4964</v>
      </c>
      <c r="AI776" s="150">
        <v>0.45</v>
      </c>
    </row>
    <row r="777" spans="33:35" ht="15" customHeight="1">
      <c r="AG777" s="347" t="s">
        <v>4965</v>
      </c>
      <c r="AH777" s="347" t="s">
        <v>4966</v>
      </c>
      <c r="AI777" s="150">
        <v>0.5</v>
      </c>
    </row>
    <row r="778" spans="33:35" ht="15" customHeight="1">
      <c r="AG778" s="347" t="s">
        <v>4967</v>
      </c>
      <c r="AH778" s="347" t="s">
        <v>1174</v>
      </c>
      <c r="AI778" s="150">
        <v>0.34499999999999997</v>
      </c>
    </row>
    <row r="779" spans="33:35" ht="15" customHeight="1">
      <c r="AG779" s="347" t="s">
        <v>2220</v>
      </c>
      <c r="AH779" s="347" t="s">
        <v>955</v>
      </c>
      <c r="AI779" s="150">
        <v>0.52600000000000002</v>
      </c>
    </row>
    <row r="780" spans="33:35" ht="15" customHeight="1">
      <c r="AG780" s="347" t="s">
        <v>2221</v>
      </c>
      <c r="AH780" s="347" t="s">
        <v>1127</v>
      </c>
      <c r="AI780" s="150">
        <v>0.42799999999999999</v>
      </c>
    </row>
    <row r="781" spans="33:35" ht="15" customHeight="1">
      <c r="AG781" s="347" t="s">
        <v>2223</v>
      </c>
      <c r="AH781" s="347" t="s">
        <v>851</v>
      </c>
      <c r="AI781" s="150">
        <v>0.54100000000000004</v>
      </c>
    </row>
    <row r="782" spans="33:35" ht="15" customHeight="1">
      <c r="AG782" s="347" t="s">
        <v>2224</v>
      </c>
      <c r="AH782" s="347" t="s">
        <v>1051</v>
      </c>
      <c r="AI782" s="150">
        <v>0.35899999999999999</v>
      </c>
    </row>
    <row r="783" spans="33:35" ht="15" customHeight="1">
      <c r="AG783" s="347" t="s">
        <v>2222</v>
      </c>
      <c r="AH783" s="347" t="s">
        <v>1164</v>
      </c>
      <c r="AI783" s="150">
        <v>0.48899999999999993</v>
      </c>
    </row>
    <row r="784" spans="33:35" ht="15" customHeight="1">
      <c r="AG784" s="347" t="s">
        <v>2225</v>
      </c>
      <c r="AH784" s="347" t="s">
        <v>817</v>
      </c>
      <c r="AI784" s="150">
        <v>0.33399999999999996</v>
      </c>
    </row>
    <row r="785" spans="33:35" ht="15" customHeight="1">
      <c r="AG785" s="347" t="s">
        <v>2226</v>
      </c>
      <c r="AH785" s="347" t="s">
        <v>852</v>
      </c>
      <c r="AI785" s="150">
        <v>0.629</v>
      </c>
    </row>
    <row r="786" spans="33:35" ht="15" customHeight="1">
      <c r="AG786" s="347" t="s">
        <v>2227</v>
      </c>
      <c r="AH786" s="347" t="s">
        <v>1130</v>
      </c>
      <c r="AI786" s="150">
        <v>0.50900000000000001</v>
      </c>
    </row>
    <row r="787" spans="33:35" ht="15" customHeight="1">
      <c r="AG787" s="347" t="s">
        <v>2228</v>
      </c>
      <c r="AH787" s="347" t="s">
        <v>1042</v>
      </c>
      <c r="AI787" s="150">
        <v>0.51800000000000002</v>
      </c>
    </row>
    <row r="788" spans="33:35" ht="15" customHeight="1">
      <c r="AG788" s="347" t="s">
        <v>4968</v>
      </c>
      <c r="AH788" s="347" t="s">
        <v>1126</v>
      </c>
      <c r="AI788" s="150">
        <v>0.45700000000000002</v>
      </c>
    </row>
    <row r="789" spans="33:35" ht="15" customHeight="1">
      <c r="AG789" s="347" t="s">
        <v>4969</v>
      </c>
      <c r="AH789" s="347" t="s">
        <v>1170</v>
      </c>
      <c r="AI789" s="150">
        <v>0.505</v>
      </c>
    </row>
    <row r="790" spans="33:35" ht="15" customHeight="1">
      <c r="AG790" s="347" t="s">
        <v>4970</v>
      </c>
      <c r="AH790" s="347" t="s">
        <v>1113</v>
      </c>
      <c r="AI790" s="150">
        <v>0</v>
      </c>
    </row>
    <row r="791" spans="33:35" ht="15" customHeight="1">
      <c r="AG791" s="347" t="s">
        <v>2229</v>
      </c>
      <c r="AH791" s="347" t="s">
        <v>1044</v>
      </c>
      <c r="AI791" s="150">
        <v>0.28999999999999998</v>
      </c>
    </row>
    <row r="792" spans="33:35" ht="15" customHeight="1">
      <c r="AG792" s="347" t="s">
        <v>2230</v>
      </c>
      <c r="AH792" s="347" t="s">
        <v>749</v>
      </c>
      <c r="AI792" s="150">
        <v>0.70699999999999996</v>
      </c>
    </row>
    <row r="793" spans="33:35" ht="15" customHeight="1">
      <c r="AG793" s="347" t="s">
        <v>2231</v>
      </c>
      <c r="AH793" s="347" t="s">
        <v>1175</v>
      </c>
      <c r="AI793" s="150">
        <v>0.38200000000000001</v>
      </c>
    </row>
    <row r="794" spans="33:35" ht="15" customHeight="1">
      <c r="AG794" s="347" t="s">
        <v>2232</v>
      </c>
      <c r="AH794" s="347" t="s">
        <v>854</v>
      </c>
      <c r="AI794" s="150">
        <v>0.55099999999999993</v>
      </c>
    </row>
    <row r="795" spans="33:35" ht="15" customHeight="1">
      <c r="AG795" s="347" t="s">
        <v>2233</v>
      </c>
      <c r="AH795" s="347" t="s">
        <v>750</v>
      </c>
      <c r="AI795" s="150">
        <v>0.68700000000000006</v>
      </c>
    </row>
    <row r="796" spans="33:35" ht="15" customHeight="1">
      <c r="AG796" s="347" t="s">
        <v>2234</v>
      </c>
      <c r="AH796" s="347" t="s">
        <v>959</v>
      </c>
      <c r="AI796" s="150">
        <v>0.51600000000000001</v>
      </c>
    </row>
    <row r="797" spans="33:35" ht="15" customHeight="1">
      <c r="AG797" s="347" t="s">
        <v>2235</v>
      </c>
      <c r="AH797" s="347" t="s">
        <v>855</v>
      </c>
      <c r="AI797" s="150">
        <v>0.54699999999999993</v>
      </c>
    </row>
    <row r="798" spans="33:35" ht="15" customHeight="1">
      <c r="AG798" s="347" t="s">
        <v>2236</v>
      </c>
      <c r="AH798" s="347" t="s">
        <v>856</v>
      </c>
      <c r="AI798" s="150">
        <v>0.55300000000000005</v>
      </c>
    </row>
    <row r="799" spans="33:35" ht="15" customHeight="1">
      <c r="AG799" s="347" t="s">
        <v>2237</v>
      </c>
      <c r="AH799" s="347" t="s">
        <v>857</v>
      </c>
      <c r="AI799" s="150">
        <v>0.34499999999999997</v>
      </c>
    </row>
    <row r="800" spans="33:35" ht="15" customHeight="1">
      <c r="AG800" s="347" t="s">
        <v>2238</v>
      </c>
      <c r="AH800" s="347" t="s">
        <v>4971</v>
      </c>
      <c r="AI800" s="150">
        <v>0</v>
      </c>
    </row>
    <row r="801" spans="33:35" ht="15" customHeight="1">
      <c r="AG801" s="347" t="s">
        <v>4972</v>
      </c>
      <c r="AH801" s="347" t="s">
        <v>4973</v>
      </c>
      <c r="AI801" s="150">
        <v>0.57899999999999996</v>
      </c>
    </row>
    <row r="802" spans="33:35" ht="15" customHeight="1">
      <c r="AG802" s="347" t="s">
        <v>2239</v>
      </c>
      <c r="AH802" s="347" t="s">
        <v>4974</v>
      </c>
      <c r="AI802" s="150">
        <v>0.28600000000000003</v>
      </c>
    </row>
    <row r="803" spans="33:35" ht="15" customHeight="1">
      <c r="AG803" s="347" t="s">
        <v>2240</v>
      </c>
      <c r="AH803" s="347" t="s">
        <v>4975</v>
      </c>
      <c r="AI803" s="150">
        <v>0</v>
      </c>
    </row>
    <row r="804" spans="33:35" ht="15" customHeight="1">
      <c r="AG804" s="347" t="s">
        <v>2241</v>
      </c>
      <c r="AH804" s="347" t="s">
        <v>4976</v>
      </c>
      <c r="AI804" s="150">
        <v>0.437</v>
      </c>
    </row>
    <row r="805" spans="33:35" ht="15" customHeight="1">
      <c r="AG805" s="347" t="s">
        <v>4977</v>
      </c>
      <c r="AH805" s="347" t="s">
        <v>1109</v>
      </c>
      <c r="AI805" s="150">
        <v>0.51300000000000001</v>
      </c>
    </row>
    <row r="806" spans="33:35" ht="15" customHeight="1">
      <c r="AG806" s="347" t="s">
        <v>2242</v>
      </c>
      <c r="AH806" s="347" t="s">
        <v>819</v>
      </c>
      <c r="AI806" s="150">
        <v>0.51</v>
      </c>
    </row>
    <row r="807" spans="33:35" ht="15" customHeight="1">
      <c r="AG807" s="347" t="s">
        <v>2243</v>
      </c>
      <c r="AH807" s="347" t="s">
        <v>1026</v>
      </c>
      <c r="AI807" s="150">
        <v>0.52600000000000002</v>
      </c>
    </row>
    <row r="808" spans="33:35" ht="15" customHeight="1">
      <c r="AG808" s="347" t="s">
        <v>2244</v>
      </c>
      <c r="AH808" s="347" t="s">
        <v>902</v>
      </c>
      <c r="AI808" s="150">
        <v>0.29399999999999998</v>
      </c>
    </row>
    <row r="809" spans="33:35" ht="15" customHeight="1">
      <c r="AG809" s="347" t="s">
        <v>2245</v>
      </c>
      <c r="AH809" s="347" t="s">
        <v>1072</v>
      </c>
      <c r="AI809" s="150">
        <v>0.57099999999999995</v>
      </c>
    </row>
    <row r="810" spans="33:35" ht="15" customHeight="1">
      <c r="AG810" s="347" t="s">
        <v>2246</v>
      </c>
      <c r="AH810" s="347" t="s">
        <v>753</v>
      </c>
      <c r="AI810" s="150">
        <v>0.504</v>
      </c>
    </row>
    <row r="811" spans="33:35" ht="15" customHeight="1">
      <c r="AG811" s="347" t="s">
        <v>2247</v>
      </c>
      <c r="AH811" s="347" t="s">
        <v>927</v>
      </c>
      <c r="AI811" s="150">
        <v>0.49299999999999994</v>
      </c>
    </row>
    <row r="812" spans="33:35" ht="15" customHeight="1">
      <c r="AG812" s="347" t="s">
        <v>4978</v>
      </c>
      <c r="AH812" s="347" t="s">
        <v>699</v>
      </c>
      <c r="AI812" s="150">
        <v>0.69399999999999995</v>
      </c>
    </row>
    <row r="813" spans="33:35" ht="15" customHeight="1">
      <c r="AG813" s="347" t="s">
        <v>4979</v>
      </c>
      <c r="AH813" s="347" t="s">
        <v>696</v>
      </c>
      <c r="AI813" s="150">
        <v>0.48000000000000004</v>
      </c>
    </row>
    <row r="814" spans="33:35" ht="15" customHeight="1">
      <c r="AG814" s="347" t="s">
        <v>2248</v>
      </c>
      <c r="AH814" s="347" t="s">
        <v>820</v>
      </c>
      <c r="AI814" s="150">
        <v>0.55500000000000005</v>
      </c>
    </row>
    <row r="815" spans="33:35" ht="15" customHeight="1">
      <c r="AG815" s="347" t="s">
        <v>2249</v>
      </c>
      <c r="AH815" s="347" t="s">
        <v>951</v>
      </c>
      <c r="AI815" s="150">
        <v>0.63800000000000001</v>
      </c>
    </row>
    <row r="816" spans="33:35" ht="15" customHeight="1">
      <c r="AG816" s="347" t="s">
        <v>2250</v>
      </c>
      <c r="AH816" s="347" t="s">
        <v>1023</v>
      </c>
      <c r="AI816" s="150">
        <v>0.59399999999999997</v>
      </c>
    </row>
    <row r="817" spans="33:35" ht="15" customHeight="1">
      <c r="AG817" s="347" t="s">
        <v>2251</v>
      </c>
      <c r="AH817" s="347" t="s">
        <v>1154</v>
      </c>
      <c r="AI817" s="150">
        <v>0.46299999999999997</v>
      </c>
    </row>
    <row r="818" spans="33:35" ht="15" customHeight="1">
      <c r="AG818" s="347" t="s">
        <v>2252</v>
      </c>
      <c r="AH818" s="347" t="s">
        <v>858</v>
      </c>
      <c r="AI818" s="150">
        <v>0.496</v>
      </c>
    </row>
    <row r="819" spans="33:35" ht="15" customHeight="1">
      <c r="AG819" s="347" t="s">
        <v>2253</v>
      </c>
      <c r="AH819" s="347" t="s">
        <v>4980</v>
      </c>
      <c r="AI819" s="150">
        <v>0</v>
      </c>
    </row>
    <row r="820" spans="33:35" ht="15" customHeight="1">
      <c r="AG820" s="347" t="s">
        <v>4981</v>
      </c>
      <c r="AH820" s="347" t="s">
        <v>4982</v>
      </c>
      <c r="AI820" s="150">
        <v>0.47699999999999998</v>
      </c>
    </row>
    <row r="821" spans="33:35" ht="15" customHeight="1">
      <c r="AG821" s="347" t="s">
        <v>2254</v>
      </c>
      <c r="AH821" s="347" t="s">
        <v>1052</v>
      </c>
      <c r="AI821" s="150">
        <v>0.46299999999999997</v>
      </c>
    </row>
    <row r="822" spans="33:35" ht="15" customHeight="1">
      <c r="AG822" s="347" t="s">
        <v>2255</v>
      </c>
      <c r="AH822" s="347" t="s">
        <v>1074</v>
      </c>
      <c r="AI822" s="150">
        <v>0.432</v>
      </c>
    </row>
    <row r="823" spans="33:35" ht="15" customHeight="1">
      <c r="AG823" s="347" t="s">
        <v>2256</v>
      </c>
      <c r="AH823" s="347" t="s">
        <v>916</v>
      </c>
      <c r="AI823" s="150">
        <v>0.60099999999999998</v>
      </c>
    </row>
    <row r="824" spans="33:35" ht="15" customHeight="1">
      <c r="AG824" s="347" t="s">
        <v>2257</v>
      </c>
      <c r="AH824" s="347" t="s">
        <v>859</v>
      </c>
      <c r="AI824" s="150">
        <v>0.11699999999999999</v>
      </c>
    </row>
    <row r="825" spans="33:35" ht="15" customHeight="1">
      <c r="AG825" s="347" t="s">
        <v>2258</v>
      </c>
      <c r="AH825" s="347" t="s">
        <v>912</v>
      </c>
      <c r="AI825" s="150">
        <v>0.38200000000000001</v>
      </c>
    </row>
    <row r="826" spans="33:35" ht="15" customHeight="1">
      <c r="AG826" s="347" t="s">
        <v>2259</v>
      </c>
      <c r="AH826" s="347" t="s">
        <v>4983</v>
      </c>
      <c r="AI826" s="150">
        <v>0</v>
      </c>
    </row>
    <row r="827" spans="33:35" ht="15" customHeight="1">
      <c r="AG827" s="347" t="s">
        <v>4984</v>
      </c>
      <c r="AH827" s="347" t="s">
        <v>4985</v>
      </c>
      <c r="AI827" s="150">
        <v>0.47399999999999998</v>
      </c>
    </row>
    <row r="828" spans="33:35" ht="15" customHeight="1">
      <c r="AG828" s="347" t="s">
        <v>4986</v>
      </c>
      <c r="AH828" s="347" t="s">
        <v>1038</v>
      </c>
      <c r="AI828" s="150">
        <v>0.58600000000000008</v>
      </c>
    </row>
    <row r="829" spans="33:35" ht="15" customHeight="1">
      <c r="AG829" s="347" t="s">
        <v>4987</v>
      </c>
      <c r="AH829" s="347" t="s">
        <v>821</v>
      </c>
      <c r="AI829" s="150">
        <v>0.52600000000000002</v>
      </c>
    </row>
    <row r="830" spans="33:35" ht="15" customHeight="1">
      <c r="AG830" s="347" t="s">
        <v>4988</v>
      </c>
      <c r="AH830" s="347" t="s">
        <v>924</v>
      </c>
      <c r="AI830" s="150">
        <v>0.378</v>
      </c>
    </row>
    <row r="831" spans="33:35" ht="15" customHeight="1">
      <c r="AG831" s="347" t="s">
        <v>4989</v>
      </c>
      <c r="AH831" s="347" t="s">
        <v>694</v>
      </c>
      <c r="AI831" s="150">
        <v>0.54799999999999993</v>
      </c>
    </row>
    <row r="832" spans="33:35" ht="15" customHeight="1">
      <c r="AG832" s="347" t="s">
        <v>2261</v>
      </c>
      <c r="AH832" s="347" t="s">
        <v>1178</v>
      </c>
      <c r="AI832" s="150">
        <v>0.91799999999999993</v>
      </c>
    </row>
    <row r="833" spans="33:35" ht="15" customHeight="1">
      <c r="AG833" s="347" t="s">
        <v>2262</v>
      </c>
      <c r="AH833" s="347" t="s">
        <v>975</v>
      </c>
      <c r="AI833" s="150">
        <v>0.56200000000000006</v>
      </c>
    </row>
    <row r="834" spans="33:35" ht="15" customHeight="1">
      <c r="AG834" s="347" t="s">
        <v>2263</v>
      </c>
      <c r="AH834" s="347" t="s">
        <v>862</v>
      </c>
      <c r="AI834" s="150">
        <v>0.48199999999999998</v>
      </c>
    </row>
    <row r="835" spans="33:35" ht="15" customHeight="1">
      <c r="AG835" s="347" t="s">
        <v>2264</v>
      </c>
      <c r="AH835" s="347" t="s">
        <v>986</v>
      </c>
      <c r="AI835" s="150">
        <v>0.58100000000000007</v>
      </c>
    </row>
    <row r="836" spans="33:35" ht="15" customHeight="1">
      <c r="AG836" s="347" t="s">
        <v>2265</v>
      </c>
      <c r="AH836" s="347" t="s">
        <v>1137</v>
      </c>
      <c r="AI836" s="150">
        <v>0.54500000000000004</v>
      </c>
    </row>
    <row r="837" spans="33:35" ht="15" customHeight="1">
      <c r="AG837" s="347" t="s">
        <v>2266</v>
      </c>
      <c r="AH837" s="347" t="s">
        <v>1036</v>
      </c>
      <c r="AI837" s="150">
        <v>0.59299999999999997</v>
      </c>
    </row>
    <row r="838" spans="33:35" ht="15" customHeight="1">
      <c r="AG838" s="347" t="s">
        <v>4990</v>
      </c>
      <c r="AH838" s="347" t="s">
        <v>822</v>
      </c>
      <c r="AI838" s="150">
        <v>0.503</v>
      </c>
    </row>
    <row r="839" spans="33:35" ht="15" customHeight="1">
      <c r="AG839" s="347" t="s">
        <v>4991</v>
      </c>
      <c r="AH839" s="347" t="s">
        <v>732</v>
      </c>
      <c r="AI839" s="150">
        <v>0.53</v>
      </c>
    </row>
    <row r="840" spans="33:35" ht="15" customHeight="1">
      <c r="AG840" s="347" t="s">
        <v>2267</v>
      </c>
      <c r="AH840" s="347" t="s">
        <v>863</v>
      </c>
      <c r="AI840" s="150">
        <v>0.54500000000000004</v>
      </c>
    </row>
    <row r="841" spans="33:35" ht="15" customHeight="1">
      <c r="AG841" s="347" t="s">
        <v>2268</v>
      </c>
      <c r="AH841" s="347" t="s">
        <v>1061</v>
      </c>
      <c r="AI841" s="150">
        <v>0.51</v>
      </c>
    </row>
    <row r="842" spans="33:35" ht="15" customHeight="1">
      <c r="AG842" s="347" t="s">
        <v>2269</v>
      </c>
      <c r="AH842" s="347" t="s">
        <v>1000</v>
      </c>
      <c r="AI842" s="150">
        <v>0.52300000000000002</v>
      </c>
    </row>
    <row r="843" spans="33:35" ht="15" customHeight="1">
      <c r="AG843" s="347" t="s">
        <v>2270</v>
      </c>
      <c r="AH843" s="347" t="s">
        <v>1182</v>
      </c>
      <c r="AI843" s="150">
        <v>0.42799999999999999</v>
      </c>
    </row>
    <row r="844" spans="33:35" ht="15" customHeight="1">
      <c r="AG844" s="347" t="s">
        <v>2271</v>
      </c>
      <c r="AH844" s="347" t="s">
        <v>1110</v>
      </c>
      <c r="AI844" s="150">
        <v>0.64200000000000002</v>
      </c>
    </row>
    <row r="845" spans="33:35" ht="15" customHeight="1">
      <c r="AG845" s="347" t="s">
        <v>2272</v>
      </c>
      <c r="AH845" s="347" t="s">
        <v>958</v>
      </c>
      <c r="AI845" s="150">
        <v>0.55500000000000005</v>
      </c>
    </row>
    <row r="846" spans="33:35" ht="15" customHeight="1">
      <c r="AG846" s="347" t="s">
        <v>2273</v>
      </c>
      <c r="AH846" s="347" t="s">
        <v>1073</v>
      </c>
      <c r="AI846" s="150">
        <v>0.46</v>
      </c>
    </row>
    <row r="847" spans="33:35" ht="15" customHeight="1">
      <c r="AG847" s="347" t="s">
        <v>2274</v>
      </c>
      <c r="AH847" s="347" t="s">
        <v>1065</v>
      </c>
      <c r="AI847" s="150">
        <v>0.16600000000000001</v>
      </c>
    </row>
    <row r="848" spans="33:35" ht="15" customHeight="1">
      <c r="AG848" s="347" t="s">
        <v>2275</v>
      </c>
      <c r="AH848" s="347" t="s">
        <v>733</v>
      </c>
      <c r="AI848" s="150">
        <v>0.55199999999999994</v>
      </c>
    </row>
    <row r="849" spans="33:35" ht="15" customHeight="1">
      <c r="AG849" s="347" t="s">
        <v>2276</v>
      </c>
      <c r="AH849" s="347" t="s">
        <v>1176</v>
      </c>
      <c r="AI849" s="150">
        <v>0.63800000000000001</v>
      </c>
    </row>
    <row r="850" spans="33:35" ht="15" customHeight="1">
      <c r="AG850" s="347" t="s">
        <v>2277</v>
      </c>
      <c r="AH850" s="347" t="s">
        <v>1053</v>
      </c>
      <c r="AI850" s="150">
        <v>0.46299999999999997</v>
      </c>
    </row>
    <row r="851" spans="33:35" ht="15" customHeight="1">
      <c r="AG851" s="347" t="s">
        <v>2278</v>
      </c>
      <c r="AH851" s="347" t="s">
        <v>989</v>
      </c>
      <c r="AI851" s="150">
        <v>0.51600000000000001</v>
      </c>
    </row>
    <row r="852" spans="33:35" ht="15" customHeight="1">
      <c r="AG852" s="347" t="s">
        <v>2279</v>
      </c>
      <c r="AH852" s="347" t="s">
        <v>757</v>
      </c>
      <c r="AI852" s="150">
        <v>0.55999999999999994</v>
      </c>
    </row>
    <row r="853" spans="33:35" ht="15" customHeight="1">
      <c r="AG853" s="347" t="s">
        <v>2280</v>
      </c>
      <c r="AH853" s="347" t="s">
        <v>758</v>
      </c>
      <c r="AI853" s="150">
        <v>0.45500000000000002</v>
      </c>
    </row>
    <row r="854" spans="33:35" ht="15" customHeight="1">
      <c r="AG854" s="347" t="s">
        <v>2281</v>
      </c>
      <c r="AH854" s="347" t="s">
        <v>982</v>
      </c>
      <c r="AI854" s="150">
        <v>0.38200000000000001</v>
      </c>
    </row>
    <row r="855" spans="33:35" ht="15" customHeight="1">
      <c r="AG855" s="347" t="s">
        <v>4992</v>
      </c>
      <c r="AH855" s="347" t="s">
        <v>824</v>
      </c>
      <c r="AI855" s="150">
        <v>0.70100000000000007</v>
      </c>
    </row>
    <row r="856" spans="33:35" ht="15" customHeight="1">
      <c r="AG856" s="347" t="s">
        <v>2282</v>
      </c>
      <c r="AH856" s="347" t="s">
        <v>866</v>
      </c>
      <c r="AI856" s="150">
        <v>0.44700000000000001</v>
      </c>
    </row>
    <row r="857" spans="33:35" ht="15" customHeight="1">
      <c r="AG857" s="347" t="s">
        <v>2283</v>
      </c>
      <c r="AH857" s="347" t="s">
        <v>1136</v>
      </c>
      <c r="AI857" s="150">
        <v>0.48299999999999998</v>
      </c>
    </row>
    <row r="858" spans="33:35" ht="15" customHeight="1">
      <c r="AG858" s="347" t="s">
        <v>2284</v>
      </c>
      <c r="AH858" s="347" t="s">
        <v>1078</v>
      </c>
      <c r="AI858" s="150">
        <v>0.307</v>
      </c>
    </row>
    <row r="859" spans="33:35" ht="15" customHeight="1">
      <c r="AG859" s="347" t="s">
        <v>4993</v>
      </c>
      <c r="AH859" s="347" t="s">
        <v>825</v>
      </c>
      <c r="AI859" s="150">
        <v>0.501</v>
      </c>
    </row>
    <row r="860" spans="33:35" ht="15" customHeight="1">
      <c r="AG860" s="347" t="s">
        <v>2285</v>
      </c>
      <c r="AH860" s="347" t="s">
        <v>1171</v>
      </c>
      <c r="AI860" s="150">
        <v>0.54900000000000004</v>
      </c>
    </row>
    <row r="861" spans="33:35" ht="15" customHeight="1">
      <c r="AG861" s="347" t="s">
        <v>2286</v>
      </c>
      <c r="AH861" s="347" t="s">
        <v>867</v>
      </c>
      <c r="AI861" s="150">
        <v>0</v>
      </c>
    </row>
    <row r="862" spans="33:35" ht="15" customHeight="1">
      <c r="AG862" s="347" t="s">
        <v>2287</v>
      </c>
      <c r="AH862" s="347" t="s">
        <v>898</v>
      </c>
      <c r="AI862" s="150">
        <v>0.54199999999999993</v>
      </c>
    </row>
    <row r="863" spans="33:35" ht="15" customHeight="1">
      <c r="AG863" s="347" t="s">
        <v>2288</v>
      </c>
      <c r="AH863" s="347" t="s">
        <v>1165</v>
      </c>
      <c r="AI863" s="150">
        <v>0.69700000000000006</v>
      </c>
    </row>
    <row r="864" spans="33:35" ht="15" customHeight="1">
      <c r="AG864" s="347" t="s">
        <v>2289</v>
      </c>
      <c r="AH864" s="347" t="s">
        <v>954</v>
      </c>
      <c r="AI864" s="150">
        <v>0.45399999999999996</v>
      </c>
    </row>
    <row r="865" spans="33:35" ht="15" customHeight="1">
      <c r="AG865" s="347" t="s">
        <v>2290</v>
      </c>
      <c r="AH865" s="347" t="s">
        <v>868</v>
      </c>
      <c r="AI865" s="150">
        <v>0.59199999999999997</v>
      </c>
    </row>
    <row r="866" spans="33:35" ht="15" customHeight="1">
      <c r="AG866" s="347" t="s">
        <v>4994</v>
      </c>
      <c r="AH866" s="347" t="s">
        <v>1003</v>
      </c>
      <c r="AI866" s="150">
        <v>0.44</v>
      </c>
    </row>
    <row r="867" spans="33:35" ht="15" customHeight="1">
      <c r="AG867" s="347" t="s">
        <v>4995</v>
      </c>
      <c r="AH867" s="347" t="s">
        <v>869</v>
      </c>
      <c r="AI867" s="150">
        <v>0.55900000000000005</v>
      </c>
    </row>
    <row r="868" spans="33:35" ht="15" customHeight="1">
      <c r="AG868" s="347" t="s">
        <v>2292</v>
      </c>
      <c r="AH868" s="347" t="s">
        <v>995</v>
      </c>
      <c r="AI868" s="150">
        <v>0.64300000000000002</v>
      </c>
    </row>
    <row r="869" spans="33:35" ht="15" customHeight="1">
      <c r="AG869" s="347" t="s">
        <v>2293</v>
      </c>
      <c r="AH869" s="347" t="s">
        <v>998</v>
      </c>
      <c r="AI869" s="150">
        <v>0.56300000000000006</v>
      </c>
    </row>
    <row r="870" spans="33:35" ht="15" customHeight="1">
      <c r="AG870" s="347" t="s">
        <v>2294</v>
      </c>
      <c r="AH870" s="347" t="s">
        <v>1119</v>
      </c>
      <c r="AI870" s="150">
        <v>0.55800000000000005</v>
      </c>
    </row>
    <row r="871" spans="33:35" ht="15" customHeight="1">
      <c r="AG871" s="347" t="s">
        <v>2295</v>
      </c>
      <c r="AH871" s="347" t="s">
        <v>1006</v>
      </c>
      <c r="AI871" s="150">
        <v>0.68900000000000006</v>
      </c>
    </row>
    <row r="872" spans="33:35" ht="15" customHeight="1">
      <c r="AG872" s="347" t="s">
        <v>2296</v>
      </c>
      <c r="AH872" s="347" t="s">
        <v>826</v>
      </c>
      <c r="AI872" s="150">
        <v>0.51999999999999991</v>
      </c>
    </row>
    <row r="873" spans="33:35" ht="15" customHeight="1">
      <c r="AG873" s="347" t="s">
        <v>2297</v>
      </c>
      <c r="AH873" s="347" t="s">
        <v>870</v>
      </c>
      <c r="AI873" s="150">
        <v>0.52500000000000002</v>
      </c>
    </row>
    <row r="874" spans="33:35" ht="15" customHeight="1">
      <c r="AG874" s="347" t="s">
        <v>2298</v>
      </c>
      <c r="AH874" s="347" t="s">
        <v>1045</v>
      </c>
      <c r="AI874" s="150">
        <v>0.55900000000000005</v>
      </c>
    </row>
    <row r="875" spans="33:35" ht="15" customHeight="1">
      <c r="AG875" s="347" t="s">
        <v>2299</v>
      </c>
      <c r="AH875" s="347" t="s">
        <v>983</v>
      </c>
      <c r="AI875" s="150">
        <v>0.70100000000000007</v>
      </c>
    </row>
    <row r="876" spans="33:35" ht="15" customHeight="1">
      <c r="AG876" s="347" t="s">
        <v>2300</v>
      </c>
      <c r="AH876" s="347" t="s">
        <v>953</v>
      </c>
      <c r="AI876" s="150">
        <v>0.55099999999999993</v>
      </c>
    </row>
    <row r="877" spans="33:35" ht="15" customHeight="1">
      <c r="AG877" s="347" t="s">
        <v>4996</v>
      </c>
      <c r="AH877" s="347" t="s">
        <v>985</v>
      </c>
      <c r="AI877" s="150">
        <v>0.503</v>
      </c>
    </row>
    <row r="878" spans="33:35" ht="15" customHeight="1">
      <c r="AG878" s="347" t="s">
        <v>2301</v>
      </c>
      <c r="AH878" s="347" t="s">
        <v>1057</v>
      </c>
      <c r="AI878" s="150">
        <v>0.46299999999999997</v>
      </c>
    </row>
    <row r="879" spans="33:35" ht="15" customHeight="1">
      <c r="AG879" s="347" t="s">
        <v>2302</v>
      </c>
      <c r="AH879" s="347" t="s">
        <v>1009</v>
      </c>
      <c r="AI879" s="150">
        <v>0.52500000000000002</v>
      </c>
    </row>
    <row r="880" spans="33:35" ht="15" customHeight="1">
      <c r="AG880" s="347" t="s">
        <v>2303</v>
      </c>
      <c r="AH880" s="347" t="s">
        <v>994</v>
      </c>
      <c r="AI880" s="150">
        <v>0.71</v>
      </c>
    </row>
    <row r="881" spans="33:35" ht="15" customHeight="1">
      <c r="AG881" s="347" t="s">
        <v>2304</v>
      </c>
      <c r="AH881" s="347" t="s">
        <v>4997</v>
      </c>
      <c r="AI881" s="150">
        <v>0</v>
      </c>
    </row>
    <row r="882" spans="33:35" ht="15" customHeight="1">
      <c r="AG882" s="347" t="s">
        <v>2305</v>
      </c>
      <c r="AH882" s="347" t="s">
        <v>4998</v>
      </c>
      <c r="AI882" s="150">
        <v>8.5000000000000006E-2</v>
      </c>
    </row>
    <row r="883" spans="33:35" ht="15" customHeight="1">
      <c r="AG883" s="347" t="s">
        <v>2306</v>
      </c>
      <c r="AH883" s="347" t="s">
        <v>1124</v>
      </c>
      <c r="AI883" s="150">
        <v>0.51600000000000001</v>
      </c>
    </row>
    <row r="884" spans="33:35" ht="15" customHeight="1">
      <c r="AG884" s="347" t="s">
        <v>2308</v>
      </c>
      <c r="AH884" s="347" t="s">
        <v>1058</v>
      </c>
      <c r="AI884" s="150">
        <v>0.46299999999999997</v>
      </c>
    </row>
    <row r="885" spans="33:35" ht="15" customHeight="1">
      <c r="AG885" s="347" t="s">
        <v>2307</v>
      </c>
      <c r="AH885" s="347" t="s">
        <v>1166</v>
      </c>
      <c r="AI885" s="150">
        <v>0.55500000000000005</v>
      </c>
    </row>
    <row r="886" spans="33:35" ht="15" customHeight="1">
      <c r="AG886" s="347" t="s">
        <v>2309</v>
      </c>
      <c r="AH886" s="347" t="s">
        <v>1158</v>
      </c>
      <c r="AI886" s="150">
        <v>0.78600000000000003</v>
      </c>
    </row>
    <row r="887" spans="33:35" ht="15" customHeight="1">
      <c r="AG887" s="347" t="s">
        <v>2310</v>
      </c>
      <c r="AH887" s="347" t="s">
        <v>1039</v>
      </c>
      <c r="AI887" s="150">
        <v>0.52100000000000002</v>
      </c>
    </row>
    <row r="888" spans="33:35" ht="15" customHeight="1">
      <c r="AG888" s="347" t="s">
        <v>2311</v>
      </c>
      <c r="AH888" s="347" t="s">
        <v>1140</v>
      </c>
      <c r="AI888" s="150">
        <v>0.61099999999999999</v>
      </c>
    </row>
    <row r="889" spans="33:35" ht="15" customHeight="1">
      <c r="AG889" s="347" t="s">
        <v>2312</v>
      </c>
      <c r="AH889" s="347" t="s">
        <v>829</v>
      </c>
      <c r="AI889" s="150">
        <v>0.50700000000000001</v>
      </c>
    </row>
    <row r="890" spans="33:35" ht="15" customHeight="1">
      <c r="AG890" s="347" t="s">
        <v>2313</v>
      </c>
      <c r="AH890" s="347" t="s">
        <v>1054</v>
      </c>
      <c r="AI890" s="150">
        <v>0.46299999999999997</v>
      </c>
    </row>
    <row r="891" spans="33:35" ht="15" customHeight="1">
      <c r="AG891" s="347" t="s">
        <v>2314</v>
      </c>
      <c r="AH891" s="347" t="s">
        <v>1076</v>
      </c>
      <c r="AI891" s="150">
        <v>0.51999999999999991</v>
      </c>
    </row>
    <row r="892" spans="33:35" ht="15" customHeight="1">
      <c r="AG892" s="347" t="s">
        <v>4999</v>
      </c>
      <c r="AH892" s="347" t="s">
        <v>1145</v>
      </c>
      <c r="AI892" s="150">
        <v>0.54299999999999993</v>
      </c>
    </row>
    <row r="893" spans="33:35" ht="15" customHeight="1">
      <c r="AG893" s="347" t="s">
        <v>2315</v>
      </c>
      <c r="AH893" s="347" t="s">
        <v>1034</v>
      </c>
      <c r="AI893" s="150">
        <v>0.59000000000000008</v>
      </c>
    </row>
    <row r="894" spans="33:35" ht="15" customHeight="1">
      <c r="AG894" s="347" t="s">
        <v>2316</v>
      </c>
      <c r="AH894" s="347" t="s">
        <v>965</v>
      </c>
      <c r="AI894" s="150">
        <v>0.54299999999999993</v>
      </c>
    </row>
    <row r="895" spans="33:35" ht="15" customHeight="1">
      <c r="AG895" s="347" t="s">
        <v>5000</v>
      </c>
      <c r="AH895" s="347" t="s">
        <v>1151</v>
      </c>
      <c r="AI895" s="150">
        <v>0.40799999999999997</v>
      </c>
    </row>
    <row r="896" spans="33:35" ht="15" customHeight="1">
      <c r="AG896" s="347" t="s">
        <v>2317</v>
      </c>
      <c r="AH896" s="347" t="s">
        <v>962</v>
      </c>
      <c r="AI896" s="150">
        <v>0.51600000000000001</v>
      </c>
    </row>
    <row r="897" spans="33:35" ht="15" customHeight="1">
      <c r="AG897" s="347" t="s">
        <v>2318</v>
      </c>
      <c r="AH897" s="347" t="s">
        <v>981</v>
      </c>
      <c r="AI897" s="150">
        <v>0.53100000000000003</v>
      </c>
    </row>
    <row r="898" spans="33:35" ht="15" customHeight="1">
      <c r="AG898" s="347" t="s">
        <v>2319</v>
      </c>
      <c r="AH898" s="347" t="s">
        <v>1117</v>
      </c>
      <c r="AI898" s="150">
        <v>0.50900000000000001</v>
      </c>
    </row>
    <row r="899" spans="33:35" ht="15" customHeight="1">
      <c r="AG899" s="347" t="s">
        <v>2320</v>
      </c>
      <c r="AH899" s="347" t="s">
        <v>1041</v>
      </c>
      <c r="AI899" s="150">
        <v>0.56499999999999995</v>
      </c>
    </row>
    <row r="900" spans="33:35" ht="15" customHeight="1">
      <c r="AG900" s="347" t="s">
        <v>5001</v>
      </c>
      <c r="AH900" s="347" t="s">
        <v>872</v>
      </c>
      <c r="AI900" s="150">
        <v>0</v>
      </c>
    </row>
    <row r="901" spans="33:35" ht="15" customHeight="1">
      <c r="AG901" s="347" t="s">
        <v>5002</v>
      </c>
      <c r="AH901" s="347" t="s">
        <v>830</v>
      </c>
      <c r="AI901" s="150">
        <v>0.54799999999999993</v>
      </c>
    </row>
    <row r="902" spans="33:35" ht="15" customHeight="1">
      <c r="AG902" s="347" t="s">
        <v>5003</v>
      </c>
      <c r="AH902" s="347" t="s">
        <v>697</v>
      </c>
      <c r="AI902" s="150">
        <v>0.624</v>
      </c>
    </row>
    <row r="903" spans="33:35" ht="15" customHeight="1">
      <c r="AG903" s="347" t="s">
        <v>2322</v>
      </c>
      <c r="AH903" s="347" t="s">
        <v>873</v>
      </c>
      <c r="AI903" s="150">
        <v>0.753</v>
      </c>
    </row>
    <row r="904" spans="33:35" ht="15" customHeight="1">
      <c r="AG904" s="347" t="s">
        <v>2323</v>
      </c>
      <c r="AH904" s="347" t="s">
        <v>693</v>
      </c>
      <c r="AI904" s="150">
        <v>0.64</v>
      </c>
    </row>
    <row r="905" spans="33:35" ht="15" customHeight="1">
      <c r="AG905" s="347" t="s">
        <v>2324</v>
      </c>
      <c r="AH905" s="347" t="s">
        <v>1027</v>
      </c>
      <c r="AI905" s="150">
        <v>0.51400000000000001</v>
      </c>
    </row>
    <row r="906" spans="33:35" ht="15" customHeight="1">
      <c r="AG906" s="347" t="s">
        <v>2325</v>
      </c>
      <c r="AH906" s="347" t="s">
        <v>1139</v>
      </c>
      <c r="AI906" s="150">
        <v>0.50900000000000001</v>
      </c>
    </row>
    <row r="907" spans="33:35" ht="15" customHeight="1">
      <c r="AG907" s="347" t="s">
        <v>2326</v>
      </c>
      <c r="AH907" s="347" t="s">
        <v>765</v>
      </c>
      <c r="AI907" s="150">
        <v>0.50700000000000001</v>
      </c>
    </row>
    <row r="908" spans="33:35" ht="15" customHeight="1">
      <c r="AG908" s="347" t="s">
        <v>2327</v>
      </c>
      <c r="AH908" s="347" t="s">
        <v>1186</v>
      </c>
      <c r="AI908" s="150">
        <v>0.54299999999999993</v>
      </c>
    </row>
    <row r="909" spans="33:35" ht="15" customHeight="1">
      <c r="AG909" s="347" t="s">
        <v>2328</v>
      </c>
      <c r="AH909" s="347" t="s">
        <v>1131</v>
      </c>
      <c r="AI909" s="150">
        <v>0.42799999999999999</v>
      </c>
    </row>
    <row r="910" spans="33:35" ht="15" customHeight="1">
      <c r="AG910" s="347" t="s">
        <v>2329</v>
      </c>
      <c r="AH910" s="347" t="s">
        <v>909</v>
      </c>
      <c r="AI910" s="150">
        <v>0.57499999999999996</v>
      </c>
    </row>
    <row r="911" spans="33:35" ht="15" customHeight="1">
      <c r="AG911" s="347" t="s">
        <v>2330</v>
      </c>
      <c r="AH911" s="347" t="s">
        <v>956</v>
      </c>
      <c r="AI911" s="150">
        <v>0.48500000000000004</v>
      </c>
    </row>
    <row r="912" spans="33:35" ht="15" customHeight="1">
      <c r="AG912" s="347" t="s">
        <v>2331</v>
      </c>
      <c r="AH912" s="347" t="s">
        <v>768</v>
      </c>
      <c r="AI912" s="150">
        <v>0.83100000000000007</v>
      </c>
    </row>
    <row r="913" spans="33:35" ht="15" customHeight="1">
      <c r="AG913" s="347" t="s">
        <v>2332</v>
      </c>
      <c r="AH913" s="347" t="s">
        <v>1108</v>
      </c>
      <c r="AI913" s="150">
        <v>0.5</v>
      </c>
    </row>
    <row r="914" spans="33:35" ht="15" customHeight="1">
      <c r="AG914" s="347" t="s">
        <v>2333</v>
      </c>
      <c r="AH914" s="347" t="s">
        <v>1087</v>
      </c>
      <c r="AI914" s="150">
        <v>0.44</v>
      </c>
    </row>
    <row r="915" spans="33:35" ht="15" customHeight="1">
      <c r="AG915" s="347" t="s">
        <v>2334</v>
      </c>
      <c r="AH915" s="347" t="s">
        <v>1088</v>
      </c>
      <c r="AI915" s="150">
        <v>0</v>
      </c>
    </row>
    <row r="916" spans="33:35" ht="15" customHeight="1">
      <c r="AG916" s="347" t="s">
        <v>5004</v>
      </c>
      <c r="AH916" s="347" t="s">
        <v>5005</v>
      </c>
      <c r="AI916" s="150">
        <v>0.55599999999999994</v>
      </c>
    </row>
    <row r="917" spans="33:35" ht="15" customHeight="1">
      <c r="AG917" s="347" t="s">
        <v>2337</v>
      </c>
      <c r="AH917" s="347" t="s">
        <v>876</v>
      </c>
      <c r="AI917" s="150">
        <v>0.38900000000000001</v>
      </c>
    </row>
    <row r="918" spans="33:35" ht="15" customHeight="1">
      <c r="AG918" s="347" t="s">
        <v>5006</v>
      </c>
      <c r="AH918" s="347" t="s">
        <v>882</v>
      </c>
      <c r="AI918" s="150">
        <v>0.496</v>
      </c>
    </row>
    <row r="919" spans="33:35" ht="15" customHeight="1">
      <c r="AG919" s="347" t="s">
        <v>2338</v>
      </c>
      <c r="AH919" s="347" t="s">
        <v>1059</v>
      </c>
      <c r="AI919" s="150">
        <v>0.46299999999999997</v>
      </c>
    </row>
    <row r="920" spans="33:35" ht="15" customHeight="1">
      <c r="AG920" s="347" t="s">
        <v>2339</v>
      </c>
      <c r="AH920" s="347" t="s">
        <v>1013</v>
      </c>
      <c r="AI920" s="150">
        <v>0.45899999999999996</v>
      </c>
    </row>
    <row r="921" spans="33:35" ht="15" customHeight="1">
      <c r="AG921" s="347" t="s">
        <v>2340</v>
      </c>
      <c r="AH921" s="347" t="s">
        <v>1020</v>
      </c>
      <c r="AI921" s="150">
        <v>0.51400000000000001</v>
      </c>
    </row>
    <row r="922" spans="33:35" ht="15" customHeight="1">
      <c r="AG922" s="347" t="s">
        <v>2341</v>
      </c>
      <c r="AH922" s="347" t="s">
        <v>877</v>
      </c>
      <c r="AI922" s="150">
        <v>0.495</v>
      </c>
    </row>
    <row r="923" spans="33:35" ht="15" customHeight="1">
      <c r="AG923" s="347" t="s">
        <v>2342</v>
      </c>
      <c r="AH923" s="347" t="s">
        <v>878</v>
      </c>
      <c r="AI923" s="150">
        <v>0.57899999999999996</v>
      </c>
    </row>
    <row r="924" spans="33:35" ht="15" customHeight="1">
      <c r="AG924" s="347" t="s">
        <v>2343</v>
      </c>
      <c r="AH924" s="347" t="s">
        <v>963</v>
      </c>
      <c r="AI924" s="150">
        <v>0.52100000000000002</v>
      </c>
    </row>
    <row r="925" spans="33:35" ht="15" customHeight="1">
      <c r="AG925" s="347" t="s">
        <v>2344</v>
      </c>
      <c r="AH925" s="347" t="s">
        <v>1147</v>
      </c>
      <c r="AI925" s="150">
        <v>0.60699999999999998</v>
      </c>
    </row>
    <row r="926" spans="33:35" ht="15" customHeight="1">
      <c r="AG926" s="347" t="s">
        <v>2345</v>
      </c>
      <c r="AH926" s="347" t="s">
        <v>1022</v>
      </c>
      <c r="AI926" s="150">
        <v>0.61899999999999999</v>
      </c>
    </row>
    <row r="927" spans="33:35" ht="15" customHeight="1">
      <c r="AG927" s="347" t="s">
        <v>5007</v>
      </c>
      <c r="AH927" s="347" t="s">
        <v>879</v>
      </c>
      <c r="AI927" s="150">
        <v>0.46</v>
      </c>
    </row>
    <row r="928" spans="33:35" ht="15" customHeight="1">
      <c r="AG928" s="347" t="s">
        <v>2348</v>
      </c>
      <c r="AH928" s="347" t="s">
        <v>1144</v>
      </c>
      <c r="AI928" s="150">
        <v>0.44600000000000001</v>
      </c>
    </row>
    <row r="929" spans="33:35" ht="15" customHeight="1">
      <c r="AG929" s="347" t="s">
        <v>2349</v>
      </c>
      <c r="AH929" s="347" t="s">
        <v>1156</v>
      </c>
      <c r="AI929" s="150">
        <v>0.63900000000000001</v>
      </c>
    </row>
    <row r="930" spans="33:35" ht="15" customHeight="1">
      <c r="AG930" s="347" t="s">
        <v>2350</v>
      </c>
      <c r="AH930" s="347" t="s">
        <v>978</v>
      </c>
      <c r="AI930" s="150">
        <v>0.55199999999999994</v>
      </c>
    </row>
    <row r="931" spans="33:35" ht="15" customHeight="1">
      <c r="AG931" s="347" t="s">
        <v>2351</v>
      </c>
      <c r="AH931" s="347" t="s">
        <v>1008</v>
      </c>
      <c r="AI931" s="150">
        <v>0.77899999999999991</v>
      </c>
    </row>
    <row r="932" spans="33:35" ht="15" customHeight="1">
      <c r="AG932" s="347" t="s">
        <v>2352</v>
      </c>
      <c r="AH932" s="347" t="s">
        <v>1043</v>
      </c>
      <c r="AI932" s="150">
        <v>0.60299999999999998</v>
      </c>
    </row>
    <row r="933" spans="33:35" ht="15" customHeight="1">
      <c r="AG933" s="347" t="s">
        <v>2353</v>
      </c>
      <c r="AH933" s="347" t="s">
        <v>1173</v>
      </c>
      <c r="AI933" s="150">
        <v>0.55400000000000005</v>
      </c>
    </row>
    <row r="934" spans="33:35" ht="15" customHeight="1">
      <c r="AG934" s="347" t="s">
        <v>2354</v>
      </c>
      <c r="AH934" s="347" t="s">
        <v>1129</v>
      </c>
      <c r="AI934" s="150">
        <v>0.54900000000000004</v>
      </c>
    </row>
    <row r="935" spans="33:35" ht="15" customHeight="1">
      <c r="AG935" s="347" t="s">
        <v>2355</v>
      </c>
      <c r="AH935" s="347" t="s">
        <v>1118</v>
      </c>
      <c r="AI935" s="150">
        <v>0.55800000000000005</v>
      </c>
    </row>
    <row r="936" spans="33:35" ht="15" customHeight="1">
      <c r="AG936" s="347" t="s">
        <v>5008</v>
      </c>
      <c r="AH936" s="347" t="s">
        <v>1149</v>
      </c>
      <c r="AI936" s="150">
        <v>0.59100000000000008</v>
      </c>
    </row>
    <row r="937" spans="33:35" ht="15" customHeight="1">
      <c r="AG937" s="347" t="s">
        <v>2356</v>
      </c>
      <c r="AH937" s="347" t="s">
        <v>880</v>
      </c>
      <c r="AI937" s="150">
        <v>0</v>
      </c>
    </row>
    <row r="938" spans="33:35" ht="15" customHeight="1">
      <c r="AG938" s="347" t="s">
        <v>2357</v>
      </c>
      <c r="AH938" s="347" t="s">
        <v>1079</v>
      </c>
      <c r="AI938" s="150">
        <v>0.42000000000000004</v>
      </c>
    </row>
    <row r="939" spans="33:35" ht="15" customHeight="1">
      <c r="AG939" s="347" t="s">
        <v>2358</v>
      </c>
      <c r="AH939" s="347" t="s">
        <v>1046</v>
      </c>
      <c r="AI939" s="150">
        <v>0.53799999999999992</v>
      </c>
    </row>
    <row r="940" spans="33:35" ht="15" customHeight="1">
      <c r="AG940" s="347" t="s">
        <v>2359</v>
      </c>
      <c r="AH940" s="347" t="s">
        <v>5009</v>
      </c>
      <c r="AI940" s="150">
        <v>0</v>
      </c>
    </row>
    <row r="941" spans="33:35" ht="15" customHeight="1">
      <c r="AG941" s="347" t="s">
        <v>2360</v>
      </c>
      <c r="AH941" s="347" t="s">
        <v>5010</v>
      </c>
      <c r="AI941" s="150">
        <v>0.37</v>
      </c>
    </row>
    <row r="942" spans="33:35" ht="15" customHeight="1">
      <c r="AG942" s="347" t="s">
        <v>5011</v>
      </c>
      <c r="AH942" s="347" t="s">
        <v>5012</v>
      </c>
      <c r="AI942" s="150">
        <v>0.35899999999999999</v>
      </c>
    </row>
    <row r="943" spans="33:35" ht="15" customHeight="1">
      <c r="AG943" s="347" t="s">
        <v>2361</v>
      </c>
      <c r="AH943" s="347" t="s">
        <v>833</v>
      </c>
      <c r="AI943" s="150">
        <v>0.52400000000000002</v>
      </c>
    </row>
    <row r="944" spans="33:35" ht="15" customHeight="1">
      <c r="AG944" s="347" t="s">
        <v>2362</v>
      </c>
      <c r="AH944" s="347" t="s">
        <v>834</v>
      </c>
      <c r="AI944" s="150">
        <v>0.58100000000000007</v>
      </c>
    </row>
    <row r="945" spans="33:35" ht="15" customHeight="1">
      <c r="AG945" s="347" t="s">
        <v>2363</v>
      </c>
      <c r="AH945" s="347" t="s">
        <v>990</v>
      </c>
      <c r="AI945" s="150">
        <v>0.74299999999999999</v>
      </c>
    </row>
    <row r="946" spans="33:35" ht="15" customHeight="1">
      <c r="AG946" s="347" t="s">
        <v>2364</v>
      </c>
      <c r="AH946" s="347" t="s">
        <v>1143</v>
      </c>
      <c r="AI946" s="150">
        <v>0.56400000000000006</v>
      </c>
    </row>
    <row r="947" spans="33:35" ht="15" customHeight="1">
      <c r="AG947" s="347" t="s">
        <v>2365</v>
      </c>
      <c r="AH947" s="347" t="s">
        <v>883</v>
      </c>
      <c r="AI947" s="150">
        <v>0.54100000000000004</v>
      </c>
    </row>
    <row r="948" spans="33:35" ht="15" customHeight="1">
      <c r="AG948" s="347" t="s">
        <v>2366</v>
      </c>
      <c r="AH948" s="347" t="s">
        <v>979</v>
      </c>
      <c r="AI948" s="150">
        <v>0.5</v>
      </c>
    </row>
    <row r="949" spans="33:35" ht="15" customHeight="1">
      <c r="AG949" s="347" t="s">
        <v>2367</v>
      </c>
      <c r="AH949" s="347" t="s">
        <v>771</v>
      </c>
      <c r="AI949" s="150">
        <v>0.54</v>
      </c>
    </row>
    <row r="950" spans="33:35" ht="15" customHeight="1">
      <c r="AG950" s="347" t="s">
        <v>2368</v>
      </c>
      <c r="AH950" s="347" t="s">
        <v>1159</v>
      </c>
      <c r="AI950" s="150">
        <v>0.72599999999999998</v>
      </c>
    </row>
    <row r="951" spans="33:35" ht="15" customHeight="1">
      <c r="AG951" s="347" t="s">
        <v>5013</v>
      </c>
      <c r="AH951" s="347" t="s">
        <v>1157</v>
      </c>
      <c r="AI951" s="150">
        <v>0.6</v>
      </c>
    </row>
    <row r="952" spans="33:35" ht="15" customHeight="1">
      <c r="AG952" s="347" t="s">
        <v>2369</v>
      </c>
      <c r="AH952" s="347" t="s">
        <v>1068</v>
      </c>
      <c r="AI952" s="150">
        <v>0.38699999999999996</v>
      </c>
    </row>
    <row r="953" spans="33:35" ht="15" customHeight="1">
      <c r="AG953" s="347" t="s">
        <v>2370</v>
      </c>
      <c r="AH953" s="347" t="s">
        <v>1185</v>
      </c>
      <c r="AI953" s="150">
        <v>0.41599999999999998</v>
      </c>
    </row>
    <row r="954" spans="33:35" ht="15" customHeight="1">
      <c r="AG954" s="347" t="s">
        <v>2371</v>
      </c>
      <c r="AH954" s="347" t="s">
        <v>1075</v>
      </c>
      <c r="AI954" s="150">
        <v>0.35799999999999998</v>
      </c>
    </row>
    <row r="955" spans="33:35" ht="15" customHeight="1">
      <c r="AG955" s="347" t="s">
        <v>5014</v>
      </c>
      <c r="AH955" s="347" t="s">
        <v>808</v>
      </c>
      <c r="AI955" s="150">
        <v>0.46700000000000003</v>
      </c>
    </row>
    <row r="956" spans="33:35" ht="15" customHeight="1">
      <c r="AG956" s="347" t="s">
        <v>2372</v>
      </c>
      <c r="AH956" s="347" t="s">
        <v>1064</v>
      </c>
      <c r="AI956" s="150">
        <v>0.51999999999999991</v>
      </c>
    </row>
    <row r="957" spans="33:35" ht="15" customHeight="1">
      <c r="AG957" s="347" t="s">
        <v>2373</v>
      </c>
      <c r="AH957" s="347" t="s">
        <v>815</v>
      </c>
      <c r="AI957" s="150">
        <v>0</v>
      </c>
    </row>
    <row r="958" spans="33:35" ht="15" customHeight="1">
      <c r="AG958" s="347" t="s">
        <v>2374</v>
      </c>
      <c r="AH958" s="347" t="s">
        <v>783</v>
      </c>
      <c r="AI958" s="150">
        <v>0.50700000000000001</v>
      </c>
    </row>
    <row r="959" spans="33:35" ht="15" customHeight="1">
      <c r="AG959" s="347" t="s">
        <v>2375</v>
      </c>
      <c r="AH959" s="347" t="s">
        <v>1002</v>
      </c>
      <c r="AI959" s="150">
        <v>0.53600000000000003</v>
      </c>
    </row>
    <row r="960" spans="33:35" ht="15" customHeight="1">
      <c r="AG960" s="347" t="s">
        <v>2376</v>
      </c>
      <c r="AH960" s="347" t="s">
        <v>1122</v>
      </c>
      <c r="AI960" s="150">
        <v>0.51</v>
      </c>
    </row>
    <row r="961" spans="33:35" ht="15" customHeight="1">
      <c r="AG961" s="347" t="s">
        <v>5015</v>
      </c>
      <c r="AH961" s="347" t="s">
        <v>1163</v>
      </c>
      <c r="AI961" s="150">
        <v>0.77200000000000002</v>
      </c>
    </row>
    <row r="962" spans="33:35" ht="15" customHeight="1">
      <c r="AG962" s="347" t="s">
        <v>5016</v>
      </c>
      <c r="AH962" s="347" t="s">
        <v>908</v>
      </c>
      <c r="AI962" s="150">
        <v>0.45899999999999996</v>
      </c>
    </row>
    <row r="963" spans="33:35" ht="15" customHeight="1">
      <c r="AG963" s="347" t="s">
        <v>2377</v>
      </c>
      <c r="AH963" s="347" t="s">
        <v>919</v>
      </c>
      <c r="AI963" s="150">
        <v>0.66699999999999993</v>
      </c>
    </row>
    <row r="964" spans="33:35" ht="15" customHeight="1">
      <c r="AG964" s="347" t="s">
        <v>2378</v>
      </c>
      <c r="AH964" s="347" t="s">
        <v>1011</v>
      </c>
      <c r="AI964" s="150">
        <v>0.58100000000000007</v>
      </c>
    </row>
    <row r="965" spans="33:35" ht="15" customHeight="1">
      <c r="AG965" s="347" t="s">
        <v>5017</v>
      </c>
      <c r="AH965" s="347" t="s">
        <v>1089</v>
      </c>
      <c r="AI965" s="150">
        <v>0</v>
      </c>
    </row>
    <row r="966" spans="33:35" ht="15" customHeight="1">
      <c r="AG966" s="347" t="s">
        <v>5018</v>
      </c>
      <c r="AH966" s="347" t="s">
        <v>1090</v>
      </c>
      <c r="AI966" s="150">
        <v>0.34900000000000003</v>
      </c>
    </row>
    <row r="967" spans="33:35" ht="15" customHeight="1">
      <c r="AG967" s="347" t="s">
        <v>5019</v>
      </c>
      <c r="AH967" s="347" t="s">
        <v>5020</v>
      </c>
      <c r="AI967" s="150">
        <v>0.505</v>
      </c>
    </row>
    <row r="968" spans="33:35" ht="15" customHeight="1">
      <c r="AG968" s="347" t="s">
        <v>5021</v>
      </c>
      <c r="AH968" s="347" t="s">
        <v>789</v>
      </c>
      <c r="AI968" s="150">
        <v>0.91799999999999993</v>
      </c>
    </row>
    <row r="969" spans="33:35" ht="15" customHeight="1">
      <c r="AG969" s="347" t="s">
        <v>2379</v>
      </c>
      <c r="AH969" s="347" t="s">
        <v>960</v>
      </c>
      <c r="AI969" s="150">
        <v>0.51600000000000001</v>
      </c>
    </row>
    <row r="970" spans="33:35" ht="15" customHeight="1">
      <c r="AG970" s="347" t="s">
        <v>2380</v>
      </c>
      <c r="AH970" s="347" t="s">
        <v>1030</v>
      </c>
      <c r="AI970" s="150">
        <v>0.375</v>
      </c>
    </row>
    <row r="971" spans="33:35" ht="15" customHeight="1">
      <c r="AG971" s="347" t="s">
        <v>5022</v>
      </c>
      <c r="AH971" s="347" t="s">
        <v>1121</v>
      </c>
      <c r="AI971" s="150">
        <v>0.43</v>
      </c>
    </row>
    <row r="972" spans="33:35" ht="15" customHeight="1">
      <c r="AG972" s="347" t="s">
        <v>2381</v>
      </c>
      <c r="AH972" s="347" t="s">
        <v>1177</v>
      </c>
      <c r="AI972" s="150">
        <v>0.73299999999999998</v>
      </c>
    </row>
    <row r="973" spans="33:35" ht="15" customHeight="1">
      <c r="AG973" s="347" t="s">
        <v>2382</v>
      </c>
      <c r="AH973" s="347" t="s">
        <v>993</v>
      </c>
      <c r="AI973" s="150">
        <v>0.51400000000000001</v>
      </c>
    </row>
    <row r="974" spans="33:35" ht="15" customHeight="1">
      <c r="AG974" s="347" t="s">
        <v>2383</v>
      </c>
      <c r="AH974" s="347" t="s">
        <v>984</v>
      </c>
      <c r="AI974" s="150">
        <v>0.51800000000000002</v>
      </c>
    </row>
    <row r="975" spans="33:35" ht="15" customHeight="1">
      <c r="AG975" s="347" t="s">
        <v>2384</v>
      </c>
      <c r="AH975" s="347" t="s">
        <v>5023</v>
      </c>
      <c r="AI975" s="150">
        <v>0.376</v>
      </c>
    </row>
    <row r="976" spans="33:35" ht="15" customHeight="1">
      <c r="AG976" s="347" t="s">
        <v>5024</v>
      </c>
      <c r="AH976" s="347" t="s">
        <v>5025</v>
      </c>
      <c r="AI976" s="150">
        <v>0.76900000000000002</v>
      </c>
    </row>
    <row r="977" spans="33:35" ht="15" customHeight="1">
      <c r="AG977" s="347" t="s">
        <v>2385</v>
      </c>
      <c r="AH977" s="347" t="s">
        <v>1169</v>
      </c>
      <c r="AI977" s="150">
        <v>0.47</v>
      </c>
    </row>
    <row r="978" spans="33:35" ht="15" customHeight="1">
      <c r="AG978" s="347" t="s">
        <v>2386</v>
      </c>
      <c r="AH978" s="347" t="s">
        <v>785</v>
      </c>
      <c r="AI978" s="150">
        <v>0.60099999999999998</v>
      </c>
    </row>
    <row r="979" spans="33:35" ht="15" customHeight="1">
      <c r="AG979" s="347" t="s">
        <v>2387</v>
      </c>
      <c r="AH979" s="347" t="s">
        <v>803</v>
      </c>
      <c r="AI979" s="150">
        <v>0</v>
      </c>
    </row>
    <row r="980" spans="33:35" ht="15" customHeight="1">
      <c r="AG980" s="347" t="s">
        <v>2388</v>
      </c>
      <c r="AH980" s="347" t="s">
        <v>718</v>
      </c>
      <c r="AI980" s="150">
        <v>0.41899999999999998</v>
      </c>
    </row>
    <row r="981" spans="33:35" ht="15" customHeight="1">
      <c r="AG981" s="347" t="s">
        <v>2389</v>
      </c>
      <c r="AH981" s="347" t="s">
        <v>1161</v>
      </c>
      <c r="AI981" s="150">
        <v>0.63800000000000001</v>
      </c>
    </row>
    <row r="982" spans="33:35" ht="15" customHeight="1">
      <c r="AG982" s="347" t="s">
        <v>2390</v>
      </c>
      <c r="AH982" s="347" t="s">
        <v>1001</v>
      </c>
      <c r="AI982" s="150">
        <v>0.54900000000000004</v>
      </c>
    </row>
    <row r="983" spans="33:35" ht="15" customHeight="1">
      <c r="AG983" s="347" t="s">
        <v>2391</v>
      </c>
      <c r="AH983" s="347" t="s">
        <v>1112</v>
      </c>
      <c r="AI983" s="150">
        <v>0.501</v>
      </c>
    </row>
    <row r="984" spans="33:35" ht="15" customHeight="1">
      <c r="AG984" s="347" t="s">
        <v>5026</v>
      </c>
      <c r="AH984" s="347" t="s">
        <v>1111</v>
      </c>
      <c r="AI984" s="150">
        <v>0.63500000000000001</v>
      </c>
    </row>
    <row r="985" spans="33:35" ht="15" customHeight="1">
      <c r="AG985" s="347" t="s">
        <v>5027</v>
      </c>
      <c r="AH985" s="347" t="s">
        <v>1101</v>
      </c>
      <c r="AI985" s="150">
        <v>0.52400000000000002</v>
      </c>
    </row>
    <row r="986" spans="33:35" ht="15" customHeight="1">
      <c r="AG986" s="347" t="s">
        <v>2392</v>
      </c>
      <c r="AH986" s="347" t="s">
        <v>893</v>
      </c>
      <c r="AI986" s="150">
        <v>0.51200000000000001</v>
      </c>
    </row>
    <row r="987" spans="33:35" ht="15" customHeight="1">
      <c r="AG987" s="347" t="s">
        <v>5028</v>
      </c>
      <c r="AH987" s="347" t="s">
        <v>1228</v>
      </c>
      <c r="AI987" s="150">
        <v>0.52400000000000002</v>
      </c>
    </row>
    <row r="988" spans="33:35" ht="15" customHeight="1">
      <c r="AG988" s="347" t="s">
        <v>2393</v>
      </c>
      <c r="AH988" s="347" t="s">
        <v>1199</v>
      </c>
      <c r="AI988" s="150">
        <v>0</v>
      </c>
    </row>
    <row r="989" spans="33:35" ht="15" customHeight="1">
      <c r="AG989" s="347" t="s">
        <v>2394</v>
      </c>
      <c r="AH989" s="347" t="s">
        <v>1200</v>
      </c>
      <c r="AI989" s="150">
        <v>0.29199999999999998</v>
      </c>
    </row>
    <row r="990" spans="33:35" ht="15" customHeight="1">
      <c r="AG990" s="347" t="s">
        <v>2395</v>
      </c>
      <c r="AH990" s="347" t="s">
        <v>1201</v>
      </c>
      <c r="AI990" s="150">
        <v>0.33700000000000002</v>
      </c>
    </row>
    <row r="991" spans="33:35" ht="15" customHeight="1">
      <c r="AG991" s="347" t="s">
        <v>2396</v>
      </c>
      <c r="AH991" s="347" t="s">
        <v>1202</v>
      </c>
      <c r="AI991" s="150">
        <v>7.3999999999999996E-2</v>
      </c>
    </row>
    <row r="992" spans="33:35" ht="15" customHeight="1">
      <c r="AG992" s="347" t="s">
        <v>2397</v>
      </c>
      <c r="AH992" s="347" t="s">
        <v>1203</v>
      </c>
      <c r="AI992" s="150">
        <v>0.45</v>
      </c>
    </row>
    <row r="993" spans="33:35" ht="15" customHeight="1">
      <c r="AG993" s="347" t="s">
        <v>2398</v>
      </c>
      <c r="AH993" s="347" t="s">
        <v>5029</v>
      </c>
      <c r="AI993" s="150">
        <v>0.48199999999999998</v>
      </c>
    </row>
    <row r="994" spans="33:35" ht="15" customHeight="1">
      <c r="AG994" s="347" t="s">
        <v>5030</v>
      </c>
      <c r="AH994" s="347" t="s">
        <v>1204</v>
      </c>
      <c r="AI994" s="150">
        <v>0.46700000000000003</v>
      </c>
    </row>
    <row r="995" spans="33:35" ht="15" customHeight="1">
      <c r="AG995" s="347" t="s">
        <v>2399</v>
      </c>
      <c r="AH995" s="347" t="s">
        <v>1128</v>
      </c>
      <c r="AI995" s="150">
        <v>0.55199999999999994</v>
      </c>
    </row>
    <row r="996" spans="33:35" ht="15" customHeight="1">
      <c r="AG996" s="347" t="s">
        <v>2400</v>
      </c>
      <c r="AH996" s="347" t="s">
        <v>794</v>
      </c>
      <c r="AI996" s="150">
        <v>0.59399999999999997</v>
      </c>
    </row>
    <row r="997" spans="33:35" ht="15" customHeight="1">
      <c r="AG997" s="347" t="s">
        <v>2401</v>
      </c>
      <c r="AH997" s="347" t="s">
        <v>773</v>
      </c>
      <c r="AI997" s="150">
        <v>0.47399999999999998</v>
      </c>
    </row>
    <row r="998" spans="33:35" ht="15" customHeight="1">
      <c r="AG998" s="347" t="s">
        <v>2402</v>
      </c>
      <c r="AH998" s="347" t="s">
        <v>1243</v>
      </c>
      <c r="AI998" s="150">
        <v>0.59299999999999997</v>
      </c>
    </row>
    <row r="999" spans="33:35" ht="15" customHeight="1">
      <c r="AG999" s="347" t="s">
        <v>2403</v>
      </c>
      <c r="AH999" s="347" t="s">
        <v>1179</v>
      </c>
      <c r="AI999" s="150">
        <v>0.66200000000000003</v>
      </c>
    </row>
    <row r="1000" spans="33:35" ht="15" customHeight="1">
      <c r="AG1000" s="347" t="s">
        <v>2404</v>
      </c>
      <c r="AH1000" s="347" t="s">
        <v>1320</v>
      </c>
      <c r="AI1000" s="150">
        <v>0.38600000000000001</v>
      </c>
    </row>
    <row r="1001" spans="33:35" ht="15" customHeight="1">
      <c r="AG1001" s="347" t="s">
        <v>2405</v>
      </c>
      <c r="AH1001" s="347" t="s">
        <v>1029</v>
      </c>
      <c r="AI1001" s="150">
        <v>0.56200000000000006</v>
      </c>
    </row>
    <row r="1002" spans="33:35" ht="15" customHeight="1">
      <c r="AG1002" s="347" t="s">
        <v>2406</v>
      </c>
      <c r="AH1002" s="347" t="s">
        <v>795</v>
      </c>
      <c r="AI1002" s="150">
        <v>0.55800000000000005</v>
      </c>
    </row>
    <row r="1003" spans="33:35" ht="15" customHeight="1">
      <c r="AG1003" s="347" t="s">
        <v>2407</v>
      </c>
      <c r="AH1003" s="347" t="s">
        <v>1302</v>
      </c>
      <c r="AI1003" s="150">
        <v>0.55599999999999994</v>
      </c>
    </row>
    <row r="1004" spans="33:35" ht="15" customHeight="1">
      <c r="AG1004" s="347" t="s">
        <v>2408</v>
      </c>
      <c r="AH1004" s="347" t="s">
        <v>797</v>
      </c>
      <c r="AI1004" s="150">
        <v>0.59399999999999997</v>
      </c>
    </row>
    <row r="1005" spans="33:35" ht="15" customHeight="1">
      <c r="AG1005" s="347" t="s">
        <v>2409</v>
      </c>
      <c r="AH1005" s="347" t="s">
        <v>774</v>
      </c>
      <c r="AI1005" s="150">
        <v>0.56700000000000006</v>
      </c>
    </row>
    <row r="1006" spans="33:35" ht="15" customHeight="1">
      <c r="AG1006" s="347" t="s">
        <v>2410</v>
      </c>
      <c r="AH1006" s="347" t="s">
        <v>1032</v>
      </c>
      <c r="AI1006" s="150">
        <v>0.53200000000000003</v>
      </c>
    </row>
    <row r="1007" spans="33:35" ht="15" customHeight="1">
      <c r="AG1007" s="347" t="s">
        <v>2411</v>
      </c>
      <c r="AH1007" s="347" t="s">
        <v>1300</v>
      </c>
      <c r="AI1007" s="150">
        <v>0.44800000000000001</v>
      </c>
    </row>
    <row r="1008" spans="33:35" ht="15" customHeight="1">
      <c r="AG1008" s="347" t="s">
        <v>2412</v>
      </c>
      <c r="AH1008" s="347" t="s">
        <v>1276</v>
      </c>
      <c r="AI1008" s="150">
        <v>0.55500000000000005</v>
      </c>
    </row>
    <row r="1009" spans="33:35" ht="15" customHeight="1">
      <c r="AG1009" s="347" t="s">
        <v>2413</v>
      </c>
      <c r="AH1009" s="347" t="s">
        <v>1160</v>
      </c>
      <c r="AI1009" s="150">
        <v>0.622</v>
      </c>
    </row>
    <row r="1010" spans="33:35" ht="15" customHeight="1">
      <c r="AG1010" s="347" t="s">
        <v>2414</v>
      </c>
      <c r="AH1010" s="347" t="s">
        <v>775</v>
      </c>
      <c r="AI1010" s="150">
        <v>0.53100000000000003</v>
      </c>
    </row>
    <row r="1011" spans="33:35" ht="15" customHeight="1">
      <c r="AG1011" s="347" t="s">
        <v>2415</v>
      </c>
      <c r="AH1011" s="347" t="s">
        <v>798</v>
      </c>
      <c r="AI1011" s="150">
        <v>0.57499999999999996</v>
      </c>
    </row>
    <row r="1012" spans="33:35" ht="15" customHeight="1">
      <c r="AG1012" s="347" t="s">
        <v>2416</v>
      </c>
      <c r="AH1012" s="347" t="s">
        <v>914</v>
      </c>
      <c r="AI1012" s="150">
        <v>0.32899999999999996</v>
      </c>
    </row>
    <row r="1013" spans="33:35" ht="15" customHeight="1">
      <c r="AG1013" s="347" t="s">
        <v>2417</v>
      </c>
      <c r="AH1013" s="347" t="s">
        <v>1188</v>
      </c>
      <c r="AI1013" s="150">
        <v>0.7649999999999999</v>
      </c>
    </row>
    <row r="1014" spans="33:35" ht="15" customHeight="1">
      <c r="AG1014" s="347" t="s">
        <v>5031</v>
      </c>
      <c r="AH1014" s="347" t="s">
        <v>895</v>
      </c>
      <c r="AI1014" s="150">
        <v>0.45899999999999996</v>
      </c>
    </row>
    <row r="1015" spans="33:35" ht="15" customHeight="1">
      <c r="AG1015" s="347" t="s">
        <v>2418</v>
      </c>
      <c r="AH1015" s="347" t="s">
        <v>894</v>
      </c>
      <c r="AI1015" s="150">
        <v>0.46</v>
      </c>
    </row>
    <row r="1016" spans="33:35" ht="15" customHeight="1">
      <c r="AG1016" s="347" t="s">
        <v>2419</v>
      </c>
      <c r="AH1016" s="347" t="s">
        <v>1016</v>
      </c>
      <c r="AI1016" s="150">
        <v>0.621</v>
      </c>
    </row>
    <row r="1017" spans="33:35" ht="15" customHeight="1">
      <c r="AG1017" s="347" t="s">
        <v>2420</v>
      </c>
      <c r="AH1017" s="347" t="s">
        <v>1180</v>
      </c>
      <c r="AI1017" s="150">
        <v>0.41199999999999998</v>
      </c>
    </row>
    <row r="1018" spans="33:35" ht="15" customHeight="1">
      <c r="AG1018" s="347" t="s">
        <v>5032</v>
      </c>
      <c r="AH1018" s="347" t="s">
        <v>778</v>
      </c>
      <c r="AI1018" s="150">
        <v>0.58699999999999997</v>
      </c>
    </row>
    <row r="1019" spans="33:35" ht="15" customHeight="1">
      <c r="AG1019" s="347" t="s">
        <v>2421</v>
      </c>
      <c r="AH1019" s="347" t="s">
        <v>1168</v>
      </c>
      <c r="AI1019" s="150">
        <v>0.53</v>
      </c>
    </row>
    <row r="1020" spans="33:35" ht="15" customHeight="1">
      <c r="AG1020" s="347" t="s">
        <v>5033</v>
      </c>
      <c r="AH1020" s="347" t="s">
        <v>1191</v>
      </c>
      <c r="AI1020" s="150">
        <v>0.52600000000000002</v>
      </c>
    </row>
    <row r="1021" spans="33:35" ht="15" customHeight="1">
      <c r="AG1021" s="347" t="s">
        <v>2422</v>
      </c>
      <c r="AH1021" s="347" t="s">
        <v>1120</v>
      </c>
      <c r="AI1021" s="150">
        <v>0.55800000000000005</v>
      </c>
    </row>
    <row r="1022" spans="33:35" ht="15" customHeight="1">
      <c r="AG1022" s="347" t="s">
        <v>2423</v>
      </c>
      <c r="AH1022" s="347" t="s">
        <v>973</v>
      </c>
      <c r="AI1022" s="150">
        <v>0.56200000000000006</v>
      </c>
    </row>
    <row r="1023" spans="33:35" ht="15" customHeight="1">
      <c r="AG1023" s="347" t="s">
        <v>2424</v>
      </c>
      <c r="AH1023" s="347" t="s">
        <v>1293</v>
      </c>
      <c r="AI1023" s="150">
        <v>0.68800000000000006</v>
      </c>
    </row>
    <row r="1024" spans="33:35" ht="15" customHeight="1">
      <c r="AG1024" s="347" t="s">
        <v>2425</v>
      </c>
      <c r="AH1024" s="347" t="s">
        <v>1063</v>
      </c>
      <c r="AI1024" s="150">
        <v>0.45600000000000002</v>
      </c>
    </row>
    <row r="1025" spans="33:35" ht="15" customHeight="1">
      <c r="AG1025" s="347" t="s">
        <v>2426</v>
      </c>
      <c r="AH1025" s="347" t="s">
        <v>800</v>
      </c>
      <c r="AI1025" s="150">
        <v>0.61099999999999999</v>
      </c>
    </row>
    <row r="1026" spans="33:35" ht="15" customHeight="1">
      <c r="AG1026" s="347" t="s">
        <v>5034</v>
      </c>
      <c r="AH1026" s="347" t="s">
        <v>780</v>
      </c>
      <c r="AI1026" s="150">
        <v>0.61899999999999999</v>
      </c>
    </row>
    <row r="1027" spans="33:35" ht="15" customHeight="1">
      <c r="AG1027" s="347" t="s">
        <v>2427</v>
      </c>
      <c r="AH1027" s="347" t="s">
        <v>5035</v>
      </c>
      <c r="AI1027" s="150">
        <v>0</v>
      </c>
    </row>
    <row r="1028" spans="33:35" ht="15" customHeight="1">
      <c r="AG1028" s="347" t="s">
        <v>2428</v>
      </c>
      <c r="AH1028" s="347" t="s">
        <v>5036</v>
      </c>
      <c r="AI1028" s="150">
        <v>0.438</v>
      </c>
    </row>
    <row r="1029" spans="33:35" ht="15" customHeight="1">
      <c r="AG1029" s="347" t="s">
        <v>2429</v>
      </c>
      <c r="AH1029" s="347" t="s">
        <v>5037</v>
      </c>
      <c r="AI1029" s="150">
        <v>0.45</v>
      </c>
    </row>
    <row r="1030" spans="33:35" ht="15" customHeight="1">
      <c r="AG1030" s="347" t="s">
        <v>2430</v>
      </c>
      <c r="AH1030" s="347" t="s">
        <v>5038</v>
      </c>
      <c r="AI1030" s="150">
        <v>0.47600000000000003</v>
      </c>
    </row>
    <row r="1031" spans="33:35" ht="15" customHeight="1">
      <c r="AG1031" s="347" t="s">
        <v>2431</v>
      </c>
      <c r="AH1031" s="347" t="s">
        <v>5039</v>
      </c>
      <c r="AI1031" s="150">
        <v>0.19900000000000001</v>
      </c>
    </row>
    <row r="1032" spans="33:35" ht="15" customHeight="1">
      <c r="AG1032" s="347" t="s">
        <v>2432</v>
      </c>
      <c r="AH1032" s="347" t="s">
        <v>5040</v>
      </c>
      <c r="AI1032" s="150">
        <v>0.35499999999999998</v>
      </c>
    </row>
    <row r="1033" spans="33:35" ht="15" customHeight="1">
      <c r="AG1033" s="347" t="s">
        <v>2433</v>
      </c>
      <c r="AH1033" s="347" t="s">
        <v>5041</v>
      </c>
      <c r="AI1033" s="150">
        <v>0.61099999999999999</v>
      </c>
    </row>
    <row r="1034" spans="33:35" ht="15" customHeight="1">
      <c r="AG1034" s="347" t="s">
        <v>2434</v>
      </c>
      <c r="AH1034" s="347" t="s">
        <v>5042</v>
      </c>
      <c r="AI1034" s="150">
        <v>0.61</v>
      </c>
    </row>
    <row r="1035" spans="33:35" ht="15" customHeight="1">
      <c r="AG1035" s="347" t="s">
        <v>2435</v>
      </c>
      <c r="AH1035" s="347" t="s">
        <v>1004</v>
      </c>
      <c r="AI1035" s="150">
        <v>0.56400000000000006</v>
      </c>
    </row>
    <row r="1036" spans="33:35" ht="15" customHeight="1">
      <c r="AG1036" s="347" t="s">
        <v>2436</v>
      </c>
      <c r="AH1036" s="347" t="s">
        <v>5043</v>
      </c>
      <c r="AI1036" s="150">
        <v>0</v>
      </c>
    </row>
    <row r="1037" spans="33:35" ht="15" customHeight="1">
      <c r="AG1037" s="347" t="s">
        <v>2437</v>
      </c>
      <c r="AH1037" s="347" t="s">
        <v>5044</v>
      </c>
      <c r="AI1037" s="150">
        <v>0.66500000000000004</v>
      </c>
    </row>
    <row r="1038" spans="33:35" ht="15" customHeight="1">
      <c r="AG1038" s="347" t="s">
        <v>2438</v>
      </c>
      <c r="AH1038" s="347" t="s">
        <v>1048</v>
      </c>
      <c r="AI1038" s="150">
        <v>0.55500000000000005</v>
      </c>
    </row>
    <row r="1039" spans="33:35" ht="15" customHeight="1">
      <c r="AG1039" s="347" t="s">
        <v>2439</v>
      </c>
      <c r="AH1039" s="347" t="s">
        <v>1312</v>
      </c>
      <c r="AI1039" s="150">
        <v>0.39500000000000002</v>
      </c>
    </row>
    <row r="1040" spans="33:35" ht="15" customHeight="1">
      <c r="AG1040" s="347" t="s">
        <v>2440</v>
      </c>
      <c r="AH1040" s="347" t="s">
        <v>918</v>
      </c>
      <c r="AI1040" s="150">
        <v>0.56200000000000006</v>
      </c>
    </row>
    <row r="1041" spans="33:35" ht="15" customHeight="1">
      <c r="AG1041" s="347" t="s">
        <v>2441</v>
      </c>
      <c r="AH1041" s="347" t="s">
        <v>920</v>
      </c>
      <c r="AI1041" s="150">
        <v>0.623</v>
      </c>
    </row>
    <row r="1042" spans="33:35" ht="15" customHeight="1">
      <c r="AG1042" s="347" t="s">
        <v>2442</v>
      </c>
      <c r="AH1042" s="347" t="s">
        <v>921</v>
      </c>
      <c r="AI1042" s="150">
        <v>0.61099999999999999</v>
      </c>
    </row>
    <row r="1043" spans="33:35" ht="15" customHeight="1">
      <c r="AG1043" s="347" t="s">
        <v>2443</v>
      </c>
      <c r="AH1043" s="347" t="s">
        <v>1318</v>
      </c>
      <c r="AI1043" s="150">
        <v>0.38600000000000001</v>
      </c>
    </row>
    <row r="1044" spans="33:35" ht="15" customHeight="1">
      <c r="AG1044" s="347" t="s">
        <v>2444</v>
      </c>
      <c r="AH1044" s="347" t="s">
        <v>1328</v>
      </c>
      <c r="AI1044" s="150">
        <v>0.38600000000000001</v>
      </c>
    </row>
    <row r="1045" spans="33:35" ht="15" customHeight="1">
      <c r="AG1045" s="347" t="s">
        <v>2445</v>
      </c>
      <c r="AH1045" s="347" t="s">
        <v>1304</v>
      </c>
      <c r="AI1045" s="150">
        <v>0.38600000000000001</v>
      </c>
    </row>
    <row r="1046" spans="33:35" ht="15" customHeight="1">
      <c r="AG1046" s="347" t="s">
        <v>2446</v>
      </c>
      <c r="AH1046" s="347" t="s">
        <v>801</v>
      </c>
      <c r="AI1046" s="150">
        <v>0.47499999999999998</v>
      </c>
    </row>
    <row r="1047" spans="33:35" ht="15" customHeight="1">
      <c r="AG1047" s="347" t="s">
        <v>2447</v>
      </c>
      <c r="AH1047" s="347" t="s">
        <v>1260</v>
      </c>
      <c r="AI1047" s="150">
        <v>0.68400000000000005</v>
      </c>
    </row>
    <row r="1048" spans="33:35" ht="15" customHeight="1">
      <c r="AG1048" s="347" t="s">
        <v>2448</v>
      </c>
      <c r="AH1048" s="347" t="s">
        <v>1299</v>
      </c>
      <c r="AI1048" s="150">
        <v>0.67599999999999993</v>
      </c>
    </row>
    <row r="1049" spans="33:35" ht="15" customHeight="1">
      <c r="AG1049" s="347" t="s">
        <v>2449</v>
      </c>
      <c r="AH1049" s="347" t="s">
        <v>802</v>
      </c>
      <c r="AI1049" s="150">
        <v>0.55999999999999994</v>
      </c>
    </row>
    <row r="1050" spans="33:35" ht="15" customHeight="1">
      <c r="AG1050" s="347" t="s">
        <v>2450</v>
      </c>
      <c r="AH1050" s="347" t="s">
        <v>1183</v>
      </c>
      <c r="AI1050" s="150">
        <v>0.4</v>
      </c>
    </row>
    <row r="1051" spans="33:35" ht="15" customHeight="1">
      <c r="AG1051" s="347" t="s">
        <v>2451</v>
      </c>
      <c r="AH1051" s="347" t="s">
        <v>1150</v>
      </c>
      <c r="AI1051" s="150">
        <v>0.51800000000000002</v>
      </c>
    </row>
    <row r="1052" spans="33:35" ht="15" customHeight="1">
      <c r="AG1052" s="347" t="s">
        <v>2452</v>
      </c>
      <c r="AH1052" s="347" t="s">
        <v>1224</v>
      </c>
      <c r="AI1052" s="150">
        <v>0.45</v>
      </c>
    </row>
    <row r="1053" spans="33:35" ht="15" customHeight="1">
      <c r="AG1053" s="347" t="s">
        <v>2453</v>
      </c>
      <c r="AH1053" s="347" t="s">
        <v>1018</v>
      </c>
      <c r="AI1053" s="150">
        <v>0.51600000000000001</v>
      </c>
    </row>
    <row r="1054" spans="33:35" ht="15" customHeight="1">
      <c r="AG1054" s="347" t="s">
        <v>5045</v>
      </c>
      <c r="AH1054" s="347" t="s">
        <v>1235</v>
      </c>
      <c r="AI1054" s="150">
        <v>0.34799999999999998</v>
      </c>
    </row>
    <row r="1055" spans="33:35" ht="15" customHeight="1">
      <c r="AG1055" s="347" t="s">
        <v>2454</v>
      </c>
      <c r="AH1055" s="347" t="s">
        <v>923</v>
      </c>
      <c r="AI1055" s="150">
        <v>0.52300000000000002</v>
      </c>
    </row>
    <row r="1056" spans="33:35" ht="15" customHeight="1">
      <c r="AG1056" s="347" t="s">
        <v>2455</v>
      </c>
      <c r="AH1056" s="347" t="s">
        <v>917</v>
      </c>
      <c r="AI1056" s="150">
        <v>0.55900000000000005</v>
      </c>
    </row>
    <row r="1057" spans="33:35" ht="15" customHeight="1">
      <c r="AG1057" s="347" t="s">
        <v>2456</v>
      </c>
      <c r="AH1057" s="347" t="s">
        <v>1155</v>
      </c>
      <c r="AI1057" s="150">
        <v>0.46900000000000003</v>
      </c>
    </row>
    <row r="1058" spans="33:35" ht="15" customHeight="1">
      <c r="AG1058" s="347" t="s">
        <v>2457</v>
      </c>
      <c r="AH1058" s="347" t="s">
        <v>805</v>
      </c>
      <c r="AI1058" s="150">
        <v>0.496</v>
      </c>
    </row>
    <row r="1059" spans="33:35" ht="15" customHeight="1">
      <c r="AG1059" s="347" t="s">
        <v>5046</v>
      </c>
      <c r="AH1059" s="347" t="s">
        <v>1028</v>
      </c>
      <c r="AI1059" s="150">
        <v>0.52800000000000002</v>
      </c>
    </row>
    <row r="1060" spans="33:35" ht="15" customHeight="1">
      <c r="AG1060" s="347" t="s">
        <v>2458</v>
      </c>
      <c r="AH1060" s="347" t="s">
        <v>5047</v>
      </c>
      <c r="AI1060" s="150">
        <v>8.1000000000000003E-2</v>
      </c>
    </row>
    <row r="1061" spans="33:35" ht="15" customHeight="1">
      <c r="AG1061" s="347" t="s">
        <v>2459</v>
      </c>
      <c r="AH1061" s="347" t="s">
        <v>5048</v>
      </c>
      <c r="AI1061" s="150">
        <v>0</v>
      </c>
    </row>
    <row r="1062" spans="33:35" ht="15" customHeight="1">
      <c r="AG1062" s="347" t="s">
        <v>2462</v>
      </c>
      <c r="AH1062" s="347" t="s">
        <v>5049</v>
      </c>
      <c r="AI1062" s="150">
        <v>0.55800000000000005</v>
      </c>
    </row>
    <row r="1063" spans="33:35" ht="15" customHeight="1">
      <c r="AG1063" s="347" t="s">
        <v>5050</v>
      </c>
      <c r="AH1063" s="347" t="s">
        <v>1114</v>
      </c>
      <c r="AI1063" s="150">
        <v>0.495</v>
      </c>
    </row>
    <row r="1064" spans="33:35" ht="15" customHeight="1">
      <c r="AG1064" s="347" t="s">
        <v>5051</v>
      </c>
      <c r="AH1064" s="347" t="s">
        <v>1102</v>
      </c>
      <c r="AI1064" s="150">
        <v>0.47100000000000003</v>
      </c>
    </row>
    <row r="1065" spans="33:35" ht="15" customHeight="1">
      <c r="AG1065" s="347" t="s">
        <v>2463</v>
      </c>
      <c r="AH1065" s="347" t="s">
        <v>1077</v>
      </c>
      <c r="AI1065" s="150">
        <v>0.52800000000000002</v>
      </c>
    </row>
    <row r="1066" spans="33:35" ht="15" customHeight="1">
      <c r="AG1066" s="347" t="s">
        <v>5052</v>
      </c>
      <c r="AH1066" s="347" t="s">
        <v>1005</v>
      </c>
      <c r="AI1066" s="150">
        <v>0.48599999999999999</v>
      </c>
    </row>
    <row r="1067" spans="33:35" ht="15" customHeight="1">
      <c r="AG1067" s="347" t="s">
        <v>5053</v>
      </c>
      <c r="AH1067" s="347" t="s">
        <v>786</v>
      </c>
      <c r="AI1067" s="150">
        <v>0.64499999999999991</v>
      </c>
    </row>
    <row r="1068" spans="33:35" ht="15" customHeight="1">
      <c r="AG1068" s="347" t="s">
        <v>2464</v>
      </c>
      <c r="AH1068" s="347" t="s">
        <v>910</v>
      </c>
      <c r="AI1068" s="150">
        <v>0.28299999999999997</v>
      </c>
    </row>
    <row r="1069" spans="33:35" ht="15" customHeight="1">
      <c r="AG1069" s="347" t="s">
        <v>2465</v>
      </c>
      <c r="AH1069" s="347" t="s">
        <v>787</v>
      </c>
      <c r="AI1069" s="150">
        <v>0.55599999999999994</v>
      </c>
    </row>
    <row r="1070" spans="33:35" ht="15" customHeight="1">
      <c r="AG1070" s="347" t="s">
        <v>2466</v>
      </c>
      <c r="AH1070" s="347" t="s">
        <v>1083</v>
      </c>
      <c r="AI1070" s="150">
        <v>0</v>
      </c>
    </row>
    <row r="1071" spans="33:35" ht="15" customHeight="1">
      <c r="AG1071" s="347" t="s">
        <v>2467</v>
      </c>
      <c r="AH1071" s="347" t="s">
        <v>1084</v>
      </c>
      <c r="AI1071" s="150">
        <v>0</v>
      </c>
    </row>
    <row r="1072" spans="33:35" ht="15" customHeight="1">
      <c r="AG1072" s="347" t="s">
        <v>5054</v>
      </c>
      <c r="AH1072" s="347" t="s">
        <v>5055</v>
      </c>
      <c r="AI1072" s="150">
        <v>0.442</v>
      </c>
    </row>
    <row r="1073" spans="33:35" ht="15" customHeight="1">
      <c r="AG1073" s="347" t="s">
        <v>5056</v>
      </c>
      <c r="AH1073" s="347" t="s">
        <v>5057</v>
      </c>
      <c r="AI1073" s="150">
        <v>0.442</v>
      </c>
    </row>
    <row r="1074" spans="33:35" ht="15" customHeight="1">
      <c r="AG1074" s="347" t="s">
        <v>2468</v>
      </c>
      <c r="AH1074" s="347" t="s">
        <v>1251</v>
      </c>
      <c r="AI1074" s="150">
        <v>0.51200000000000001</v>
      </c>
    </row>
    <row r="1075" spans="33:35" ht="15" customHeight="1">
      <c r="AG1075" s="347" t="s">
        <v>2469</v>
      </c>
      <c r="AH1075" s="347" t="s">
        <v>1303</v>
      </c>
      <c r="AI1075" s="150">
        <v>0.42499999999999999</v>
      </c>
    </row>
    <row r="1076" spans="33:35" ht="15" customHeight="1">
      <c r="AG1076" s="347" t="s">
        <v>5058</v>
      </c>
      <c r="AH1076" s="347" t="s">
        <v>1321</v>
      </c>
      <c r="AI1076" s="150">
        <v>0.55500000000000005</v>
      </c>
    </row>
    <row r="1077" spans="33:35" ht="15" customHeight="1">
      <c r="AG1077" s="347" t="s">
        <v>5059</v>
      </c>
      <c r="AH1077" s="347" t="s">
        <v>1250</v>
      </c>
      <c r="AI1077" s="150">
        <v>0.53500000000000003</v>
      </c>
    </row>
    <row r="1078" spans="33:35" ht="15" customHeight="1">
      <c r="AG1078" s="347" t="s">
        <v>2470</v>
      </c>
      <c r="AH1078" s="347" t="s">
        <v>911</v>
      </c>
      <c r="AI1078" s="150">
        <v>0.58600000000000008</v>
      </c>
    </row>
    <row r="1079" spans="33:35" ht="15" customHeight="1">
      <c r="AG1079" s="347" t="s">
        <v>2471</v>
      </c>
      <c r="AH1079" s="347" t="s">
        <v>5060</v>
      </c>
      <c r="AI1079" s="150">
        <v>0</v>
      </c>
    </row>
    <row r="1080" spans="33:35" ht="15" customHeight="1">
      <c r="AG1080" s="347" t="s">
        <v>2472</v>
      </c>
      <c r="AH1080" s="347" t="s">
        <v>5061</v>
      </c>
      <c r="AI1080" s="150">
        <v>0.23200000000000001</v>
      </c>
    </row>
    <row r="1081" spans="33:35" ht="15" customHeight="1">
      <c r="AG1081" s="347" t="s">
        <v>2473</v>
      </c>
      <c r="AH1081" s="347" t="s">
        <v>5062</v>
      </c>
      <c r="AI1081" s="150">
        <v>0.31</v>
      </c>
    </row>
    <row r="1082" spans="33:35" ht="15" customHeight="1">
      <c r="AG1082" s="347" t="s">
        <v>2474</v>
      </c>
      <c r="AH1082" s="347" t="s">
        <v>5063</v>
      </c>
      <c r="AI1082" s="150">
        <v>0.312</v>
      </c>
    </row>
    <row r="1083" spans="33:35" ht="15" customHeight="1">
      <c r="AG1083" s="347" t="s">
        <v>2475</v>
      </c>
      <c r="AH1083" s="347" t="s">
        <v>5064</v>
      </c>
      <c r="AI1083" s="150">
        <v>0.35300000000000004</v>
      </c>
    </row>
    <row r="1084" spans="33:35" ht="15" customHeight="1">
      <c r="AG1084" s="347" t="s">
        <v>2476</v>
      </c>
      <c r="AH1084" s="347" t="s">
        <v>5065</v>
      </c>
      <c r="AI1084" s="150">
        <v>0.30200000000000005</v>
      </c>
    </row>
    <row r="1085" spans="33:35" ht="15" customHeight="1">
      <c r="AG1085" s="347" t="s">
        <v>2477</v>
      </c>
      <c r="AH1085" s="347" t="s">
        <v>5066</v>
      </c>
      <c r="AI1085" s="150">
        <v>0.36200000000000004</v>
      </c>
    </row>
    <row r="1086" spans="33:35" ht="15" customHeight="1">
      <c r="AG1086" s="347" t="s">
        <v>2478</v>
      </c>
      <c r="AH1086" s="347" t="s">
        <v>5067</v>
      </c>
      <c r="AI1086" s="150">
        <v>0.45</v>
      </c>
    </row>
    <row r="1087" spans="33:35" ht="15" customHeight="1">
      <c r="AG1087" s="347" t="s">
        <v>2479</v>
      </c>
      <c r="AH1087" s="347" t="s">
        <v>5068</v>
      </c>
      <c r="AI1087" s="150">
        <v>0.25</v>
      </c>
    </row>
    <row r="1088" spans="33:35" ht="15" customHeight="1">
      <c r="AG1088" s="347" t="s">
        <v>5069</v>
      </c>
      <c r="AH1088" s="347" t="s">
        <v>5070</v>
      </c>
      <c r="AI1088" s="150">
        <v>0.58399999999999996</v>
      </c>
    </row>
    <row r="1089" spans="33:35" ht="15" customHeight="1">
      <c r="AG1089" s="347" t="s">
        <v>2483</v>
      </c>
      <c r="AH1089" s="347" t="s">
        <v>5071</v>
      </c>
      <c r="AI1089" s="150">
        <v>0.45600000000000002</v>
      </c>
    </row>
    <row r="1090" spans="33:35" ht="15" customHeight="1">
      <c r="AG1090" s="347" t="s">
        <v>5072</v>
      </c>
      <c r="AH1090" s="347" t="s">
        <v>1132</v>
      </c>
      <c r="AI1090" s="150">
        <v>0.63700000000000001</v>
      </c>
    </row>
    <row r="1091" spans="33:35" ht="15" customHeight="1">
      <c r="AG1091" s="347" t="s">
        <v>5073</v>
      </c>
      <c r="AH1091" s="347" t="s">
        <v>1192</v>
      </c>
      <c r="AI1091" s="150">
        <v>0.56200000000000006</v>
      </c>
    </row>
    <row r="1092" spans="33:35" ht="15" customHeight="1">
      <c r="AG1092" s="347" t="s">
        <v>2484</v>
      </c>
      <c r="AH1092" s="347" t="s">
        <v>1031</v>
      </c>
      <c r="AI1092" s="150">
        <v>0.60400000000000009</v>
      </c>
    </row>
    <row r="1093" spans="33:35" ht="15" customHeight="1">
      <c r="AG1093" s="347" t="s">
        <v>2485</v>
      </c>
      <c r="AH1093" s="347" t="s">
        <v>790</v>
      </c>
      <c r="AI1093" s="150">
        <v>0.59899999999999998</v>
      </c>
    </row>
    <row r="1094" spans="33:35" ht="15" customHeight="1">
      <c r="AG1094" s="347" t="s">
        <v>2486</v>
      </c>
      <c r="AH1094" s="347" t="s">
        <v>1162</v>
      </c>
      <c r="AI1094" s="150">
        <v>0.60599999999999998</v>
      </c>
    </row>
    <row r="1095" spans="33:35" ht="15" customHeight="1">
      <c r="AG1095" s="347" t="s">
        <v>2487</v>
      </c>
      <c r="AH1095" s="347" t="s">
        <v>964</v>
      </c>
      <c r="AI1095" s="150">
        <v>0.4</v>
      </c>
    </row>
    <row r="1096" spans="33:35" ht="15" customHeight="1">
      <c r="AG1096" s="347" t="s">
        <v>2488</v>
      </c>
      <c r="AH1096" s="347" t="s">
        <v>1306</v>
      </c>
      <c r="AI1096" s="150">
        <v>0.46599999999999997</v>
      </c>
    </row>
    <row r="1097" spans="33:35" ht="15" customHeight="1">
      <c r="AG1097" s="347" t="s">
        <v>5074</v>
      </c>
      <c r="AH1097" s="347" t="s">
        <v>926</v>
      </c>
      <c r="AI1097" s="150">
        <v>0.49399999999999999</v>
      </c>
    </row>
    <row r="1098" spans="33:35" ht="15" customHeight="1">
      <c r="AG1098" s="347" t="s">
        <v>5075</v>
      </c>
      <c r="AH1098" s="347" t="s">
        <v>906</v>
      </c>
      <c r="AI1098" s="150">
        <v>0.38900000000000001</v>
      </c>
    </row>
    <row r="1099" spans="33:35" ht="15" customHeight="1">
      <c r="AG1099" s="347" t="s">
        <v>5076</v>
      </c>
      <c r="AH1099" s="347" t="s">
        <v>1167</v>
      </c>
      <c r="AI1099" s="150">
        <v>0.67699999999999994</v>
      </c>
    </row>
    <row r="1100" spans="33:35" ht="15" customHeight="1">
      <c r="AG1100" s="347" t="s">
        <v>2489</v>
      </c>
      <c r="AH1100" s="347" t="s">
        <v>1277</v>
      </c>
      <c r="AI1100" s="150">
        <v>0.42000000000000004</v>
      </c>
    </row>
    <row r="1101" spans="33:35" ht="15" customHeight="1">
      <c r="AG1101" s="347" t="s">
        <v>2490</v>
      </c>
      <c r="AH1101" s="347" t="s">
        <v>1047</v>
      </c>
      <c r="AI1101" s="150">
        <v>0.56200000000000006</v>
      </c>
    </row>
    <row r="1102" spans="33:35" ht="15" customHeight="1">
      <c r="AG1102" s="347" t="s">
        <v>2500</v>
      </c>
      <c r="AH1102" s="347" t="s">
        <v>1254</v>
      </c>
      <c r="AI1102" s="150">
        <v>0.56099999999999994</v>
      </c>
    </row>
    <row r="1103" spans="33:35" ht="15" customHeight="1">
      <c r="AG1103" s="347" t="s">
        <v>2491</v>
      </c>
      <c r="AH1103" s="347" t="s">
        <v>913</v>
      </c>
      <c r="AI1103" s="150">
        <v>0.56200000000000006</v>
      </c>
    </row>
    <row r="1104" spans="33:35" ht="15" customHeight="1">
      <c r="AG1104" s="347" t="s">
        <v>2492</v>
      </c>
      <c r="AH1104" s="347" t="s">
        <v>1035</v>
      </c>
      <c r="AI1104" s="150">
        <v>0.60199999999999998</v>
      </c>
    </row>
    <row r="1105" spans="33:35" ht="15" customHeight="1">
      <c r="AG1105" s="347" t="s">
        <v>2493</v>
      </c>
      <c r="AH1105" s="347" t="s">
        <v>1049</v>
      </c>
      <c r="AI1105" s="150">
        <v>0.55400000000000005</v>
      </c>
    </row>
    <row r="1106" spans="33:35" ht="15" customHeight="1">
      <c r="AG1106" s="347" t="s">
        <v>2494</v>
      </c>
      <c r="AH1106" s="347" t="s">
        <v>1146</v>
      </c>
      <c r="AI1106" s="150">
        <v>0.56099999999999994</v>
      </c>
    </row>
    <row r="1107" spans="33:35" ht="15" customHeight="1">
      <c r="AG1107" s="347" t="s">
        <v>2495</v>
      </c>
      <c r="AH1107" s="347" t="s">
        <v>1060</v>
      </c>
      <c r="AI1107" s="150">
        <v>0.66400000000000003</v>
      </c>
    </row>
    <row r="1108" spans="33:35" ht="15" customHeight="1">
      <c r="AG1108" s="347" t="s">
        <v>2496</v>
      </c>
      <c r="AH1108" s="347" t="s">
        <v>1278</v>
      </c>
      <c r="AI1108" s="150">
        <v>0.78400000000000003</v>
      </c>
    </row>
    <row r="1109" spans="33:35" ht="15" customHeight="1">
      <c r="AG1109" s="347" t="s">
        <v>2497</v>
      </c>
      <c r="AH1109" s="347" t="s">
        <v>702</v>
      </c>
      <c r="AI1109" s="150">
        <v>0.77200000000000002</v>
      </c>
    </row>
    <row r="1110" spans="33:35" ht="15" customHeight="1">
      <c r="AG1110" s="347" t="s">
        <v>2498</v>
      </c>
      <c r="AH1110" s="347" t="s">
        <v>1070</v>
      </c>
      <c r="AI1110" s="150">
        <v>0.46599999999999997</v>
      </c>
    </row>
    <row r="1111" spans="33:35" ht="15" customHeight="1">
      <c r="AG1111" s="347" t="s">
        <v>2499</v>
      </c>
      <c r="AH1111" s="347" t="s">
        <v>1242</v>
      </c>
      <c r="AI1111" s="150">
        <v>0.629</v>
      </c>
    </row>
    <row r="1112" spans="33:35" ht="15" customHeight="1">
      <c r="AG1112" s="347" t="s">
        <v>5077</v>
      </c>
      <c r="AH1112" s="347" t="s">
        <v>1259</v>
      </c>
      <c r="AI1112" s="150">
        <v>0.55699999999999994</v>
      </c>
    </row>
    <row r="1113" spans="33:35" ht="15" customHeight="1">
      <c r="AG1113" s="347" t="s">
        <v>2501</v>
      </c>
      <c r="AH1113" s="347" t="s">
        <v>4946</v>
      </c>
      <c r="AI1113" s="150">
        <v>0.39900000000000002</v>
      </c>
    </row>
    <row r="1114" spans="33:35" ht="15" customHeight="1">
      <c r="AG1114" s="347" t="s">
        <v>5078</v>
      </c>
      <c r="AH1114" s="347" t="s">
        <v>5079</v>
      </c>
      <c r="AI1114" s="150">
        <v>0.68</v>
      </c>
    </row>
    <row r="1115" spans="33:35" ht="15" customHeight="1">
      <c r="AG1115" s="347" t="s">
        <v>2505</v>
      </c>
      <c r="AH1115" s="347" t="s">
        <v>5080</v>
      </c>
      <c r="AI1115" s="150">
        <v>0.67800000000000005</v>
      </c>
    </row>
    <row r="1116" spans="33:35" ht="15" customHeight="1">
      <c r="AG1116" s="347" t="s">
        <v>2506</v>
      </c>
      <c r="AH1116" s="347" t="s">
        <v>1314</v>
      </c>
      <c r="AI1116" s="150">
        <v>0.5</v>
      </c>
    </row>
    <row r="1117" spans="33:35" ht="15" customHeight="1">
      <c r="AG1117" s="347" t="s">
        <v>5081</v>
      </c>
      <c r="AH1117" s="347" t="s">
        <v>1232</v>
      </c>
      <c r="AI1117" s="150">
        <v>0.57899999999999996</v>
      </c>
    </row>
    <row r="1118" spans="33:35" ht="15" customHeight="1">
      <c r="AG1118" s="347" t="s">
        <v>2508</v>
      </c>
      <c r="AH1118" s="347" t="s">
        <v>972</v>
      </c>
      <c r="AI1118" s="150">
        <v>0.56200000000000006</v>
      </c>
    </row>
    <row r="1119" spans="33:35" ht="15" customHeight="1">
      <c r="AG1119" s="347" t="s">
        <v>2509</v>
      </c>
      <c r="AH1119" s="347" t="s">
        <v>1153</v>
      </c>
      <c r="AI1119" s="150">
        <v>0.71199999999999997</v>
      </c>
    </row>
    <row r="1120" spans="33:35" ht="15" customHeight="1">
      <c r="AG1120" s="347" t="s">
        <v>2510</v>
      </c>
      <c r="AH1120" s="347" t="s">
        <v>952</v>
      </c>
      <c r="AI1120" s="150">
        <v>0.54199999999999993</v>
      </c>
    </row>
    <row r="1121" spans="33:35" ht="15" customHeight="1">
      <c r="AG1121" s="347" t="s">
        <v>5082</v>
      </c>
      <c r="AH1121" s="347" t="s">
        <v>1206</v>
      </c>
      <c r="AI1121" s="150">
        <v>0.57099999999999995</v>
      </c>
    </row>
    <row r="1122" spans="33:35" ht="15" customHeight="1">
      <c r="AG1122" s="347" t="s">
        <v>2511</v>
      </c>
      <c r="AH1122" s="347" t="s">
        <v>1326</v>
      </c>
      <c r="AI1122" s="150">
        <v>0.55800000000000005</v>
      </c>
    </row>
    <row r="1123" spans="33:35" ht="15" customHeight="1">
      <c r="AG1123" s="347" t="s">
        <v>2512</v>
      </c>
      <c r="AH1123" s="347" t="s">
        <v>1313</v>
      </c>
      <c r="AI1123" s="150">
        <v>0.52300000000000002</v>
      </c>
    </row>
    <row r="1124" spans="33:35" ht="15" customHeight="1">
      <c r="AG1124" s="347" t="s">
        <v>5083</v>
      </c>
      <c r="AH1124" s="347" t="s">
        <v>836</v>
      </c>
      <c r="AI1124" s="150">
        <v>0.54600000000000004</v>
      </c>
    </row>
    <row r="1125" spans="33:35" ht="15" customHeight="1">
      <c r="AG1125" s="347" t="s">
        <v>2513</v>
      </c>
      <c r="AH1125" s="347" t="s">
        <v>1080</v>
      </c>
      <c r="AI1125" s="150">
        <v>0.59699999999999998</v>
      </c>
    </row>
    <row r="1126" spans="33:35" ht="15" customHeight="1">
      <c r="AG1126" s="347" t="s">
        <v>5084</v>
      </c>
      <c r="AH1126" s="347" t="s">
        <v>1237</v>
      </c>
      <c r="AI1126" s="150">
        <v>0.30599999999999999</v>
      </c>
    </row>
    <row r="1127" spans="33:35" ht="15" customHeight="1">
      <c r="AG1127" s="347" t="s">
        <v>2514</v>
      </c>
      <c r="AH1127" s="347" t="s">
        <v>5085</v>
      </c>
      <c r="AI1127" s="150">
        <v>0</v>
      </c>
    </row>
    <row r="1128" spans="33:35" ht="15" customHeight="1">
      <c r="AG1128" s="347" t="s">
        <v>2517</v>
      </c>
      <c r="AH1128" s="347" t="s">
        <v>5086</v>
      </c>
      <c r="AI1128" s="150">
        <v>0.41800000000000004</v>
      </c>
    </row>
    <row r="1129" spans="33:35" ht="15" customHeight="1">
      <c r="AG1129" s="347" t="s">
        <v>2518</v>
      </c>
      <c r="AH1129" s="347" t="s">
        <v>4952</v>
      </c>
      <c r="AI1129" s="150">
        <v>0</v>
      </c>
    </row>
    <row r="1130" spans="33:35" ht="15" customHeight="1">
      <c r="AG1130" s="347" t="s">
        <v>2519</v>
      </c>
      <c r="AH1130" s="347" t="s">
        <v>5087</v>
      </c>
      <c r="AI1130" s="150">
        <v>0.61699999999999999</v>
      </c>
    </row>
    <row r="1131" spans="33:35" ht="15" customHeight="1">
      <c r="AG1131" s="347" t="s">
        <v>2520</v>
      </c>
      <c r="AH1131" s="347" t="s">
        <v>4953</v>
      </c>
      <c r="AI1131" s="150">
        <v>0.61499999999999999</v>
      </c>
    </row>
    <row r="1132" spans="33:35" ht="15" customHeight="1">
      <c r="AG1132" s="347" t="s">
        <v>2521</v>
      </c>
      <c r="AH1132" s="347" t="s">
        <v>961</v>
      </c>
      <c r="AI1132" s="150">
        <v>0.255</v>
      </c>
    </row>
    <row r="1133" spans="33:35" ht="15" customHeight="1">
      <c r="AG1133" s="347" t="s">
        <v>2522</v>
      </c>
      <c r="AH1133" s="347" t="s">
        <v>1050</v>
      </c>
      <c r="AI1133" s="150">
        <v>0.62</v>
      </c>
    </row>
    <row r="1134" spans="33:35" ht="15" customHeight="1">
      <c r="AG1134" s="347" t="s">
        <v>2523</v>
      </c>
      <c r="AH1134" s="347" t="s">
        <v>1327</v>
      </c>
      <c r="AI1134" s="150">
        <v>0.41899999999999998</v>
      </c>
    </row>
    <row r="1135" spans="33:35" ht="15" customHeight="1">
      <c r="AG1135" s="347" t="s">
        <v>2524</v>
      </c>
      <c r="AH1135" s="347" t="s">
        <v>1025</v>
      </c>
      <c r="AI1135" s="150">
        <v>0.58899999999999997</v>
      </c>
    </row>
    <row r="1136" spans="33:35" ht="15" customHeight="1">
      <c r="AG1136" s="347" t="s">
        <v>2525</v>
      </c>
      <c r="AH1136" s="347" t="s">
        <v>1152</v>
      </c>
      <c r="AI1136" s="150">
        <v>0.69599999999999995</v>
      </c>
    </row>
    <row r="1137" spans="33:35" ht="15" customHeight="1">
      <c r="AG1137" s="347" t="s">
        <v>2526</v>
      </c>
      <c r="AH1137" s="347" t="s">
        <v>974</v>
      </c>
      <c r="AI1137" s="150">
        <v>0.55699999999999994</v>
      </c>
    </row>
    <row r="1138" spans="33:35" ht="15" customHeight="1">
      <c r="AG1138" s="347" t="s">
        <v>2527</v>
      </c>
      <c r="AH1138" s="347" t="s">
        <v>968</v>
      </c>
      <c r="AI1138" s="150">
        <v>0.54900000000000004</v>
      </c>
    </row>
    <row r="1139" spans="33:35" ht="15" customHeight="1">
      <c r="AG1139" s="347" t="s">
        <v>2528</v>
      </c>
      <c r="AH1139" s="347" t="s">
        <v>1295</v>
      </c>
      <c r="AI1139" s="150">
        <v>0.79400000000000004</v>
      </c>
    </row>
    <row r="1140" spans="33:35" ht="15" customHeight="1">
      <c r="AG1140" s="347" t="s">
        <v>2529</v>
      </c>
      <c r="AH1140" s="347" t="s">
        <v>5088</v>
      </c>
      <c r="AI1140" s="150">
        <v>0</v>
      </c>
    </row>
    <row r="1141" spans="33:35" ht="15" customHeight="1">
      <c r="AG1141" s="347" t="s">
        <v>2530</v>
      </c>
      <c r="AH1141" s="347" t="s">
        <v>5089</v>
      </c>
      <c r="AI1141" s="150">
        <v>0.46299999999999997</v>
      </c>
    </row>
    <row r="1142" spans="33:35" ht="15" customHeight="1">
      <c r="AG1142" s="347" t="s">
        <v>2531</v>
      </c>
      <c r="AH1142" s="347" t="s">
        <v>987</v>
      </c>
      <c r="AI1142" s="150">
        <v>0.51200000000000001</v>
      </c>
    </row>
    <row r="1143" spans="33:35" ht="15" customHeight="1">
      <c r="AG1143" s="347" t="s">
        <v>2532</v>
      </c>
      <c r="AH1143" s="347" t="s">
        <v>1264</v>
      </c>
      <c r="AI1143" s="150">
        <v>0.70100000000000007</v>
      </c>
    </row>
    <row r="1144" spans="33:35" ht="15" customHeight="1">
      <c r="AG1144" s="347" t="s">
        <v>5090</v>
      </c>
      <c r="AH1144" s="347" t="s">
        <v>1135</v>
      </c>
      <c r="AI1144" s="150">
        <v>0.49399999999999999</v>
      </c>
    </row>
    <row r="1145" spans="33:35" ht="15" customHeight="1">
      <c r="AG1145" s="347" t="s">
        <v>2533</v>
      </c>
      <c r="AH1145" s="347" t="s">
        <v>977</v>
      </c>
      <c r="AI1145" s="150">
        <v>0.56200000000000006</v>
      </c>
    </row>
    <row r="1146" spans="33:35" ht="15" customHeight="1">
      <c r="AG1146" s="347" t="s">
        <v>2534</v>
      </c>
      <c r="AH1146" s="347" t="s">
        <v>837</v>
      </c>
      <c r="AI1146" s="150">
        <v>0.56400000000000006</v>
      </c>
    </row>
    <row r="1147" spans="33:35" ht="15" customHeight="1">
      <c r="AG1147" s="347" t="s">
        <v>2535</v>
      </c>
      <c r="AH1147" s="347" t="s">
        <v>1279</v>
      </c>
      <c r="AI1147" s="150">
        <v>0.57200000000000006</v>
      </c>
    </row>
    <row r="1148" spans="33:35" ht="15" customHeight="1">
      <c r="AG1148" s="347" t="s">
        <v>2536</v>
      </c>
      <c r="AH1148" s="347" t="s">
        <v>1307</v>
      </c>
      <c r="AI1148" s="150">
        <v>0.64499999999999991</v>
      </c>
    </row>
    <row r="1149" spans="33:35" ht="15" customHeight="1">
      <c r="AG1149" s="347" t="s">
        <v>2537</v>
      </c>
      <c r="AH1149" s="347" t="s">
        <v>1329</v>
      </c>
      <c r="AI1149" s="150">
        <v>0.39700000000000002</v>
      </c>
    </row>
    <row r="1150" spans="33:35" ht="15" customHeight="1">
      <c r="AG1150" s="347" t="s">
        <v>5091</v>
      </c>
      <c r="AH1150" s="347" t="s">
        <v>1231</v>
      </c>
      <c r="AI1150" s="150">
        <v>0.64899999999999991</v>
      </c>
    </row>
    <row r="1151" spans="33:35" ht="15" customHeight="1">
      <c r="AG1151" s="347" t="s">
        <v>2538</v>
      </c>
      <c r="AH1151" s="347" t="s">
        <v>904</v>
      </c>
      <c r="AI1151" s="150">
        <v>0.54</v>
      </c>
    </row>
    <row r="1152" spans="33:35" ht="15" customHeight="1">
      <c r="AG1152" s="347" t="s">
        <v>2539</v>
      </c>
      <c r="AH1152" s="347" t="s">
        <v>1037</v>
      </c>
      <c r="AI1152" s="150">
        <v>0.32</v>
      </c>
    </row>
    <row r="1153" spans="33:35" ht="15" customHeight="1">
      <c r="AG1153" s="347" t="s">
        <v>2540</v>
      </c>
      <c r="AH1153" s="347" t="s">
        <v>1010</v>
      </c>
      <c r="AI1153" s="150">
        <v>0.39</v>
      </c>
    </row>
    <row r="1154" spans="33:35" ht="15" customHeight="1">
      <c r="AG1154" s="347" t="s">
        <v>2541</v>
      </c>
      <c r="AH1154" s="347" t="s">
        <v>1081</v>
      </c>
      <c r="AI1154" s="150">
        <v>0.623</v>
      </c>
    </row>
    <row r="1155" spans="33:35" ht="15" customHeight="1">
      <c r="AG1155" s="347" t="s">
        <v>2542</v>
      </c>
      <c r="AH1155" s="347" t="s">
        <v>1284</v>
      </c>
      <c r="AI1155" s="150">
        <v>0.378</v>
      </c>
    </row>
    <row r="1156" spans="33:35" ht="15" customHeight="1">
      <c r="AG1156" s="347" t="s">
        <v>2543</v>
      </c>
      <c r="AH1156" s="347" t="s">
        <v>1253</v>
      </c>
      <c r="AI1156" s="150">
        <v>0.46599999999999997</v>
      </c>
    </row>
    <row r="1157" spans="33:35" ht="15" customHeight="1">
      <c r="AG1157" s="347" t="s">
        <v>2544</v>
      </c>
      <c r="AH1157" s="347" t="s">
        <v>811</v>
      </c>
      <c r="AI1157" s="150">
        <v>0.51600000000000001</v>
      </c>
    </row>
    <row r="1158" spans="33:35" ht="15" customHeight="1">
      <c r="AG1158" s="347" t="s">
        <v>2546</v>
      </c>
      <c r="AH1158" s="347" t="s">
        <v>1133</v>
      </c>
      <c r="AI1158" s="150">
        <v>0.502</v>
      </c>
    </row>
    <row r="1159" spans="33:35" ht="15" customHeight="1">
      <c r="AG1159" s="347" t="s">
        <v>5092</v>
      </c>
      <c r="AH1159" s="347" t="s">
        <v>1086</v>
      </c>
      <c r="AI1159" s="150">
        <v>0.57399999999999995</v>
      </c>
    </row>
    <row r="1160" spans="33:35" ht="15" customHeight="1">
      <c r="AG1160" s="347" t="s">
        <v>2547</v>
      </c>
      <c r="AH1160" s="347" t="s">
        <v>738</v>
      </c>
      <c r="AI1160" s="150">
        <v>0.53799999999999992</v>
      </c>
    </row>
    <row r="1161" spans="33:35" ht="15" customHeight="1">
      <c r="AG1161" s="347" t="s">
        <v>2548</v>
      </c>
      <c r="AH1161" s="347" t="s">
        <v>1258</v>
      </c>
      <c r="AI1161" s="150">
        <v>0.57099999999999995</v>
      </c>
    </row>
    <row r="1162" spans="33:35" ht="15" customHeight="1">
      <c r="AG1162" s="347" t="s">
        <v>2549</v>
      </c>
      <c r="AH1162" s="347" t="s">
        <v>966</v>
      </c>
      <c r="AI1162" s="150">
        <v>0.60799999999999998</v>
      </c>
    </row>
    <row r="1163" spans="33:35" ht="15" customHeight="1">
      <c r="AG1163" s="347" t="s">
        <v>2550</v>
      </c>
      <c r="AH1163" s="347" t="s">
        <v>838</v>
      </c>
      <c r="AI1163" s="150">
        <v>0.57300000000000006</v>
      </c>
    </row>
    <row r="1164" spans="33:35" ht="15" customHeight="1">
      <c r="AG1164" s="347" t="s">
        <v>2551</v>
      </c>
      <c r="AH1164" s="347" t="s">
        <v>1181</v>
      </c>
      <c r="AI1164" s="150">
        <v>0.32100000000000001</v>
      </c>
    </row>
    <row r="1165" spans="33:35" ht="15" customHeight="1">
      <c r="AG1165" s="347" t="s">
        <v>2552</v>
      </c>
      <c r="AH1165" s="347" t="s">
        <v>1309</v>
      </c>
      <c r="AI1165" s="150">
        <v>0.59399999999999997</v>
      </c>
    </row>
    <row r="1166" spans="33:35" ht="15" customHeight="1">
      <c r="AG1166" s="347" t="s">
        <v>2553</v>
      </c>
      <c r="AH1166" s="347" t="s">
        <v>1142</v>
      </c>
      <c r="AI1166" s="150">
        <v>0.54100000000000004</v>
      </c>
    </row>
    <row r="1167" spans="33:35" ht="15" customHeight="1">
      <c r="AG1167" s="347" t="s">
        <v>2554</v>
      </c>
      <c r="AH1167" s="347" t="s">
        <v>839</v>
      </c>
      <c r="AI1167" s="150">
        <v>0.53700000000000003</v>
      </c>
    </row>
    <row r="1168" spans="33:35" ht="15" customHeight="1">
      <c r="AG1168" s="347" t="s">
        <v>2555</v>
      </c>
      <c r="AH1168" s="347" t="s">
        <v>1012</v>
      </c>
      <c r="AI1168" s="150">
        <v>0.52300000000000002</v>
      </c>
    </row>
    <row r="1169" spans="33:35" ht="15" customHeight="1">
      <c r="AG1169" s="347" t="s">
        <v>2556</v>
      </c>
      <c r="AH1169" s="347" t="s">
        <v>1067</v>
      </c>
      <c r="AI1169" s="150">
        <v>0.48000000000000004</v>
      </c>
    </row>
    <row r="1170" spans="33:35" ht="15" customHeight="1">
      <c r="AG1170" s="347" t="s">
        <v>2557</v>
      </c>
      <c r="AH1170" s="347" t="s">
        <v>813</v>
      </c>
      <c r="AI1170" s="150">
        <v>0.55099999999999993</v>
      </c>
    </row>
    <row r="1171" spans="33:35" ht="15" customHeight="1">
      <c r="AG1171" s="347" t="s">
        <v>5093</v>
      </c>
      <c r="AH1171" s="347" t="s">
        <v>922</v>
      </c>
      <c r="AI1171" s="150">
        <v>0.40900000000000003</v>
      </c>
    </row>
    <row r="1172" spans="33:35" ht="15" customHeight="1">
      <c r="AG1172" s="347" t="s">
        <v>2558</v>
      </c>
      <c r="AH1172" s="347" t="s">
        <v>727</v>
      </c>
      <c r="AI1172" s="150">
        <v>0.51800000000000002</v>
      </c>
    </row>
    <row r="1173" spans="33:35" ht="15" customHeight="1">
      <c r="AG1173" s="347" t="s">
        <v>2559</v>
      </c>
      <c r="AH1173" s="347" t="s">
        <v>996</v>
      </c>
      <c r="AI1173" s="150">
        <v>0.56200000000000006</v>
      </c>
    </row>
    <row r="1174" spans="33:35" ht="15" customHeight="1">
      <c r="AG1174" s="347" t="s">
        <v>2560</v>
      </c>
      <c r="AH1174" s="347" t="s">
        <v>1252</v>
      </c>
      <c r="AI1174" s="150">
        <v>0.64600000000000002</v>
      </c>
    </row>
    <row r="1175" spans="33:35" ht="15" customHeight="1">
      <c r="AG1175" s="347" t="s">
        <v>5094</v>
      </c>
      <c r="AH1175" s="347" t="s">
        <v>1233</v>
      </c>
      <c r="AI1175" s="150">
        <v>0.55699999999999994</v>
      </c>
    </row>
    <row r="1176" spans="33:35" ht="15" customHeight="1">
      <c r="AG1176" s="347" t="s">
        <v>2561</v>
      </c>
      <c r="AH1176" s="347" t="s">
        <v>999</v>
      </c>
      <c r="AI1176" s="150">
        <v>0.67699999999999994</v>
      </c>
    </row>
    <row r="1177" spans="33:35" ht="15" customHeight="1">
      <c r="AG1177" s="347" t="s">
        <v>2562</v>
      </c>
      <c r="AH1177" s="347" t="s">
        <v>728</v>
      </c>
      <c r="AI1177" s="150">
        <v>0.46200000000000002</v>
      </c>
    </row>
    <row r="1178" spans="33:35" ht="15" customHeight="1">
      <c r="AG1178" s="347" t="s">
        <v>2563</v>
      </c>
      <c r="AH1178" s="347" t="s">
        <v>976</v>
      </c>
      <c r="AI1178" s="150">
        <v>0.56200000000000006</v>
      </c>
    </row>
    <row r="1179" spans="33:35" ht="15" customHeight="1">
      <c r="AG1179" s="347" t="s">
        <v>2564</v>
      </c>
      <c r="AH1179" s="347" t="s">
        <v>5095</v>
      </c>
      <c r="AI1179" s="150">
        <v>0</v>
      </c>
    </row>
    <row r="1180" spans="33:35" ht="15" customHeight="1">
      <c r="AG1180" s="347" t="s">
        <v>2565</v>
      </c>
      <c r="AH1180" s="347" t="s">
        <v>1195</v>
      </c>
      <c r="AI1180" s="150">
        <v>0.52400000000000002</v>
      </c>
    </row>
    <row r="1181" spans="33:35" ht="15" customHeight="1">
      <c r="AG1181" s="347" t="s">
        <v>2566</v>
      </c>
      <c r="AH1181" s="347" t="s">
        <v>1123</v>
      </c>
      <c r="AI1181" s="150">
        <v>0.48399999999999999</v>
      </c>
    </row>
    <row r="1182" spans="33:35" ht="15" customHeight="1">
      <c r="AG1182" s="347" t="s">
        <v>2567</v>
      </c>
      <c r="AH1182" s="347" t="s">
        <v>1021</v>
      </c>
      <c r="AI1182" s="150">
        <v>0.71899999999999997</v>
      </c>
    </row>
    <row r="1183" spans="33:35" ht="15" customHeight="1">
      <c r="AG1183" s="347" t="s">
        <v>2568</v>
      </c>
      <c r="AH1183" s="347" t="s">
        <v>1116</v>
      </c>
      <c r="AI1183" s="150">
        <v>0.55800000000000005</v>
      </c>
    </row>
    <row r="1184" spans="33:35" ht="15" customHeight="1">
      <c r="AG1184" s="347" t="s">
        <v>2569</v>
      </c>
      <c r="AH1184" s="347" t="s">
        <v>1238</v>
      </c>
      <c r="AI1184" s="150">
        <v>0.40099999999999997</v>
      </c>
    </row>
    <row r="1185" spans="33:35" ht="15" customHeight="1">
      <c r="AG1185" s="347" t="s">
        <v>2570</v>
      </c>
      <c r="AH1185" s="347" t="s">
        <v>980</v>
      </c>
      <c r="AI1185" s="150">
        <v>0.55199999999999994</v>
      </c>
    </row>
    <row r="1186" spans="33:35" ht="15" customHeight="1">
      <c r="AG1186" s="347" t="s">
        <v>2571</v>
      </c>
      <c r="AH1186" s="347" t="s">
        <v>1291</v>
      </c>
      <c r="AI1186" s="150">
        <v>0.44</v>
      </c>
    </row>
    <row r="1187" spans="33:35" ht="15" customHeight="1">
      <c r="AG1187" s="347" t="s">
        <v>2572</v>
      </c>
      <c r="AH1187" s="347" t="s">
        <v>1019</v>
      </c>
      <c r="AI1187" s="150">
        <v>0.56300000000000006</v>
      </c>
    </row>
    <row r="1188" spans="33:35" ht="15" customHeight="1">
      <c r="AG1188" s="347" t="s">
        <v>2573</v>
      </c>
      <c r="AH1188" s="347" t="s">
        <v>971</v>
      </c>
      <c r="AI1188" s="150">
        <v>0.47800000000000004</v>
      </c>
    </row>
    <row r="1189" spans="33:35" ht="15" customHeight="1">
      <c r="AG1189" s="347" t="s">
        <v>5096</v>
      </c>
      <c r="AH1189" s="347" t="s">
        <v>928</v>
      </c>
      <c r="AI1189" s="150">
        <v>0.59500000000000008</v>
      </c>
    </row>
    <row r="1190" spans="33:35" ht="15" customHeight="1">
      <c r="AG1190" s="347" t="s">
        <v>2574</v>
      </c>
      <c r="AH1190" s="347" t="s">
        <v>929</v>
      </c>
      <c r="AI1190" s="150">
        <v>0.59500000000000008</v>
      </c>
    </row>
    <row r="1191" spans="33:35" ht="15" customHeight="1">
      <c r="AG1191" s="347" t="s">
        <v>5097</v>
      </c>
      <c r="AH1191" s="347" t="s">
        <v>930</v>
      </c>
      <c r="AI1191" s="150">
        <v>0.59500000000000008</v>
      </c>
    </row>
    <row r="1192" spans="33:35" ht="15" customHeight="1">
      <c r="AG1192" s="347" t="s">
        <v>2575</v>
      </c>
      <c r="AH1192" s="347" t="s">
        <v>931</v>
      </c>
      <c r="AI1192" s="150">
        <v>0.6</v>
      </c>
    </row>
    <row r="1193" spans="33:35" ht="15" customHeight="1">
      <c r="AG1193" s="347" t="s">
        <v>5098</v>
      </c>
      <c r="AH1193" s="347" t="s">
        <v>933</v>
      </c>
      <c r="AI1193" s="150">
        <v>0.59500000000000008</v>
      </c>
    </row>
    <row r="1194" spans="33:35" ht="15" customHeight="1">
      <c r="AG1194" s="347" t="s">
        <v>5099</v>
      </c>
      <c r="AH1194" s="347" t="s">
        <v>934</v>
      </c>
      <c r="AI1194" s="150">
        <v>0.59500000000000008</v>
      </c>
    </row>
    <row r="1195" spans="33:35" ht="15" customHeight="1">
      <c r="AG1195" s="347" t="s">
        <v>2576</v>
      </c>
      <c r="AH1195" s="347" t="s">
        <v>967</v>
      </c>
      <c r="AI1195" s="150">
        <v>0.60599999999999998</v>
      </c>
    </row>
    <row r="1196" spans="33:35" ht="15" customHeight="1">
      <c r="AG1196" s="347" t="s">
        <v>5100</v>
      </c>
      <c r="AH1196" s="347" t="s">
        <v>935</v>
      </c>
      <c r="AI1196" s="150">
        <v>0.59500000000000008</v>
      </c>
    </row>
    <row r="1197" spans="33:35" ht="15" customHeight="1">
      <c r="AG1197" s="347" t="s">
        <v>2577</v>
      </c>
      <c r="AH1197" s="347" t="s">
        <v>936</v>
      </c>
      <c r="AI1197" s="150">
        <v>0.60599999999999998</v>
      </c>
    </row>
    <row r="1198" spans="33:35" ht="15" customHeight="1">
      <c r="AG1198" s="347" t="s">
        <v>5101</v>
      </c>
      <c r="AH1198" s="347" t="s">
        <v>937</v>
      </c>
      <c r="AI1198" s="150">
        <v>0.59500000000000008</v>
      </c>
    </row>
    <row r="1199" spans="33:35" ht="15" customHeight="1">
      <c r="AG1199" s="347" t="s">
        <v>5102</v>
      </c>
      <c r="AH1199" s="347" t="s">
        <v>938</v>
      </c>
      <c r="AI1199" s="150">
        <v>0.59500000000000008</v>
      </c>
    </row>
    <row r="1200" spans="33:35" ht="15" customHeight="1">
      <c r="AG1200" s="347" t="s">
        <v>2578</v>
      </c>
      <c r="AH1200" s="347" t="s">
        <v>939</v>
      </c>
      <c r="AI1200" s="150">
        <v>0.59500000000000008</v>
      </c>
    </row>
    <row r="1201" spans="33:35" ht="15" customHeight="1">
      <c r="AG1201" s="347" t="s">
        <v>5103</v>
      </c>
      <c r="AH1201" s="347" t="s">
        <v>940</v>
      </c>
      <c r="AI1201" s="150">
        <v>0.59500000000000008</v>
      </c>
    </row>
    <row r="1202" spans="33:35" ht="15" customHeight="1">
      <c r="AG1202" s="347" t="s">
        <v>5104</v>
      </c>
      <c r="AH1202" s="347" t="s">
        <v>941</v>
      </c>
      <c r="AI1202" s="150">
        <v>0.59500000000000008</v>
      </c>
    </row>
    <row r="1203" spans="33:35" ht="15" customHeight="1">
      <c r="AG1203" s="347" t="s">
        <v>2579</v>
      </c>
      <c r="AH1203" s="347" t="s">
        <v>942</v>
      </c>
      <c r="AI1203" s="150">
        <v>0.59500000000000008</v>
      </c>
    </row>
    <row r="1204" spans="33:35" ht="15" customHeight="1">
      <c r="AG1204" s="347" t="s">
        <v>5105</v>
      </c>
      <c r="AH1204" s="347" t="s">
        <v>943</v>
      </c>
      <c r="AI1204" s="150">
        <v>0.59500000000000008</v>
      </c>
    </row>
    <row r="1205" spans="33:35" ht="15" customHeight="1">
      <c r="AG1205" s="347" t="s">
        <v>5106</v>
      </c>
      <c r="AH1205" s="347" t="s">
        <v>944</v>
      </c>
      <c r="AI1205" s="150">
        <v>0.59500000000000008</v>
      </c>
    </row>
    <row r="1206" spans="33:35" ht="15" customHeight="1">
      <c r="AG1206" s="347" t="s">
        <v>5107</v>
      </c>
      <c r="AH1206" s="347" t="s">
        <v>945</v>
      </c>
      <c r="AI1206" s="150">
        <v>0.59500000000000008</v>
      </c>
    </row>
    <row r="1207" spans="33:35" ht="15" customHeight="1">
      <c r="AG1207" s="347" t="s">
        <v>5108</v>
      </c>
      <c r="AH1207" s="347" t="s">
        <v>946</v>
      </c>
      <c r="AI1207" s="150">
        <v>0.59500000000000008</v>
      </c>
    </row>
    <row r="1208" spans="33:35" ht="15" customHeight="1">
      <c r="AG1208" s="347" t="s">
        <v>5109</v>
      </c>
      <c r="AH1208" s="347" t="s">
        <v>948</v>
      </c>
      <c r="AI1208" s="150">
        <v>0.59500000000000008</v>
      </c>
    </row>
    <row r="1209" spans="33:35" ht="15" customHeight="1">
      <c r="AG1209" s="347" t="s">
        <v>5110</v>
      </c>
      <c r="AH1209" s="347" t="s">
        <v>949</v>
      </c>
      <c r="AI1209" s="150">
        <v>0.59500000000000008</v>
      </c>
    </row>
    <row r="1210" spans="33:35" ht="15" customHeight="1">
      <c r="AG1210" s="347" t="s">
        <v>5111</v>
      </c>
      <c r="AH1210" s="347" t="s">
        <v>950</v>
      </c>
      <c r="AI1210" s="150">
        <v>0.59500000000000008</v>
      </c>
    </row>
    <row r="1211" spans="33:35" ht="15" customHeight="1">
      <c r="AG1211" s="347" t="s">
        <v>2580</v>
      </c>
      <c r="AH1211" s="347" t="s">
        <v>1294</v>
      </c>
      <c r="AI1211" s="150">
        <v>1.238</v>
      </c>
    </row>
    <row r="1212" spans="33:35" ht="15" customHeight="1">
      <c r="AG1212" s="347" t="s">
        <v>2581</v>
      </c>
      <c r="AH1212" s="347" t="s">
        <v>842</v>
      </c>
      <c r="AI1212" s="150">
        <v>0.45700000000000002</v>
      </c>
    </row>
    <row r="1213" spans="33:35" ht="15" customHeight="1">
      <c r="AG1213" s="347" t="s">
        <v>5112</v>
      </c>
      <c r="AH1213" s="347" t="s">
        <v>843</v>
      </c>
      <c r="AI1213" s="150">
        <v>0.55099999999999993</v>
      </c>
    </row>
    <row r="1214" spans="33:35" ht="15" customHeight="1">
      <c r="AG1214" s="347" t="s">
        <v>2582</v>
      </c>
      <c r="AH1214" s="347" t="s">
        <v>1257</v>
      </c>
      <c r="AI1214" s="150">
        <v>0.46700000000000003</v>
      </c>
    </row>
    <row r="1215" spans="33:35" ht="15" customHeight="1">
      <c r="AG1215" s="347" t="s">
        <v>2583</v>
      </c>
      <c r="AH1215" s="347" t="s">
        <v>5113</v>
      </c>
      <c r="AI1215" s="150">
        <v>0</v>
      </c>
    </row>
    <row r="1216" spans="33:35" ht="15" customHeight="1">
      <c r="AG1216" s="347" t="s">
        <v>2584</v>
      </c>
      <c r="AH1216" s="347" t="s">
        <v>5114</v>
      </c>
      <c r="AI1216" s="150">
        <v>0</v>
      </c>
    </row>
    <row r="1217" spans="33:35" ht="15" customHeight="1">
      <c r="AG1217" s="347" t="s">
        <v>2585</v>
      </c>
      <c r="AH1217" s="347" t="s">
        <v>5115</v>
      </c>
      <c r="AI1217" s="150">
        <v>0.53500000000000003</v>
      </c>
    </row>
    <row r="1218" spans="33:35" ht="15" customHeight="1">
      <c r="AG1218" s="347" t="s">
        <v>2586</v>
      </c>
      <c r="AH1218" s="347" t="s">
        <v>899</v>
      </c>
      <c r="AI1218" s="150">
        <v>0.45800000000000002</v>
      </c>
    </row>
    <row r="1219" spans="33:35" ht="15" customHeight="1">
      <c r="AG1219" s="347" t="s">
        <v>2587</v>
      </c>
      <c r="AH1219" s="347" t="s">
        <v>1138</v>
      </c>
      <c r="AI1219" s="150">
        <v>0</v>
      </c>
    </row>
    <row r="1220" spans="33:35" ht="15" customHeight="1">
      <c r="AG1220" s="347" t="s">
        <v>2588</v>
      </c>
      <c r="AH1220" s="347" t="s">
        <v>1239</v>
      </c>
      <c r="AI1220" s="150">
        <v>0.17799999999999999</v>
      </c>
    </row>
    <row r="1221" spans="33:35" ht="15" customHeight="1">
      <c r="AG1221" s="347" t="s">
        <v>2589</v>
      </c>
      <c r="AH1221" s="347" t="s">
        <v>1240</v>
      </c>
      <c r="AI1221" s="150">
        <v>0.40099999999999997</v>
      </c>
    </row>
    <row r="1222" spans="33:35" ht="15" customHeight="1">
      <c r="AG1222" s="347" t="s">
        <v>2590</v>
      </c>
      <c r="AH1222" s="347" t="s">
        <v>1241</v>
      </c>
      <c r="AI1222" s="150">
        <v>0</v>
      </c>
    </row>
    <row r="1223" spans="33:35" ht="15" customHeight="1">
      <c r="AG1223" s="347" t="s">
        <v>2591</v>
      </c>
      <c r="AH1223" s="347" t="s">
        <v>925</v>
      </c>
      <c r="AI1223" s="150">
        <v>0.48099999999999998</v>
      </c>
    </row>
    <row r="1224" spans="33:35" ht="15" customHeight="1">
      <c r="AG1224" s="347" t="s">
        <v>2670</v>
      </c>
      <c r="AH1224" s="347" t="s">
        <v>5116</v>
      </c>
      <c r="AI1224" s="150">
        <v>0.43</v>
      </c>
    </row>
    <row r="1225" spans="33:35" ht="15" customHeight="1">
      <c r="AG1225" s="347" t="s">
        <v>2671</v>
      </c>
      <c r="AH1225" s="347" t="s">
        <v>5117</v>
      </c>
      <c r="AI1225" s="150">
        <v>0.70899999999999996</v>
      </c>
    </row>
    <row r="1226" spans="33:35" ht="15" customHeight="1">
      <c r="AG1226" s="347" t="s">
        <v>2592</v>
      </c>
      <c r="AH1226" s="347" t="s">
        <v>5118</v>
      </c>
      <c r="AI1226" s="150">
        <v>0</v>
      </c>
    </row>
    <row r="1227" spans="33:35" ht="15" customHeight="1">
      <c r="AG1227" s="347" t="s">
        <v>2593</v>
      </c>
      <c r="AH1227" s="347" t="s">
        <v>5119</v>
      </c>
      <c r="AI1227" s="150">
        <v>0.28800000000000003</v>
      </c>
    </row>
    <row r="1228" spans="33:35" ht="15" customHeight="1">
      <c r="AG1228" s="347" t="s">
        <v>2594</v>
      </c>
      <c r="AH1228" s="347" t="s">
        <v>5120</v>
      </c>
      <c r="AI1228" s="150">
        <v>0.36200000000000004</v>
      </c>
    </row>
    <row r="1229" spans="33:35" ht="15" customHeight="1">
      <c r="AG1229" s="347" t="s">
        <v>2595</v>
      </c>
      <c r="AH1229" s="347" t="s">
        <v>5121</v>
      </c>
      <c r="AI1229" s="150">
        <v>0.39</v>
      </c>
    </row>
    <row r="1230" spans="33:35" ht="15" customHeight="1">
      <c r="AG1230" s="347" t="s">
        <v>2596</v>
      </c>
      <c r="AH1230" s="347" t="s">
        <v>5122</v>
      </c>
      <c r="AI1230" s="150">
        <v>0.49</v>
      </c>
    </row>
    <row r="1231" spans="33:35" ht="15" customHeight="1">
      <c r="AG1231" s="347" t="s">
        <v>2597</v>
      </c>
      <c r="AH1231" s="347" t="s">
        <v>5123</v>
      </c>
      <c r="AI1231" s="150">
        <v>0.57099999999999995</v>
      </c>
    </row>
    <row r="1232" spans="33:35" ht="15" customHeight="1">
      <c r="AG1232" s="347" t="s">
        <v>2598</v>
      </c>
      <c r="AH1232" s="347" t="s">
        <v>5124</v>
      </c>
      <c r="AI1232" s="150">
        <v>0.56999999999999995</v>
      </c>
    </row>
    <row r="1233" spans="33:35" ht="15" customHeight="1">
      <c r="AG1233" s="347" t="s">
        <v>5125</v>
      </c>
      <c r="AH1233" s="347" t="s">
        <v>1297</v>
      </c>
      <c r="AI1233" s="150">
        <v>0.45399999999999996</v>
      </c>
    </row>
    <row r="1234" spans="33:35" ht="15" customHeight="1">
      <c r="AG1234" s="347" t="s">
        <v>5126</v>
      </c>
      <c r="AH1234" s="347" t="s">
        <v>1222</v>
      </c>
      <c r="AI1234" s="150">
        <v>0.56800000000000006</v>
      </c>
    </row>
    <row r="1235" spans="33:35" ht="15" customHeight="1">
      <c r="AG1235" s="347" t="s">
        <v>2599</v>
      </c>
      <c r="AH1235" s="347" t="s">
        <v>1071</v>
      </c>
      <c r="AI1235" s="150">
        <v>0.56899999999999995</v>
      </c>
    </row>
    <row r="1236" spans="33:35" ht="15" customHeight="1">
      <c r="AG1236" s="347" t="s">
        <v>2600</v>
      </c>
      <c r="AH1236" s="347" t="s">
        <v>1172</v>
      </c>
      <c r="AI1236" s="150">
        <v>0.54900000000000004</v>
      </c>
    </row>
    <row r="1237" spans="33:35" ht="15" customHeight="1">
      <c r="AG1237" s="347" t="s">
        <v>5127</v>
      </c>
      <c r="AH1237" s="347" t="s">
        <v>932</v>
      </c>
      <c r="AI1237" s="150">
        <v>0.59500000000000008</v>
      </c>
    </row>
    <row r="1238" spans="33:35" ht="15" customHeight="1">
      <c r="AG1238" s="347" t="s">
        <v>2601</v>
      </c>
      <c r="AH1238" s="347" t="s">
        <v>846</v>
      </c>
      <c r="AI1238" s="150">
        <v>0.52300000000000002</v>
      </c>
    </row>
    <row r="1239" spans="33:35" ht="15" customHeight="1">
      <c r="AG1239" s="347" t="s">
        <v>2602</v>
      </c>
      <c r="AH1239" s="347" t="s">
        <v>731</v>
      </c>
      <c r="AI1239" s="150">
        <v>0.45899999999999996</v>
      </c>
    </row>
    <row r="1240" spans="33:35" ht="15" customHeight="1">
      <c r="AG1240" s="347" t="s">
        <v>5128</v>
      </c>
      <c r="AH1240" s="347" t="s">
        <v>1194</v>
      </c>
      <c r="AI1240" s="150">
        <v>0.4</v>
      </c>
    </row>
    <row r="1241" spans="33:35" ht="15" customHeight="1">
      <c r="AG1241" s="347" t="s">
        <v>2603</v>
      </c>
      <c r="AH1241" s="347" t="s">
        <v>905</v>
      </c>
      <c r="AI1241" s="150">
        <v>0.56599999999999995</v>
      </c>
    </row>
    <row r="1242" spans="33:35" ht="15" customHeight="1">
      <c r="AG1242" s="347" t="s">
        <v>2604</v>
      </c>
      <c r="AH1242" s="347" t="s">
        <v>1282</v>
      </c>
      <c r="AI1242" s="150">
        <v>0.58899999999999997</v>
      </c>
    </row>
    <row r="1243" spans="33:35" ht="15" customHeight="1">
      <c r="AG1243" s="347" t="s">
        <v>2605</v>
      </c>
      <c r="AH1243" s="347" t="s">
        <v>848</v>
      </c>
      <c r="AI1243" s="150">
        <v>0.503</v>
      </c>
    </row>
    <row r="1244" spans="33:35" ht="15" customHeight="1">
      <c r="AG1244" s="347" t="s">
        <v>2606</v>
      </c>
      <c r="AH1244" s="347" t="s">
        <v>1033</v>
      </c>
      <c r="AI1244" s="150">
        <v>0.56800000000000006</v>
      </c>
    </row>
    <row r="1245" spans="33:35" ht="15" customHeight="1">
      <c r="AG1245" s="347" t="s">
        <v>5129</v>
      </c>
      <c r="AH1245" s="347" t="s">
        <v>849</v>
      </c>
      <c r="AI1245" s="150">
        <v>0.56200000000000006</v>
      </c>
    </row>
    <row r="1246" spans="33:35" ht="15" customHeight="1">
      <c r="AG1246" s="347" t="s">
        <v>2607</v>
      </c>
      <c r="AH1246" s="347" t="s">
        <v>1148</v>
      </c>
      <c r="AI1246" s="150">
        <v>0.59799999999999998</v>
      </c>
    </row>
    <row r="1247" spans="33:35" ht="15" customHeight="1">
      <c r="AG1247" s="347" t="s">
        <v>2608</v>
      </c>
      <c r="AH1247" s="347" t="s">
        <v>1134</v>
      </c>
      <c r="AI1247" s="150">
        <v>0.54900000000000004</v>
      </c>
    </row>
    <row r="1248" spans="33:35" ht="15" customHeight="1">
      <c r="AG1248" s="347" t="s">
        <v>2609</v>
      </c>
      <c r="AH1248" s="347" t="s">
        <v>850</v>
      </c>
      <c r="AI1248" s="150">
        <v>0.499</v>
      </c>
    </row>
    <row r="1249" spans="33:35" ht="15" customHeight="1">
      <c r="AG1249" s="347" t="s">
        <v>2610</v>
      </c>
      <c r="AH1249" s="347" t="s">
        <v>1017</v>
      </c>
      <c r="AI1249" s="150">
        <v>0.55300000000000005</v>
      </c>
    </row>
    <row r="1250" spans="33:35" ht="15" customHeight="1">
      <c r="AG1250" s="347" t="s">
        <v>2611</v>
      </c>
      <c r="AH1250" s="347" t="s">
        <v>5130</v>
      </c>
      <c r="AI1250" s="150">
        <v>0.40600000000000003</v>
      </c>
    </row>
    <row r="1251" spans="33:35" ht="15" customHeight="1">
      <c r="AG1251" s="347" t="s">
        <v>2612</v>
      </c>
      <c r="AH1251" s="347" t="s">
        <v>5131</v>
      </c>
      <c r="AI1251" s="150">
        <v>0.55999999999999994</v>
      </c>
    </row>
    <row r="1252" spans="33:35" ht="15" customHeight="1">
      <c r="AG1252" s="347" t="s">
        <v>2613</v>
      </c>
      <c r="AH1252" s="347" t="s">
        <v>5132</v>
      </c>
      <c r="AI1252" s="150">
        <v>0.53600000000000003</v>
      </c>
    </row>
    <row r="1253" spans="33:35" ht="15" customHeight="1">
      <c r="AG1253" s="347" t="s">
        <v>2614</v>
      </c>
      <c r="AH1253" s="347" t="s">
        <v>1308</v>
      </c>
      <c r="AI1253" s="150">
        <v>0.437</v>
      </c>
    </row>
    <row r="1254" spans="33:35" ht="15" customHeight="1">
      <c r="AG1254" s="347" t="s">
        <v>2615</v>
      </c>
      <c r="AH1254" s="347" t="s">
        <v>5133</v>
      </c>
      <c r="AI1254" s="150">
        <v>0</v>
      </c>
    </row>
    <row r="1255" spans="33:35" ht="15" customHeight="1">
      <c r="AG1255" s="347" t="s">
        <v>2616</v>
      </c>
      <c r="AH1255" s="347" t="s">
        <v>5134</v>
      </c>
      <c r="AI1255" s="150">
        <v>0.35399999999999998</v>
      </c>
    </row>
    <row r="1256" spans="33:35" ht="15" customHeight="1">
      <c r="AG1256" s="347" t="s">
        <v>5135</v>
      </c>
      <c r="AH1256" s="347" t="s">
        <v>955</v>
      </c>
      <c r="AI1256" s="150">
        <v>0.55699999999999994</v>
      </c>
    </row>
    <row r="1257" spans="33:35" ht="15" customHeight="1">
      <c r="AG1257" s="347" t="s">
        <v>2617</v>
      </c>
      <c r="AH1257" s="347" t="s">
        <v>1127</v>
      </c>
      <c r="AI1257" s="150">
        <v>0.4</v>
      </c>
    </row>
    <row r="1258" spans="33:35" ht="15" customHeight="1">
      <c r="AG1258" s="347" t="s">
        <v>2620</v>
      </c>
      <c r="AH1258" s="347" t="s">
        <v>1164</v>
      </c>
      <c r="AI1258" s="150">
        <v>0.49099999999999999</v>
      </c>
    </row>
    <row r="1259" spans="33:35" ht="15" customHeight="1">
      <c r="AG1259" s="347" t="s">
        <v>2618</v>
      </c>
      <c r="AH1259" s="347" t="s">
        <v>1310</v>
      </c>
      <c r="AI1259" s="150">
        <v>0.39500000000000002</v>
      </c>
    </row>
    <row r="1260" spans="33:35" ht="15" customHeight="1">
      <c r="AG1260" s="347" t="s">
        <v>2619</v>
      </c>
      <c r="AH1260" s="347" t="s">
        <v>851</v>
      </c>
      <c r="AI1260" s="150">
        <v>0.40200000000000002</v>
      </c>
    </row>
    <row r="1261" spans="33:35" ht="15" customHeight="1">
      <c r="AG1261" s="347" t="s">
        <v>5136</v>
      </c>
      <c r="AH1261" s="347" t="s">
        <v>1051</v>
      </c>
      <c r="AI1261" s="150">
        <v>0.49399999999999999</v>
      </c>
    </row>
    <row r="1262" spans="33:35" ht="15" customHeight="1">
      <c r="AG1262" s="347" t="s">
        <v>2621</v>
      </c>
      <c r="AH1262" s="347" t="s">
        <v>817</v>
      </c>
      <c r="AI1262" s="150">
        <v>0.41599999999999998</v>
      </c>
    </row>
    <row r="1263" spans="33:35" ht="15" customHeight="1">
      <c r="AG1263" s="347" t="s">
        <v>2622</v>
      </c>
      <c r="AH1263" s="347" t="s">
        <v>852</v>
      </c>
      <c r="AI1263" s="150">
        <v>0.54</v>
      </c>
    </row>
    <row r="1264" spans="33:35" ht="15" customHeight="1">
      <c r="AG1264" s="347" t="s">
        <v>2623</v>
      </c>
      <c r="AH1264" s="347" t="s">
        <v>1130</v>
      </c>
      <c r="AI1264" s="150">
        <v>0.56200000000000006</v>
      </c>
    </row>
    <row r="1265" spans="33:35" ht="15" customHeight="1">
      <c r="AG1265" s="347" t="s">
        <v>5137</v>
      </c>
      <c r="AH1265" s="347" t="s">
        <v>1042</v>
      </c>
      <c r="AI1265" s="150">
        <v>0.50800000000000001</v>
      </c>
    </row>
    <row r="1266" spans="33:35" ht="15" customHeight="1">
      <c r="AG1266" s="347" t="s">
        <v>2624</v>
      </c>
      <c r="AH1266" s="347" t="s">
        <v>1215</v>
      </c>
      <c r="AI1266" s="150">
        <v>0</v>
      </c>
    </row>
    <row r="1267" spans="33:35" ht="15" customHeight="1">
      <c r="AG1267" s="347" t="s">
        <v>2625</v>
      </c>
      <c r="AH1267" s="347" t="s">
        <v>1216</v>
      </c>
      <c r="AI1267" s="150">
        <v>0.40600000000000003</v>
      </c>
    </row>
    <row r="1268" spans="33:35" ht="15" customHeight="1">
      <c r="AG1268" s="347" t="s">
        <v>2626</v>
      </c>
      <c r="AH1268" s="347" t="s">
        <v>1044</v>
      </c>
      <c r="AI1268" s="150">
        <v>0.58200000000000007</v>
      </c>
    </row>
    <row r="1269" spans="33:35" ht="15" customHeight="1">
      <c r="AG1269" s="347" t="s">
        <v>5138</v>
      </c>
      <c r="AH1269" s="347" t="s">
        <v>749</v>
      </c>
      <c r="AI1269" s="150">
        <v>0.59100000000000008</v>
      </c>
    </row>
    <row r="1270" spans="33:35" ht="15" customHeight="1">
      <c r="AG1270" s="347" t="s">
        <v>2627</v>
      </c>
      <c r="AH1270" s="347" t="s">
        <v>1175</v>
      </c>
      <c r="AI1270" s="150">
        <v>0.47100000000000003</v>
      </c>
    </row>
    <row r="1271" spans="33:35" ht="15" customHeight="1">
      <c r="AG1271" s="347" t="s">
        <v>2628</v>
      </c>
      <c r="AH1271" s="347" t="s">
        <v>854</v>
      </c>
      <c r="AI1271" s="150">
        <v>0.56300000000000006</v>
      </c>
    </row>
    <row r="1272" spans="33:35" ht="15" customHeight="1">
      <c r="AG1272" s="347" t="s">
        <v>2629</v>
      </c>
      <c r="AH1272" s="347" t="s">
        <v>750</v>
      </c>
      <c r="AI1272" s="150">
        <v>0.60599999999999998</v>
      </c>
    </row>
    <row r="1273" spans="33:35" ht="15" customHeight="1">
      <c r="AG1273" s="347" t="s">
        <v>2630</v>
      </c>
      <c r="AH1273" s="347" t="s">
        <v>959</v>
      </c>
      <c r="AI1273" s="150">
        <v>0.56200000000000006</v>
      </c>
    </row>
    <row r="1274" spans="33:35" ht="15" customHeight="1">
      <c r="AG1274" s="347" t="s">
        <v>5139</v>
      </c>
      <c r="AH1274" s="347" t="s">
        <v>855</v>
      </c>
      <c r="AI1274" s="150">
        <v>0.54699999999999993</v>
      </c>
    </row>
    <row r="1275" spans="33:35" ht="15" customHeight="1">
      <c r="AG1275" s="347" t="s">
        <v>2631</v>
      </c>
      <c r="AH1275" s="347" t="s">
        <v>856</v>
      </c>
      <c r="AI1275" s="150">
        <v>0.53600000000000003</v>
      </c>
    </row>
    <row r="1276" spans="33:35" ht="15" customHeight="1">
      <c r="AG1276" s="347" t="s">
        <v>2632</v>
      </c>
      <c r="AH1276" s="347" t="s">
        <v>857</v>
      </c>
      <c r="AI1276" s="150">
        <v>0.47399999999999998</v>
      </c>
    </row>
    <row r="1277" spans="33:35" ht="15" customHeight="1">
      <c r="AG1277" s="347" t="s">
        <v>2633</v>
      </c>
      <c r="AH1277" s="347" t="s">
        <v>4971</v>
      </c>
      <c r="AI1277" s="150">
        <v>0</v>
      </c>
    </row>
    <row r="1278" spans="33:35" ht="15" customHeight="1">
      <c r="AG1278" s="347" t="s">
        <v>2634</v>
      </c>
      <c r="AH1278" s="347" t="s">
        <v>4974</v>
      </c>
      <c r="AI1278" s="150">
        <v>0.26800000000000002</v>
      </c>
    </row>
    <row r="1279" spans="33:35" ht="15" customHeight="1">
      <c r="AG1279" s="347" t="s">
        <v>5140</v>
      </c>
      <c r="AH1279" s="347" t="s">
        <v>5141</v>
      </c>
      <c r="AI1279" s="150">
        <v>0.57099999999999995</v>
      </c>
    </row>
    <row r="1280" spans="33:35" ht="15" customHeight="1">
      <c r="AG1280" s="347" t="s">
        <v>2635</v>
      </c>
      <c r="AH1280" s="347" t="s">
        <v>5142</v>
      </c>
      <c r="AI1280" s="150">
        <v>0.57099999999999995</v>
      </c>
    </row>
    <row r="1281" spans="33:35" ht="15" customHeight="1">
      <c r="AG1281" s="347" t="s">
        <v>2636</v>
      </c>
      <c r="AH1281" s="347" t="s">
        <v>1263</v>
      </c>
      <c r="AI1281" s="150">
        <v>0.8</v>
      </c>
    </row>
    <row r="1282" spans="33:35" ht="15" customHeight="1">
      <c r="AG1282" s="347" t="s">
        <v>2637</v>
      </c>
      <c r="AH1282" s="347" t="s">
        <v>4975</v>
      </c>
      <c r="AI1282" s="150">
        <v>0</v>
      </c>
    </row>
    <row r="1283" spans="33:35" ht="15" customHeight="1">
      <c r="AG1283" s="347" t="s">
        <v>2638</v>
      </c>
      <c r="AH1283" s="347" t="s">
        <v>5143</v>
      </c>
      <c r="AI1283" s="150">
        <v>0.442</v>
      </c>
    </row>
    <row r="1284" spans="33:35" ht="15" customHeight="1">
      <c r="AG1284" s="347" t="s">
        <v>2639</v>
      </c>
      <c r="AH1284" s="347" t="s">
        <v>4976</v>
      </c>
      <c r="AI1284" s="150">
        <v>0.30499999999999999</v>
      </c>
    </row>
    <row r="1285" spans="33:35" ht="15" customHeight="1">
      <c r="AG1285" s="347" t="s">
        <v>2640</v>
      </c>
      <c r="AH1285" s="347" t="s">
        <v>1210</v>
      </c>
      <c r="AI1285" s="150">
        <v>0.54100000000000004</v>
      </c>
    </row>
    <row r="1286" spans="33:35" ht="15" customHeight="1">
      <c r="AG1286" s="347" t="s">
        <v>2641</v>
      </c>
      <c r="AH1286" s="347" t="s">
        <v>819</v>
      </c>
      <c r="AI1286" s="150">
        <v>0.53300000000000003</v>
      </c>
    </row>
    <row r="1287" spans="33:35" ht="15" customHeight="1">
      <c r="AG1287" s="347" t="s">
        <v>2643</v>
      </c>
      <c r="AH1287" s="347" t="s">
        <v>1026</v>
      </c>
      <c r="AI1287" s="150">
        <v>0.54799999999999993</v>
      </c>
    </row>
    <row r="1288" spans="33:35" ht="15" customHeight="1">
      <c r="AG1288" s="347" t="s">
        <v>2644</v>
      </c>
      <c r="AH1288" s="347" t="s">
        <v>1269</v>
      </c>
      <c r="AI1288" s="150">
        <v>0.56099999999999994</v>
      </c>
    </row>
    <row r="1289" spans="33:35" ht="15" customHeight="1">
      <c r="AG1289" s="347" t="s">
        <v>2645</v>
      </c>
      <c r="AH1289" s="347" t="s">
        <v>902</v>
      </c>
      <c r="AI1289" s="150">
        <v>0.28299999999999997</v>
      </c>
    </row>
    <row r="1290" spans="33:35" ht="15" customHeight="1">
      <c r="AG1290" s="347" t="s">
        <v>2646</v>
      </c>
      <c r="AH1290" s="347" t="s">
        <v>1072</v>
      </c>
      <c r="AI1290" s="150">
        <v>0.56800000000000006</v>
      </c>
    </row>
    <row r="1291" spans="33:35" ht="15" customHeight="1">
      <c r="AG1291" s="347" t="s">
        <v>2647</v>
      </c>
      <c r="AH1291" s="347" t="s">
        <v>753</v>
      </c>
      <c r="AI1291" s="150">
        <v>0.53799999999999992</v>
      </c>
    </row>
    <row r="1292" spans="33:35" ht="15" customHeight="1">
      <c r="AG1292" s="347" t="s">
        <v>2648</v>
      </c>
      <c r="AH1292" s="347" t="s">
        <v>927</v>
      </c>
      <c r="AI1292" s="150">
        <v>0.46799999999999997</v>
      </c>
    </row>
    <row r="1293" spans="33:35" ht="15" customHeight="1">
      <c r="AG1293" s="347" t="s">
        <v>5144</v>
      </c>
      <c r="AH1293" s="347" t="s">
        <v>5145</v>
      </c>
      <c r="AI1293" s="150">
        <v>0.67699999999999994</v>
      </c>
    </row>
    <row r="1294" spans="33:35" ht="15" customHeight="1">
      <c r="AG1294" s="347" t="s">
        <v>5146</v>
      </c>
      <c r="AH1294" s="347" t="s">
        <v>5147</v>
      </c>
      <c r="AI1294" s="150">
        <v>0</v>
      </c>
    </row>
    <row r="1295" spans="33:35" ht="15" customHeight="1">
      <c r="AG1295" s="347" t="s">
        <v>5148</v>
      </c>
      <c r="AH1295" s="347" t="s">
        <v>5149</v>
      </c>
      <c r="AI1295" s="150">
        <v>0.47199999999999998</v>
      </c>
    </row>
    <row r="1296" spans="33:35" ht="15" customHeight="1">
      <c r="AG1296" s="347" t="s">
        <v>2649</v>
      </c>
      <c r="AH1296" s="347" t="s">
        <v>820</v>
      </c>
      <c r="AI1296" s="150">
        <v>0.53799999999999992</v>
      </c>
    </row>
    <row r="1297" spans="33:35" ht="15" customHeight="1">
      <c r="AG1297" s="347" t="s">
        <v>2650</v>
      </c>
      <c r="AH1297" s="347" t="s">
        <v>951</v>
      </c>
      <c r="AI1297" s="150">
        <v>0.59500000000000008</v>
      </c>
    </row>
    <row r="1298" spans="33:35" ht="15" customHeight="1">
      <c r="AG1298" s="347" t="s">
        <v>2651</v>
      </c>
      <c r="AH1298" s="347" t="s">
        <v>1023</v>
      </c>
      <c r="AI1298" s="150">
        <v>0.54699999999999993</v>
      </c>
    </row>
    <row r="1299" spans="33:35" ht="15" customHeight="1">
      <c r="AG1299" s="347" t="s">
        <v>2652</v>
      </c>
      <c r="AH1299" s="347" t="s">
        <v>1154</v>
      </c>
      <c r="AI1299" s="150">
        <v>0.46299999999999997</v>
      </c>
    </row>
    <row r="1300" spans="33:35" ht="15" customHeight="1">
      <c r="AG1300" s="347" t="s">
        <v>2655</v>
      </c>
      <c r="AH1300" s="347" t="s">
        <v>858</v>
      </c>
      <c r="AI1300" s="150">
        <v>0.45300000000000001</v>
      </c>
    </row>
    <row r="1301" spans="33:35" ht="15" customHeight="1">
      <c r="AG1301" s="347" t="s">
        <v>2656</v>
      </c>
      <c r="AH1301" s="347" t="s">
        <v>4980</v>
      </c>
      <c r="AI1301" s="150">
        <v>0</v>
      </c>
    </row>
    <row r="1302" spans="33:35" ht="15" customHeight="1">
      <c r="AG1302" s="347" t="s">
        <v>2657</v>
      </c>
      <c r="AH1302" s="347" t="s">
        <v>1196</v>
      </c>
      <c r="AI1302" s="150">
        <v>0.59599999999999997</v>
      </c>
    </row>
    <row r="1303" spans="33:35" ht="15" customHeight="1">
      <c r="AG1303" s="347" t="s">
        <v>2658</v>
      </c>
      <c r="AH1303" s="347" t="s">
        <v>1197</v>
      </c>
      <c r="AI1303" s="150">
        <v>0.59599999999999997</v>
      </c>
    </row>
    <row r="1304" spans="33:35" ht="15" customHeight="1">
      <c r="AG1304" s="347" t="s">
        <v>2659</v>
      </c>
      <c r="AH1304" s="347" t="s">
        <v>1052</v>
      </c>
      <c r="AI1304" s="150">
        <v>0.55999999999999994</v>
      </c>
    </row>
    <row r="1305" spans="33:35" ht="15" customHeight="1">
      <c r="AG1305" s="347" t="s">
        <v>2660</v>
      </c>
      <c r="AH1305" s="347" t="s">
        <v>1074</v>
      </c>
      <c r="AI1305" s="150">
        <v>0.52100000000000002</v>
      </c>
    </row>
    <row r="1306" spans="33:35" ht="15" customHeight="1">
      <c r="AG1306" s="347" t="s">
        <v>2661</v>
      </c>
      <c r="AH1306" s="347" t="s">
        <v>916</v>
      </c>
      <c r="AI1306" s="150">
        <v>0.54900000000000004</v>
      </c>
    </row>
    <row r="1307" spans="33:35" ht="15" customHeight="1">
      <c r="AG1307" s="347" t="s">
        <v>2662</v>
      </c>
      <c r="AH1307" s="347" t="s">
        <v>859</v>
      </c>
      <c r="AI1307" s="150">
        <v>0.111</v>
      </c>
    </row>
    <row r="1308" spans="33:35" ht="15" customHeight="1">
      <c r="AG1308" s="347" t="s">
        <v>2663</v>
      </c>
      <c r="AH1308" s="347" t="s">
        <v>912</v>
      </c>
      <c r="AI1308" s="150">
        <v>0.371</v>
      </c>
    </row>
    <row r="1309" spans="33:35" ht="15" customHeight="1">
      <c r="AG1309" s="347" t="s">
        <v>2664</v>
      </c>
      <c r="AH1309" s="347" t="s">
        <v>5150</v>
      </c>
      <c r="AI1309" s="150">
        <v>0</v>
      </c>
    </row>
    <row r="1310" spans="33:35" ht="15" customHeight="1">
      <c r="AG1310" s="347" t="s">
        <v>2665</v>
      </c>
      <c r="AH1310" s="347" t="s">
        <v>5151</v>
      </c>
      <c r="AI1310" s="150">
        <v>0</v>
      </c>
    </row>
    <row r="1311" spans="33:35" ht="15" customHeight="1">
      <c r="AG1311" s="347" t="s">
        <v>5152</v>
      </c>
      <c r="AH1311" s="347" t="s">
        <v>5153</v>
      </c>
      <c r="AI1311" s="150">
        <v>0.46200000000000002</v>
      </c>
    </row>
    <row r="1312" spans="33:35" ht="15" customHeight="1">
      <c r="AG1312" s="347" t="s">
        <v>2668</v>
      </c>
      <c r="AH1312" s="347" t="s">
        <v>5154</v>
      </c>
      <c r="AI1312" s="150">
        <v>0.46200000000000002</v>
      </c>
    </row>
    <row r="1313" spans="33:35" ht="15" customHeight="1">
      <c r="AG1313" s="347" t="s">
        <v>5155</v>
      </c>
      <c r="AH1313" s="347" t="s">
        <v>1229</v>
      </c>
      <c r="AI1313" s="150">
        <v>0.55199999999999994</v>
      </c>
    </row>
    <row r="1314" spans="33:35" ht="15" customHeight="1">
      <c r="AG1314" s="347" t="s">
        <v>2669</v>
      </c>
      <c r="AH1314" s="347" t="s">
        <v>1324</v>
      </c>
      <c r="AI1314" s="150">
        <v>0.45399999999999996</v>
      </c>
    </row>
    <row r="1315" spans="33:35" ht="15" customHeight="1">
      <c r="AG1315" s="347" t="s">
        <v>5156</v>
      </c>
      <c r="AH1315" s="347" t="s">
        <v>1214</v>
      </c>
      <c r="AI1315" s="150">
        <v>0.57999999999999996</v>
      </c>
    </row>
    <row r="1316" spans="33:35" ht="15" customHeight="1">
      <c r="AG1316" s="347" t="s">
        <v>2672</v>
      </c>
      <c r="AH1316" s="347" t="s">
        <v>1225</v>
      </c>
      <c r="AI1316" s="150">
        <v>0</v>
      </c>
    </row>
    <row r="1317" spans="33:35" ht="15" customHeight="1">
      <c r="AG1317" s="347" t="s">
        <v>2673</v>
      </c>
      <c r="AH1317" s="347" t="s">
        <v>1226</v>
      </c>
      <c r="AI1317" s="150">
        <v>0.52300000000000002</v>
      </c>
    </row>
    <row r="1318" spans="33:35" ht="15" customHeight="1">
      <c r="AG1318" s="347" t="s">
        <v>2674</v>
      </c>
      <c r="AH1318" s="347" t="s">
        <v>1265</v>
      </c>
      <c r="AI1318" s="150">
        <v>0.505</v>
      </c>
    </row>
    <row r="1319" spans="33:35" ht="15" customHeight="1">
      <c r="AG1319" s="347" t="s">
        <v>2675</v>
      </c>
      <c r="AH1319" s="347" t="s">
        <v>1178</v>
      </c>
      <c r="AI1319" s="150">
        <v>0.66699999999999993</v>
      </c>
    </row>
    <row r="1320" spans="33:35" ht="15" customHeight="1">
      <c r="AG1320" s="347" t="s">
        <v>5157</v>
      </c>
      <c r="AH1320" s="347" t="s">
        <v>1245</v>
      </c>
      <c r="AI1320" s="150">
        <v>0.60799999999999998</v>
      </c>
    </row>
    <row r="1321" spans="33:35" ht="15" customHeight="1">
      <c r="AG1321" s="347" t="s">
        <v>5158</v>
      </c>
      <c r="AH1321" s="347" t="s">
        <v>1319</v>
      </c>
      <c r="AI1321" s="150">
        <v>0.253</v>
      </c>
    </row>
    <row r="1322" spans="33:35" ht="15" customHeight="1">
      <c r="AG1322" s="347" t="s">
        <v>2676</v>
      </c>
      <c r="AH1322" s="347" t="s">
        <v>1268</v>
      </c>
      <c r="AI1322" s="150">
        <v>0.63100000000000001</v>
      </c>
    </row>
    <row r="1323" spans="33:35" ht="15" customHeight="1">
      <c r="AG1323" s="347" t="s">
        <v>2677</v>
      </c>
      <c r="AH1323" s="347" t="s">
        <v>1311</v>
      </c>
      <c r="AI1323" s="150">
        <v>0.39500000000000002</v>
      </c>
    </row>
    <row r="1324" spans="33:35" ht="15" customHeight="1">
      <c r="AG1324" s="347" t="s">
        <v>2678</v>
      </c>
      <c r="AH1324" s="347" t="s">
        <v>975</v>
      </c>
      <c r="AI1324" s="150">
        <v>0.59299999999999997</v>
      </c>
    </row>
    <row r="1325" spans="33:35" ht="15" customHeight="1">
      <c r="AG1325" s="347" t="s">
        <v>2679</v>
      </c>
      <c r="AH1325" s="347" t="s">
        <v>862</v>
      </c>
      <c r="AI1325" s="150">
        <v>0.51500000000000001</v>
      </c>
    </row>
    <row r="1326" spans="33:35" ht="15" customHeight="1">
      <c r="AG1326" s="347" t="s">
        <v>2680</v>
      </c>
      <c r="AH1326" s="347" t="s">
        <v>986</v>
      </c>
      <c r="AI1326" s="150">
        <v>0.58799999999999997</v>
      </c>
    </row>
    <row r="1327" spans="33:35" ht="15" customHeight="1">
      <c r="AG1327" s="347" t="s">
        <v>2681</v>
      </c>
      <c r="AH1327" s="347" t="s">
        <v>1137</v>
      </c>
      <c r="AI1327" s="150">
        <v>0.54100000000000004</v>
      </c>
    </row>
    <row r="1328" spans="33:35" ht="15" customHeight="1">
      <c r="AG1328" s="347" t="s">
        <v>2682</v>
      </c>
      <c r="AH1328" s="347" t="s">
        <v>1036</v>
      </c>
      <c r="AI1328" s="150">
        <v>0.59599999999999997</v>
      </c>
    </row>
    <row r="1329" spans="33:35" ht="15" customHeight="1">
      <c r="AG1329" s="347" t="s">
        <v>5159</v>
      </c>
      <c r="AH1329" s="347" t="s">
        <v>1205</v>
      </c>
      <c r="AI1329" s="150">
        <v>0.46900000000000003</v>
      </c>
    </row>
    <row r="1330" spans="33:35" ht="15" customHeight="1">
      <c r="AG1330" s="347" t="s">
        <v>5160</v>
      </c>
      <c r="AH1330" s="347" t="s">
        <v>1198</v>
      </c>
      <c r="AI1330" s="150">
        <v>0.52300000000000002</v>
      </c>
    </row>
    <row r="1331" spans="33:35" ht="15" customHeight="1">
      <c r="AG1331" s="347" t="s">
        <v>2683</v>
      </c>
      <c r="AH1331" s="347" t="s">
        <v>1256</v>
      </c>
      <c r="AI1331" s="150">
        <v>0.55599999999999994</v>
      </c>
    </row>
    <row r="1332" spans="33:35" ht="15" customHeight="1">
      <c r="AG1332" s="347" t="s">
        <v>2684</v>
      </c>
      <c r="AH1332" s="347" t="s">
        <v>863</v>
      </c>
      <c r="AI1332" s="150">
        <v>0.57099999999999995</v>
      </c>
    </row>
    <row r="1333" spans="33:35" ht="15" customHeight="1">
      <c r="AG1333" s="347" t="s">
        <v>2685</v>
      </c>
      <c r="AH1333" s="347" t="s">
        <v>1061</v>
      </c>
      <c r="AI1333" s="150">
        <v>0.55800000000000005</v>
      </c>
    </row>
    <row r="1334" spans="33:35" ht="15" customHeight="1">
      <c r="AG1334" s="347" t="s">
        <v>2686</v>
      </c>
      <c r="AH1334" s="347" t="s">
        <v>1000</v>
      </c>
      <c r="AI1334" s="150">
        <v>0.55699999999999994</v>
      </c>
    </row>
    <row r="1335" spans="33:35" ht="15" customHeight="1">
      <c r="AG1335" s="347" t="s">
        <v>2687</v>
      </c>
      <c r="AH1335" s="347" t="s">
        <v>1182</v>
      </c>
      <c r="AI1335" s="150">
        <v>0.4</v>
      </c>
    </row>
    <row r="1336" spans="33:35" ht="15" customHeight="1">
      <c r="AG1336" s="347" t="s">
        <v>5161</v>
      </c>
      <c r="AH1336" s="347" t="s">
        <v>1110</v>
      </c>
      <c r="AI1336" s="150">
        <v>0.28600000000000003</v>
      </c>
    </row>
    <row r="1337" spans="33:35" ht="15" customHeight="1">
      <c r="AG1337" s="347" t="s">
        <v>2688</v>
      </c>
      <c r="AH1337" s="347" t="s">
        <v>958</v>
      </c>
      <c r="AI1337" s="150">
        <v>0.59299999999999997</v>
      </c>
    </row>
    <row r="1338" spans="33:35" ht="15" customHeight="1">
      <c r="AG1338" s="347" t="s">
        <v>2689</v>
      </c>
      <c r="AH1338" s="347" t="s">
        <v>1073</v>
      </c>
      <c r="AI1338" s="150">
        <v>0.49</v>
      </c>
    </row>
    <row r="1339" spans="33:35" ht="15" customHeight="1">
      <c r="AG1339" s="347" t="s">
        <v>2690</v>
      </c>
      <c r="AH1339" s="347" t="s">
        <v>1065</v>
      </c>
      <c r="AI1339" s="150">
        <v>0.432</v>
      </c>
    </row>
    <row r="1340" spans="33:35" ht="15" customHeight="1">
      <c r="AG1340" s="347" t="s">
        <v>2691</v>
      </c>
      <c r="AH1340" s="347" t="s">
        <v>733</v>
      </c>
      <c r="AI1340" s="150">
        <v>0.46500000000000002</v>
      </c>
    </row>
    <row r="1341" spans="33:35" ht="15" customHeight="1">
      <c r="AG1341" s="347" t="s">
        <v>2692</v>
      </c>
      <c r="AH1341" s="347" t="s">
        <v>1176</v>
      </c>
      <c r="AI1341" s="150">
        <v>0.54900000000000004</v>
      </c>
    </row>
    <row r="1342" spans="33:35" ht="15" customHeight="1">
      <c r="AG1342" s="347" t="s">
        <v>2693</v>
      </c>
      <c r="AH1342" s="347" t="s">
        <v>1053</v>
      </c>
      <c r="AI1342" s="150">
        <v>0.55699999999999994</v>
      </c>
    </row>
    <row r="1343" spans="33:35" ht="15" customHeight="1">
      <c r="AG1343" s="347" t="s">
        <v>2694</v>
      </c>
      <c r="AH1343" s="347" t="s">
        <v>989</v>
      </c>
      <c r="AI1343" s="150">
        <v>0.56200000000000006</v>
      </c>
    </row>
    <row r="1344" spans="33:35" ht="15" customHeight="1">
      <c r="AG1344" s="347" t="s">
        <v>2695</v>
      </c>
      <c r="AH1344" s="347" t="s">
        <v>757</v>
      </c>
      <c r="AI1344" s="150">
        <v>0.56800000000000006</v>
      </c>
    </row>
    <row r="1345" spans="33:35" ht="15" customHeight="1">
      <c r="AG1345" s="347" t="s">
        <v>2696</v>
      </c>
      <c r="AH1345" s="347" t="s">
        <v>758</v>
      </c>
      <c r="AI1345" s="150">
        <v>0.47199999999999998</v>
      </c>
    </row>
    <row r="1346" spans="33:35" ht="15" customHeight="1">
      <c r="AG1346" s="347" t="s">
        <v>2697</v>
      </c>
      <c r="AH1346" s="347" t="s">
        <v>982</v>
      </c>
      <c r="AI1346" s="150">
        <v>0.39800000000000002</v>
      </c>
    </row>
    <row r="1347" spans="33:35" ht="15" customHeight="1">
      <c r="AG1347" s="347" t="s">
        <v>5162</v>
      </c>
      <c r="AH1347" s="347" t="s">
        <v>1317</v>
      </c>
      <c r="AI1347" s="150">
        <v>0</v>
      </c>
    </row>
    <row r="1348" spans="33:35" ht="15" customHeight="1">
      <c r="AG1348" s="347" t="s">
        <v>5163</v>
      </c>
      <c r="AH1348" s="347" t="s">
        <v>1255</v>
      </c>
      <c r="AI1348" s="150">
        <v>0.63200000000000001</v>
      </c>
    </row>
    <row r="1349" spans="33:35" ht="15" customHeight="1">
      <c r="AG1349" s="347" t="s">
        <v>5164</v>
      </c>
      <c r="AH1349" s="347" t="s">
        <v>1236</v>
      </c>
      <c r="AI1349" s="150">
        <v>0.56999999999999995</v>
      </c>
    </row>
    <row r="1350" spans="33:35" ht="15" customHeight="1">
      <c r="AG1350" s="347" t="s">
        <v>2698</v>
      </c>
      <c r="AH1350" s="347" t="s">
        <v>1220</v>
      </c>
      <c r="AI1350" s="150">
        <v>0.47100000000000003</v>
      </c>
    </row>
    <row r="1351" spans="33:35" ht="15" customHeight="1">
      <c r="AG1351" s="347" t="s">
        <v>2699</v>
      </c>
      <c r="AH1351" s="347" t="s">
        <v>1221</v>
      </c>
      <c r="AI1351" s="150">
        <v>0.59599999999999997</v>
      </c>
    </row>
    <row r="1352" spans="33:35" ht="15" customHeight="1">
      <c r="AG1352" s="347" t="s">
        <v>2700</v>
      </c>
      <c r="AH1352" s="347" t="s">
        <v>866</v>
      </c>
      <c r="AI1352" s="150">
        <v>0.41599999999999998</v>
      </c>
    </row>
    <row r="1353" spans="33:35" ht="15" customHeight="1">
      <c r="AG1353" s="347" t="s">
        <v>2701</v>
      </c>
      <c r="AH1353" s="347" t="s">
        <v>1271</v>
      </c>
      <c r="AI1353" s="150">
        <v>0.63400000000000001</v>
      </c>
    </row>
    <row r="1354" spans="33:35" ht="15" customHeight="1">
      <c r="AG1354" s="347" t="s">
        <v>2702</v>
      </c>
      <c r="AH1354" s="347" t="s">
        <v>1136</v>
      </c>
      <c r="AI1354" s="150">
        <v>0.48299999999999998</v>
      </c>
    </row>
    <row r="1355" spans="33:35" ht="15" customHeight="1">
      <c r="AG1355" s="347" t="s">
        <v>2703</v>
      </c>
      <c r="AH1355" s="347" t="s">
        <v>1078</v>
      </c>
      <c r="AI1355" s="150">
        <v>0.45500000000000002</v>
      </c>
    </row>
    <row r="1356" spans="33:35" ht="15" customHeight="1">
      <c r="AG1356" s="347" t="s">
        <v>2704</v>
      </c>
      <c r="AH1356" s="347" t="s">
        <v>1171</v>
      </c>
      <c r="AI1356" s="150">
        <v>0.54600000000000004</v>
      </c>
    </row>
    <row r="1357" spans="33:35" ht="15" customHeight="1">
      <c r="AG1357" s="347" t="s">
        <v>2705</v>
      </c>
      <c r="AH1357" s="347" t="s">
        <v>867</v>
      </c>
      <c r="AI1357" s="150">
        <v>0</v>
      </c>
    </row>
    <row r="1358" spans="33:35" ht="15" customHeight="1">
      <c r="AG1358" s="347" t="s">
        <v>2706</v>
      </c>
      <c r="AH1358" s="347" t="s">
        <v>898</v>
      </c>
      <c r="AI1358" s="150">
        <v>0.54500000000000004</v>
      </c>
    </row>
    <row r="1359" spans="33:35" ht="15" customHeight="1">
      <c r="AG1359" s="347" t="s">
        <v>2707</v>
      </c>
      <c r="AH1359" s="347" t="s">
        <v>1165</v>
      </c>
      <c r="AI1359" s="150">
        <v>0.67100000000000004</v>
      </c>
    </row>
    <row r="1360" spans="33:35" ht="15" customHeight="1">
      <c r="AG1360" s="347" t="s">
        <v>2708</v>
      </c>
      <c r="AH1360" s="347" t="s">
        <v>954</v>
      </c>
      <c r="AI1360" s="150">
        <v>0.55300000000000005</v>
      </c>
    </row>
    <row r="1361" spans="33:35" ht="15" customHeight="1">
      <c r="AG1361" s="347" t="s">
        <v>2709</v>
      </c>
      <c r="AH1361" s="347" t="s">
        <v>868</v>
      </c>
      <c r="AI1361" s="150">
        <v>0.627</v>
      </c>
    </row>
    <row r="1362" spans="33:35" ht="15" customHeight="1">
      <c r="AG1362" s="347" t="s">
        <v>2710</v>
      </c>
      <c r="AH1362" s="347" t="s">
        <v>5165</v>
      </c>
      <c r="AI1362" s="150">
        <v>0</v>
      </c>
    </row>
    <row r="1363" spans="33:35" ht="15" customHeight="1">
      <c r="AG1363" s="347" t="s">
        <v>2711</v>
      </c>
      <c r="AH1363" s="347" t="s">
        <v>5166</v>
      </c>
      <c r="AI1363" s="150">
        <v>0.70799999999999996</v>
      </c>
    </row>
    <row r="1364" spans="33:35" ht="15" customHeight="1">
      <c r="AG1364" s="347" t="s">
        <v>2712</v>
      </c>
      <c r="AH1364" s="347" t="s">
        <v>995</v>
      </c>
      <c r="AI1364" s="150">
        <v>0.51800000000000002</v>
      </c>
    </row>
    <row r="1365" spans="33:35" ht="15" customHeight="1">
      <c r="AG1365" s="347" t="s">
        <v>2713</v>
      </c>
      <c r="AH1365" s="347" t="s">
        <v>998</v>
      </c>
      <c r="AI1365" s="150">
        <v>0.5109999999999999</v>
      </c>
    </row>
    <row r="1366" spans="33:35" ht="15" customHeight="1">
      <c r="AG1366" s="347" t="s">
        <v>2714</v>
      </c>
      <c r="AH1366" s="347" t="s">
        <v>1285</v>
      </c>
      <c r="AI1366" s="150">
        <v>0.70100000000000007</v>
      </c>
    </row>
    <row r="1367" spans="33:35" ht="15" customHeight="1">
      <c r="AG1367" s="347" t="s">
        <v>2715</v>
      </c>
      <c r="AH1367" s="347" t="s">
        <v>1119</v>
      </c>
      <c r="AI1367" s="150">
        <v>0.55800000000000005</v>
      </c>
    </row>
    <row r="1368" spans="33:35" ht="15" customHeight="1">
      <c r="AG1368" s="347" t="s">
        <v>2716</v>
      </c>
      <c r="AH1368" s="347" t="s">
        <v>1006</v>
      </c>
      <c r="AI1368" s="150">
        <v>0.496</v>
      </c>
    </row>
    <row r="1369" spans="33:35" ht="15" customHeight="1">
      <c r="AG1369" s="347" t="s">
        <v>2717</v>
      </c>
      <c r="AH1369" s="347" t="s">
        <v>826</v>
      </c>
      <c r="AI1369" s="150">
        <v>0.53300000000000003</v>
      </c>
    </row>
    <row r="1370" spans="33:35" ht="15" customHeight="1">
      <c r="AG1370" s="347" t="s">
        <v>2718</v>
      </c>
      <c r="AH1370" s="347" t="s">
        <v>870</v>
      </c>
      <c r="AI1370" s="150">
        <v>0.54799999999999993</v>
      </c>
    </row>
    <row r="1371" spans="33:35" ht="15" customHeight="1">
      <c r="AG1371" s="347" t="s">
        <v>2719</v>
      </c>
      <c r="AH1371" s="347" t="s">
        <v>1045</v>
      </c>
      <c r="AI1371" s="150">
        <v>0.60199999999999998</v>
      </c>
    </row>
    <row r="1372" spans="33:35" ht="15" customHeight="1">
      <c r="AG1372" s="347" t="s">
        <v>2720</v>
      </c>
      <c r="AH1372" s="347" t="s">
        <v>983</v>
      </c>
      <c r="AI1372" s="150">
        <v>0.58200000000000007</v>
      </c>
    </row>
    <row r="1373" spans="33:35" ht="15" customHeight="1">
      <c r="AG1373" s="347" t="s">
        <v>5167</v>
      </c>
      <c r="AH1373" s="347" t="s">
        <v>1211</v>
      </c>
      <c r="AI1373" s="150">
        <v>0.51800000000000002</v>
      </c>
    </row>
    <row r="1374" spans="33:35" ht="15" customHeight="1">
      <c r="AG1374" s="347" t="s">
        <v>2721</v>
      </c>
      <c r="AH1374" s="347" t="s">
        <v>953</v>
      </c>
      <c r="AI1374" s="150">
        <v>8.6999999999999994E-2</v>
      </c>
    </row>
    <row r="1375" spans="33:35" ht="15" customHeight="1">
      <c r="AG1375" s="347" t="s">
        <v>2722</v>
      </c>
      <c r="AH1375" s="347" t="s">
        <v>1208</v>
      </c>
      <c r="AI1375" s="150">
        <v>0.38499999999999995</v>
      </c>
    </row>
    <row r="1376" spans="33:35" ht="15" customHeight="1">
      <c r="AG1376" s="347" t="s">
        <v>5168</v>
      </c>
      <c r="AH1376" s="347" t="s">
        <v>5169</v>
      </c>
      <c r="AI1376" s="150">
        <v>0.39</v>
      </c>
    </row>
    <row r="1377" spans="33:35" ht="15" customHeight="1">
      <c r="AG1377" s="347" t="s">
        <v>2723</v>
      </c>
      <c r="AH1377" s="347" t="s">
        <v>1209</v>
      </c>
      <c r="AI1377" s="150">
        <v>0.46</v>
      </c>
    </row>
    <row r="1378" spans="33:35" ht="15" customHeight="1">
      <c r="AG1378" s="347" t="s">
        <v>2724</v>
      </c>
      <c r="AH1378" s="347" t="s">
        <v>1323</v>
      </c>
      <c r="AI1378" s="150">
        <v>0.45399999999999996</v>
      </c>
    </row>
    <row r="1379" spans="33:35" ht="15" customHeight="1">
      <c r="AG1379" s="347" t="s">
        <v>2725</v>
      </c>
      <c r="AH1379" s="347" t="s">
        <v>1057</v>
      </c>
      <c r="AI1379" s="150">
        <v>0.56499999999999995</v>
      </c>
    </row>
    <row r="1380" spans="33:35" ht="15" customHeight="1">
      <c r="AG1380" s="347" t="s">
        <v>2726</v>
      </c>
      <c r="AH1380" s="347" t="s">
        <v>1009</v>
      </c>
      <c r="AI1380" s="150">
        <v>0.53500000000000003</v>
      </c>
    </row>
    <row r="1381" spans="33:35" ht="15" customHeight="1">
      <c r="AG1381" s="347" t="s">
        <v>5170</v>
      </c>
      <c r="AH1381" s="347" t="s">
        <v>994</v>
      </c>
      <c r="AI1381" s="150">
        <v>0.56099999999999994</v>
      </c>
    </row>
    <row r="1382" spans="33:35" ht="15" customHeight="1">
      <c r="AG1382" s="347" t="s">
        <v>2727</v>
      </c>
      <c r="AH1382" s="347" t="s">
        <v>4997</v>
      </c>
      <c r="AI1382" s="150">
        <v>0</v>
      </c>
    </row>
    <row r="1383" spans="33:35" ht="15" customHeight="1">
      <c r="AG1383" s="347" t="s">
        <v>5171</v>
      </c>
      <c r="AH1383" s="347" t="s">
        <v>5172</v>
      </c>
      <c r="AI1383" s="150">
        <v>0.192</v>
      </c>
    </row>
    <row r="1384" spans="33:35" ht="15" customHeight="1">
      <c r="AG1384" s="347" t="s">
        <v>2729</v>
      </c>
      <c r="AH1384" s="347" t="s">
        <v>4998</v>
      </c>
      <c r="AI1384" s="150">
        <v>0.191</v>
      </c>
    </row>
    <row r="1385" spans="33:35" ht="15" customHeight="1">
      <c r="AG1385" s="347" t="s">
        <v>2730</v>
      </c>
      <c r="AH1385" s="347" t="s">
        <v>1124</v>
      </c>
      <c r="AI1385" s="150">
        <v>0.47600000000000003</v>
      </c>
    </row>
    <row r="1386" spans="33:35" ht="15" customHeight="1">
      <c r="AG1386" s="347" t="s">
        <v>5173</v>
      </c>
      <c r="AH1386" s="347" t="s">
        <v>1283</v>
      </c>
      <c r="AI1386" s="150">
        <v>0.55500000000000005</v>
      </c>
    </row>
    <row r="1387" spans="33:35" ht="15" customHeight="1">
      <c r="AG1387" s="347" t="s">
        <v>2731</v>
      </c>
      <c r="AH1387" s="347" t="s">
        <v>1288</v>
      </c>
      <c r="AI1387" s="150">
        <v>0.58200000000000007</v>
      </c>
    </row>
    <row r="1388" spans="33:35" ht="15" customHeight="1">
      <c r="AG1388" s="347" t="s">
        <v>2732</v>
      </c>
      <c r="AH1388" s="347" t="s">
        <v>1262</v>
      </c>
      <c r="AI1388" s="150">
        <v>0.51700000000000002</v>
      </c>
    </row>
    <row r="1389" spans="33:35" ht="15" customHeight="1">
      <c r="AG1389" s="347" t="s">
        <v>2733</v>
      </c>
      <c r="AH1389" s="347" t="s">
        <v>1280</v>
      </c>
      <c r="AI1389" s="150">
        <v>0.52899999999999991</v>
      </c>
    </row>
    <row r="1390" spans="33:35" ht="15" customHeight="1">
      <c r="AG1390" s="347" t="s">
        <v>2734</v>
      </c>
      <c r="AH1390" s="347" t="s">
        <v>1166</v>
      </c>
      <c r="AI1390" s="150">
        <v>0.59399999999999997</v>
      </c>
    </row>
    <row r="1391" spans="33:35" ht="15" customHeight="1">
      <c r="AG1391" s="347" t="s">
        <v>2735</v>
      </c>
      <c r="AH1391" s="347" t="s">
        <v>1058</v>
      </c>
      <c r="AI1391" s="150">
        <v>0.55699999999999994</v>
      </c>
    </row>
    <row r="1392" spans="33:35" ht="15" customHeight="1">
      <c r="AG1392" s="347" t="s">
        <v>2736</v>
      </c>
      <c r="AH1392" s="347" t="s">
        <v>1158</v>
      </c>
      <c r="AI1392" s="150">
        <v>0.73399999999999999</v>
      </c>
    </row>
    <row r="1393" spans="33:35" ht="15" customHeight="1">
      <c r="AG1393" s="347" t="s">
        <v>2737</v>
      </c>
      <c r="AH1393" s="347" t="s">
        <v>1039</v>
      </c>
      <c r="AI1393" s="150">
        <v>0.51600000000000001</v>
      </c>
    </row>
    <row r="1394" spans="33:35" ht="15" customHeight="1">
      <c r="AG1394" s="347" t="s">
        <v>2738</v>
      </c>
      <c r="AH1394" s="347" t="s">
        <v>1140</v>
      </c>
      <c r="AI1394" s="150">
        <v>0.59199999999999997</v>
      </c>
    </row>
    <row r="1395" spans="33:35" ht="15" customHeight="1">
      <c r="AG1395" s="347" t="s">
        <v>5174</v>
      </c>
      <c r="AH1395" s="347" t="s">
        <v>1281</v>
      </c>
      <c r="AI1395" s="150">
        <v>0.44</v>
      </c>
    </row>
    <row r="1396" spans="33:35" ht="15" customHeight="1">
      <c r="AG1396" s="347" t="s">
        <v>5175</v>
      </c>
      <c r="AH1396" s="347" t="s">
        <v>829</v>
      </c>
      <c r="AI1396" s="150">
        <v>0.69700000000000006</v>
      </c>
    </row>
    <row r="1397" spans="33:35" ht="15" customHeight="1">
      <c r="AG1397" s="347" t="s">
        <v>2739</v>
      </c>
      <c r="AH1397" s="347" t="s">
        <v>1315</v>
      </c>
      <c r="AI1397" s="150">
        <v>0.59599999999999997</v>
      </c>
    </row>
    <row r="1398" spans="33:35" ht="15" customHeight="1">
      <c r="AG1398" s="347" t="s">
        <v>2740</v>
      </c>
      <c r="AH1398" s="347" t="s">
        <v>1249</v>
      </c>
      <c r="AI1398" s="150">
        <v>0.54699999999999993</v>
      </c>
    </row>
    <row r="1399" spans="33:35" ht="15" customHeight="1">
      <c r="AG1399" s="347" t="s">
        <v>2741</v>
      </c>
      <c r="AH1399" s="347" t="s">
        <v>1054</v>
      </c>
      <c r="AI1399" s="150">
        <v>0.64400000000000002</v>
      </c>
    </row>
    <row r="1400" spans="33:35" ht="15" customHeight="1">
      <c r="AG1400" s="347" t="s">
        <v>2742</v>
      </c>
      <c r="AH1400" s="347" t="s">
        <v>1076</v>
      </c>
      <c r="AI1400" s="150">
        <v>0.59199999999999997</v>
      </c>
    </row>
    <row r="1401" spans="33:35" ht="15" customHeight="1">
      <c r="AG1401" s="347" t="s">
        <v>2743</v>
      </c>
      <c r="AH1401" s="347" t="s">
        <v>1034</v>
      </c>
      <c r="AI1401" s="150">
        <v>0.624</v>
      </c>
    </row>
    <row r="1402" spans="33:35" ht="15" customHeight="1">
      <c r="AG1402" s="347" t="s">
        <v>2744</v>
      </c>
      <c r="AH1402" s="347" t="s">
        <v>965</v>
      </c>
      <c r="AI1402" s="150">
        <v>0.51900000000000002</v>
      </c>
    </row>
    <row r="1403" spans="33:35" ht="15" customHeight="1">
      <c r="AG1403" s="347" t="s">
        <v>2745</v>
      </c>
      <c r="AH1403" s="347" t="s">
        <v>962</v>
      </c>
      <c r="AI1403" s="150">
        <v>0.56200000000000006</v>
      </c>
    </row>
    <row r="1404" spans="33:35" ht="15" customHeight="1">
      <c r="AG1404" s="347" t="s">
        <v>2746</v>
      </c>
      <c r="AH1404" s="347" t="s">
        <v>981</v>
      </c>
      <c r="AI1404" s="150">
        <v>0.53900000000000003</v>
      </c>
    </row>
    <row r="1405" spans="33:35" ht="15" customHeight="1">
      <c r="AG1405" s="347" t="s">
        <v>2747</v>
      </c>
      <c r="AH1405" s="347" t="s">
        <v>1292</v>
      </c>
      <c r="AI1405" s="150">
        <v>0.57799999999999996</v>
      </c>
    </row>
    <row r="1406" spans="33:35" ht="15" customHeight="1">
      <c r="AG1406" s="347" t="s">
        <v>2748</v>
      </c>
      <c r="AH1406" s="347" t="s">
        <v>1117</v>
      </c>
      <c r="AI1406" s="150">
        <v>0.56200000000000006</v>
      </c>
    </row>
    <row r="1407" spans="33:35" ht="15" customHeight="1">
      <c r="AG1407" s="347" t="s">
        <v>2749</v>
      </c>
      <c r="AH1407" s="347" t="s">
        <v>1041</v>
      </c>
      <c r="AI1407" s="150">
        <v>0.56499999999999995</v>
      </c>
    </row>
    <row r="1408" spans="33:35" ht="15" customHeight="1">
      <c r="AG1408" s="347" t="s">
        <v>5176</v>
      </c>
      <c r="AH1408" s="347" t="s">
        <v>1190</v>
      </c>
      <c r="AI1408" s="150">
        <v>0</v>
      </c>
    </row>
    <row r="1409" spans="33:35" ht="15" customHeight="1">
      <c r="AG1409" s="347" t="s">
        <v>2750</v>
      </c>
      <c r="AH1409" s="347" t="s">
        <v>1298</v>
      </c>
      <c r="AI1409" s="150">
        <v>0.55800000000000005</v>
      </c>
    </row>
    <row r="1410" spans="33:35" ht="15" customHeight="1">
      <c r="AG1410" s="347" t="s">
        <v>2751</v>
      </c>
      <c r="AH1410" s="347" t="s">
        <v>1286</v>
      </c>
      <c r="AI1410" s="150">
        <v>0.39</v>
      </c>
    </row>
    <row r="1411" spans="33:35" ht="15" customHeight="1">
      <c r="AG1411" s="347" t="s">
        <v>2752</v>
      </c>
      <c r="AH1411" s="347" t="s">
        <v>5177</v>
      </c>
      <c r="AI1411" s="150">
        <v>0</v>
      </c>
    </row>
    <row r="1412" spans="33:35" ht="15" customHeight="1">
      <c r="AG1412" s="347" t="s">
        <v>2753</v>
      </c>
      <c r="AH1412" s="347" t="s">
        <v>5178</v>
      </c>
      <c r="AI1412" s="150">
        <v>0.57399999999999995</v>
      </c>
    </row>
    <row r="1413" spans="33:35" ht="15" customHeight="1">
      <c r="AG1413" s="347" t="s">
        <v>2754</v>
      </c>
      <c r="AH1413" s="347" t="s">
        <v>873</v>
      </c>
      <c r="AI1413" s="150">
        <v>0.60499999999999998</v>
      </c>
    </row>
    <row r="1414" spans="33:35" ht="15" customHeight="1">
      <c r="AG1414" s="347" t="s">
        <v>5179</v>
      </c>
      <c r="AH1414" s="347" t="s">
        <v>693</v>
      </c>
      <c r="AI1414" s="150">
        <v>0.67800000000000005</v>
      </c>
    </row>
    <row r="1415" spans="33:35" ht="15" customHeight="1">
      <c r="AG1415" s="347" t="s">
        <v>2755</v>
      </c>
      <c r="AH1415" s="347" t="s">
        <v>1027</v>
      </c>
      <c r="AI1415" s="150">
        <v>0.52200000000000002</v>
      </c>
    </row>
    <row r="1416" spans="33:35" ht="15" customHeight="1">
      <c r="AG1416" s="347" t="s">
        <v>2756</v>
      </c>
      <c r="AH1416" s="347" t="s">
        <v>1139</v>
      </c>
      <c r="AI1416" s="150">
        <v>0.56200000000000006</v>
      </c>
    </row>
    <row r="1417" spans="33:35" ht="15" customHeight="1">
      <c r="AG1417" s="347" t="s">
        <v>5180</v>
      </c>
      <c r="AH1417" s="347" t="s">
        <v>765</v>
      </c>
      <c r="AI1417" s="150">
        <v>0.49299999999999994</v>
      </c>
    </row>
    <row r="1418" spans="33:35" ht="15" customHeight="1">
      <c r="AG1418" s="347" t="s">
        <v>2757</v>
      </c>
      <c r="AH1418" s="347" t="s">
        <v>1186</v>
      </c>
      <c r="AI1418" s="150">
        <v>9.1999999999999998E-2</v>
      </c>
    </row>
    <row r="1419" spans="33:35" ht="15" customHeight="1">
      <c r="AG1419" s="347" t="s">
        <v>2758</v>
      </c>
      <c r="AH1419" s="347" t="s">
        <v>1287</v>
      </c>
      <c r="AI1419" s="150">
        <v>0.43099999999999999</v>
      </c>
    </row>
    <row r="1420" spans="33:35" ht="15" customHeight="1">
      <c r="AG1420" s="347" t="s">
        <v>2759</v>
      </c>
      <c r="AH1420" s="347" t="s">
        <v>1131</v>
      </c>
      <c r="AI1420" s="150">
        <v>0.4</v>
      </c>
    </row>
    <row r="1421" spans="33:35" ht="15" customHeight="1">
      <c r="AG1421" s="347" t="s">
        <v>2760</v>
      </c>
      <c r="AH1421" s="347" t="s">
        <v>909</v>
      </c>
      <c r="AI1421" s="150">
        <v>0.56499999999999995</v>
      </c>
    </row>
    <row r="1422" spans="33:35" ht="15" customHeight="1">
      <c r="AG1422" s="347" t="s">
        <v>2761</v>
      </c>
      <c r="AH1422" s="347" t="s">
        <v>1305</v>
      </c>
      <c r="AI1422" s="150">
        <v>0.51</v>
      </c>
    </row>
    <row r="1423" spans="33:35" ht="15" customHeight="1">
      <c r="AG1423" s="347" t="s">
        <v>2762</v>
      </c>
      <c r="AH1423" s="347" t="s">
        <v>956</v>
      </c>
      <c r="AI1423" s="150">
        <v>0.52200000000000002</v>
      </c>
    </row>
    <row r="1424" spans="33:35" ht="15" customHeight="1">
      <c r="AG1424" s="347" t="s">
        <v>2763</v>
      </c>
      <c r="AH1424" s="347" t="s">
        <v>768</v>
      </c>
      <c r="AI1424" s="150">
        <v>0.27799999999999997</v>
      </c>
    </row>
    <row r="1425" spans="33:35" ht="15" customHeight="1">
      <c r="AG1425" s="347" t="s">
        <v>5181</v>
      </c>
      <c r="AH1425" s="347" t="s">
        <v>1108</v>
      </c>
      <c r="AI1425" s="150">
        <v>0.60699999999999998</v>
      </c>
    </row>
    <row r="1426" spans="33:35" ht="15" customHeight="1">
      <c r="AG1426" s="347" t="s">
        <v>2764</v>
      </c>
      <c r="AH1426" s="347" t="s">
        <v>5182</v>
      </c>
      <c r="AI1426" s="150">
        <v>0</v>
      </c>
    </row>
    <row r="1427" spans="33:35" ht="15" customHeight="1">
      <c r="AG1427" s="347" t="s">
        <v>2765</v>
      </c>
      <c r="AH1427" s="347" t="s">
        <v>5183</v>
      </c>
      <c r="AI1427" s="150">
        <v>0.19400000000000001</v>
      </c>
    </row>
    <row r="1428" spans="33:35" ht="15" customHeight="1">
      <c r="AG1428" s="347" t="s">
        <v>2766</v>
      </c>
      <c r="AH1428" s="347" t="s">
        <v>5184</v>
      </c>
      <c r="AI1428" s="150">
        <v>0.39</v>
      </c>
    </row>
    <row r="1429" spans="33:35" ht="15" customHeight="1">
      <c r="AG1429" s="347" t="s">
        <v>2767</v>
      </c>
      <c r="AH1429" s="347" t="s">
        <v>5185</v>
      </c>
      <c r="AI1429" s="150">
        <v>0.49299999999999994</v>
      </c>
    </row>
    <row r="1430" spans="33:35" ht="15" customHeight="1">
      <c r="AG1430" s="347" t="s">
        <v>2768</v>
      </c>
      <c r="AH1430" s="347" t="s">
        <v>5186</v>
      </c>
      <c r="AI1430" s="150">
        <v>0.49299999999999994</v>
      </c>
    </row>
    <row r="1431" spans="33:35" ht="15" customHeight="1">
      <c r="AG1431" s="347" t="s">
        <v>2769</v>
      </c>
      <c r="AH1431" s="347" t="s">
        <v>1273</v>
      </c>
      <c r="AI1431" s="150">
        <v>0.51800000000000002</v>
      </c>
    </row>
    <row r="1432" spans="33:35" ht="15" customHeight="1">
      <c r="AG1432" s="347" t="s">
        <v>2770</v>
      </c>
      <c r="AH1432" s="347" t="s">
        <v>876</v>
      </c>
      <c r="AI1432" s="150">
        <v>0.46700000000000003</v>
      </c>
    </row>
    <row r="1433" spans="33:35" ht="15" customHeight="1">
      <c r="AG1433" s="347" t="s">
        <v>2771</v>
      </c>
      <c r="AH1433" s="347" t="s">
        <v>1270</v>
      </c>
      <c r="AI1433" s="150">
        <v>0.70499999999999996</v>
      </c>
    </row>
    <row r="1434" spans="33:35" ht="15" customHeight="1">
      <c r="AG1434" s="347" t="s">
        <v>2772</v>
      </c>
      <c r="AH1434" s="347" t="s">
        <v>1290</v>
      </c>
      <c r="AI1434" s="150">
        <v>0.59100000000000008</v>
      </c>
    </row>
    <row r="1435" spans="33:35" ht="15" customHeight="1">
      <c r="AG1435" s="347" t="s">
        <v>2773</v>
      </c>
      <c r="AH1435" s="347" t="s">
        <v>1059</v>
      </c>
      <c r="AI1435" s="150">
        <v>0.55699999999999994</v>
      </c>
    </row>
    <row r="1436" spans="33:35" ht="15" customHeight="1">
      <c r="AG1436" s="347" t="s">
        <v>2774</v>
      </c>
      <c r="AH1436" s="347" t="s">
        <v>1275</v>
      </c>
      <c r="AI1436" s="150">
        <v>0.45500000000000002</v>
      </c>
    </row>
    <row r="1437" spans="33:35" ht="15" customHeight="1">
      <c r="AG1437" s="347" t="s">
        <v>2775</v>
      </c>
      <c r="AH1437" s="347" t="s">
        <v>1013</v>
      </c>
      <c r="AI1437" s="150">
        <v>0.45700000000000002</v>
      </c>
    </row>
    <row r="1438" spans="33:35" ht="15" customHeight="1">
      <c r="AG1438" s="347" t="s">
        <v>2776</v>
      </c>
      <c r="AH1438" s="347" t="s">
        <v>1020</v>
      </c>
      <c r="AI1438" s="150">
        <v>0.48000000000000004</v>
      </c>
    </row>
    <row r="1439" spans="33:35" ht="15" customHeight="1">
      <c r="AG1439" s="347" t="s">
        <v>5187</v>
      </c>
      <c r="AH1439" s="347" t="s">
        <v>1289</v>
      </c>
      <c r="AI1439" s="150">
        <v>0.49700000000000005</v>
      </c>
    </row>
    <row r="1440" spans="33:35" ht="15" customHeight="1">
      <c r="AG1440" s="347" t="s">
        <v>2777</v>
      </c>
      <c r="AH1440" s="347" t="s">
        <v>877</v>
      </c>
      <c r="AI1440" s="150">
        <v>0.58600000000000008</v>
      </c>
    </row>
    <row r="1441" spans="33:35" ht="15" customHeight="1">
      <c r="AG1441" s="347" t="s">
        <v>2778</v>
      </c>
      <c r="AH1441" s="347" t="s">
        <v>878</v>
      </c>
      <c r="AI1441" s="150">
        <v>0.47499999999999998</v>
      </c>
    </row>
    <row r="1442" spans="33:35" ht="15" customHeight="1">
      <c r="AG1442" s="347" t="s">
        <v>2779</v>
      </c>
      <c r="AH1442" s="347" t="s">
        <v>1322</v>
      </c>
      <c r="AI1442" s="150">
        <v>0.59000000000000008</v>
      </c>
    </row>
    <row r="1443" spans="33:35" ht="15" customHeight="1">
      <c r="AG1443" s="347" t="s">
        <v>5188</v>
      </c>
      <c r="AH1443" s="347" t="s">
        <v>963</v>
      </c>
      <c r="AI1443" s="150">
        <v>0.51400000000000001</v>
      </c>
    </row>
    <row r="1444" spans="33:35" ht="15" customHeight="1">
      <c r="AG1444" s="347" t="s">
        <v>2780</v>
      </c>
      <c r="AH1444" s="347" t="s">
        <v>1147</v>
      </c>
      <c r="AI1444" s="150">
        <v>0.58899999999999997</v>
      </c>
    </row>
    <row r="1445" spans="33:35" ht="15" customHeight="1">
      <c r="AG1445" s="347" t="s">
        <v>2781</v>
      </c>
      <c r="AH1445" s="347" t="s">
        <v>1022</v>
      </c>
      <c r="AI1445" s="150">
        <v>0.55000000000000004</v>
      </c>
    </row>
    <row r="1446" spans="33:35" ht="15" customHeight="1">
      <c r="AG1446" s="347" t="s">
        <v>2782</v>
      </c>
      <c r="AH1446" s="347" t="s">
        <v>5189</v>
      </c>
      <c r="AI1446" s="150">
        <v>0</v>
      </c>
    </row>
    <row r="1447" spans="33:35" ht="15" customHeight="1">
      <c r="AG1447" s="347" t="s">
        <v>2783</v>
      </c>
      <c r="AH1447" s="347" t="s">
        <v>5190</v>
      </c>
      <c r="AI1447" s="150">
        <v>0.25900000000000001</v>
      </c>
    </row>
    <row r="1448" spans="33:35" ht="15" customHeight="1">
      <c r="AG1448" s="347" t="s">
        <v>2785</v>
      </c>
      <c r="AH1448" s="347" t="s">
        <v>5191</v>
      </c>
      <c r="AI1448" s="150">
        <v>0.51</v>
      </c>
    </row>
    <row r="1449" spans="33:35" ht="15" customHeight="1">
      <c r="AG1449" s="347" t="s">
        <v>2786</v>
      </c>
      <c r="AH1449" s="347" t="s">
        <v>1144</v>
      </c>
      <c r="AI1449" s="150">
        <v>0.46400000000000002</v>
      </c>
    </row>
    <row r="1450" spans="33:35" ht="15" customHeight="1">
      <c r="AG1450" s="347" t="s">
        <v>2787</v>
      </c>
      <c r="AH1450" s="347" t="s">
        <v>1156</v>
      </c>
      <c r="AI1450" s="150">
        <v>0.68099999999999994</v>
      </c>
    </row>
    <row r="1451" spans="33:35" ht="15" customHeight="1">
      <c r="AG1451" s="347" t="s">
        <v>5192</v>
      </c>
      <c r="AH1451" s="347" t="s">
        <v>1246</v>
      </c>
      <c r="AI1451" s="150">
        <v>0.56099999999999994</v>
      </c>
    </row>
    <row r="1452" spans="33:35" ht="15" customHeight="1">
      <c r="AG1452" s="347" t="s">
        <v>2788</v>
      </c>
      <c r="AH1452" s="347" t="s">
        <v>978</v>
      </c>
      <c r="AI1452" s="150">
        <v>0.57499999999999996</v>
      </c>
    </row>
    <row r="1453" spans="33:35" ht="15" customHeight="1">
      <c r="AG1453" s="347" t="s">
        <v>2789</v>
      </c>
      <c r="AH1453" s="347" t="s">
        <v>1008</v>
      </c>
      <c r="AI1453" s="150">
        <v>0.58899999999999997</v>
      </c>
    </row>
    <row r="1454" spans="33:35" ht="15" customHeight="1">
      <c r="AG1454" s="347" t="s">
        <v>5193</v>
      </c>
      <c r="AH1454" s="347" t="s">
        <v>1227</v>
      </c>
      <c r="AI1454" s="150">
        <v>0.53900000000000003</v>
      </c>
    </row>
    <row r="1455" spans="33:35" ht="15" customHeight="1">
      <c r="AG1455" s="347" t="s">
        <v>2790</v>
      </c>
      <c r="AH1455" s="347" t="s">
        <v>1043</v>
      </c>
      <c r="AI1455" s="150">
        <v>0.6</v>
      </c>
    </row>
    <row r="1456" spans="33:35" ht="15" customHeight="1">
      <c r="AG1456" s="347" t="s">
        <v>2791</v>
      </c>
      <c r="AH1456" s="347" t="s">
        <v>1274</v>
      </c>
      <c r="AI1456" s="150">
        <v>0.55500000000000005</v>
      </c>
    </row>
    <row r="1457" spans="33:35" ht="15" customHeight="1">
      <c r="AG1457" s="347" t="s">
        <v>2792</v>
      </c>
      <c r="AH1457" s="347" t="s">
        <v>1173</v>
      </c>
      <c r="AI1457" s="150">
        <v>0.54500000000000004</v>
      </c>
    </row>
    <row r="1458" spans="33:35" ht="15" customHeight="1">
      <c r="AG1458" s="347" t="s">
        <v>2793</v>
      </c>
      <c r="AH1458" s="347" t="s">
        <v>1266</v>
      </c>
      <c r="AI1458" s="150">
        <v>0.22599999999999998</v>
      </c>
    </row>
    <row r="1459" spans="33:35" ht="15" customHeight="1">
      <c r="AG1459" s="347" t="s">
        <v>2794</v>
      </c>
      <c r="AH1459" s="347" t="s">
        <v>1129</v>
      </c>
      <c r="AI1459" s="150">
        <v>0.54900000000000004</v>
      </c>
    </row>
    <row r="1460" spans="33:35" ht="15" customHeight="1">
      <c r="AG1460" s="347" t="s">
        <v>2795</v>
      </c>
      <c r="AH1460" s="347" t="s">
        <v>1118</v>
      </c>
      <c r="AI1460" s="150">
        <v>0.55800000000000005</v>
      </c>
    </row>
    <row r="1461" spans="33:35" ht="15" customHeight="1">
      <c r="AG1461" s="347" t="s">
        <v>5194</v>
      </c>
      <c r="AH1461" s="347" t="s">
        <v>1244</v>
      </c>
      <c r="AI1461" s="150">
        <v>0.53100000000000003</v>
      </c>
    </row>
    <row r="1462" spans="33:35" ht="15" customHeight="1">
      <c r="AG1462" s="347" t="s">
        <v>2796</v>
      </c>
      <c r="AH1462" s="347" t="s">
        <v>880</v>
      </c>
      <c r="AI1462" s="150">
        <v>0</v>
      </c>
    </row>
    <row r="1463" spans="33:35" ht="15" customHeight="1">
      <c r="AG1463" s="347" t="s">
        <v>2797</v>
      </c>
      <c r="AH1463" s="347" t="s">
        <v>1079</v>
      </c>
      <c r="AI1463" s="150">
        <v>0.41899999999999998</v>
      </c>
    </row>
    <row r="1464" spans="33:35" ht="15" customHeight="1">
      <c r="AG1464" s="347" t="s">
        <v>5195</v>
      </c>
      <c r="AH1464" s="347" t="s">
        <v>1223</v>
      </c>
      <c r="AI1464" s="150">
        <v>0.51</v>
      </c>
    </row>
    <row r="1465" spans="33:35" ht="15" customHeight="1">
      <c r="AG1465" s="347" t="s">
        <v>2798</v>
      </c>
      <c r="AH1465" s="347" t="s">
        <v>1046</v>
      </c>
      <c r="AI1465" s="150">
        <v>0.53600000000000003</v>
      </c>
    </row>
    <row r="1466" spans="33:35" ht="15" customHeight="1">
      <c r="AG1466" s="347" t="s">
        <v>2799</v>
      </c>
      <c r="AH1466" s="347" t="s">
        <v>5009</v>
      </c>
      <c r="AI1466" s="150">
        <v>0</v>
      </c>
    </row>
    <row r="1467" spans="33:35" ht="15" customHeight="1">
      <c r="AG1467" s="347" t="s">
        <v>2800</v>
      </c>
      <c r="AH1467" s="347" t="s">
        <v>5010</v>
      </c>
      <c r="AI1467" s="150">
        <v>0.37</v>
      </c>
    </row>
    <row r="1468" spans="33:35" ht="15" customHeight="1">
      <c r="AG1468" s="347" t="s">
        <v>5196</v>
      </c>
      <c r="AH1468" s="347" t="s">
        <v>5197</v>
      </c>
      <c r="AI1468" s="150">
        <v>0.499</v>
      </c>
    </row>
    <row r="1469" spans="33:35" ht="15" customHeight="1">
      <c r="AG1469" s="347" t="s">
        <v>2804</v>
      </c>
      <c r="AH1469" s="347" t="s">
        <v>5198</v>
      </c>
      <c r="AI1469" s="150">
        <v>0.49399999999999999</v>
      </c>
    </row>
    <row r="1470" spans="33:35" ht="15" customHeight="1">
      <c r="AG1470" s="347" t="s">
        <v>2805</v>
      </c>
      <c r="AH1470" s="347" t="s">
        <v>833</v>
      </c>
      <c r="AI1470" s="150">
        <v>0.54199999999999993</v>
      </c>
    </row>
    <row r="1471" spans="33:35" ht="15" customHeight="1">
      <c r="AG1471" s="347" t="s">
        <v>5199</v>
      </c>
      <c r="AH1471" s="347" t="s">
        <v>834</v>
      </c>
      <c r="AI1471" s="150">
        <v>0.46099999999999997</v>
      </c>
    </row>
    <row r="1472" spans="33:35" ht="15" customHeight="1">
      <c r="AG1472" s="347" t="s">
        <v>2806</v>
      </c>
      <c r="AH1472" s="347" t="s">
        <v>990</v>
      </c>
      <c r="AI1472" s="150">
        <v>0.54799999999999993</v>
      </c>
    </row>
    <row r="1473" spans="33:35" ht="15" customHeight="1">
      <c r="AG1473" s="347" t="s">
        <v>2807</v>
      </c>
      <c r="AH1473" s="347" t="s">
        <v>1143</v>
      </c>
      <c r="AI1473" s="150">
        <v>0.55500000000000005</v>
      </c>
    </row>
    <row r="1474" spans="33:35" ht="15" customHeight="1">
      <c r="AG1474" s="347" t="s">
        <v>2808</v>
      </c>
      <c r="AH1474" s="347" t="s">
        <v>883</v>
      </c>
      <c r="AI1474" s="150">
        <v>0.58699999999999997</v>
      </c>
    </row>
    <row r="1475" spans="33:35" ht="15" customHeight="1">
      <c r="AG1475" s="347" t="s">
        <v>2809</v>
      </c>
      <c r="AH1475" s="347" t="s">
        <v>979</v>
      </c>
      <c r="AI1475" s="150">
        <v>0.50800000000000001</v>
      </c>
    </row>
    <row r="1476" spans="33:35" ht="15" customHeight="1">
      <c r="AG1476" s="347" t="s">
        <v>2811</v>
      </c>
      <c r="AH1476" s="347" t="s">
        <v>771</v>
      </c>
      <c r="AI1476" s="150">
        <v>0.49399999999999999</v>
      </c>
    </row>
    <row r="1477" spans="33:35" ht="15" customHeight="1">
      <c r="AG1477" s="347" t="s">
        <v>2812</v>
      </c>
      <c r="AH1477" s="347" t="s">
        <v>1159</v>
      </c>
      <c r="AI1477" s="150">
        <v>0.66799999999999993</v>
      </c>
    </row>
    <row r="1478" spans="33:35" ht="15" customHeight="1">
      <c r="AG1478" s="347" t="s">
        <v>5200</v>
      </c>
      <c r="AH1478" s="347" t="s">
        <v>1247</v>
      </c>
      <c r="AI1478" s="150">
        <v>0.68499999999999994</v>
      </c>
    </row>
    <row r="1479" spans="33:35" ht="15" customHeight="1">
      <c r="AG1479" s="347" t="s">
        <v>2813</v>
      </c>
      <c r="AH1479" s="347" t="s">
        <v>1296</v>
      </c>
      <c r="AI1479" s="150">
        <v>0.43</v>
      </c>
    </row>
    <row r="1480" spans="33:35" ht="15" customHeight="1">
      <c r="AG1480" s="347" t="s">
        <v>2814</v>
      </c>
      <c r="AH1480" s="347" t="s">
        <v>1068</v>
      </c>
      <c r="AI1480" s="150">
        <v>0.47899999999999998</v>
      </c>
    </row>
    <row r="1481" spans="33:35" ht="15" customHeight="1">
      <c r="AG1481" s="347" t="s">
        <v>2815</v>
      </c>
      <c r="AH1481" s="347" t="s">
        <v>1185</v>
      </c>
      <c r="AI1481" s="150">
        <v>0.46799999999999997</v>
      </c>
    </row>
    <row r="1482" spans="33:35" ht="15" customHeight="1">
      <c r="AG1482" s="347" t="s">
        <v>2816</v>
      </c>
      <c r="AH1482" s="347" t="s">
        <v>1075</v>
      </c>
      <c r="AI1482" s="150">
        <v>0.48500000000000004</v>
      </c>
    </row>
    <row r="1483" spans="33:35" ht="15" customHeight="1">
      <c r="AG1483" s="347" t="s">
        <v>2817</v>
      </c>
      <c r="AH1483" s="347" t="s">
        <v>1301</v>
      </c>
      <c r="AI1483" s="150">
        <v>0.76999999999999991</v>
      </c>
    </row>
    <row r="1484" spans="33:35" ht="15" customHeight="1">
      <c r="AG1484" s="347" t="s">
        <v>2818</v>
      </c>
      <c r="AH1484" s="347" t="s">
        <v>1187</v>
      </c>
      <c r="AI1484" s="150">
        <v>0</v>
      </c>
    </row>
    <row r="1485" spans="33:35" ht="15" customHeight="1">
      <c r="AG1485" s="347" t="s">
        <v>5201</v>
      </c>
      <c r="AH1485" s="347" t="s">
        <v>5202</v>
      </c>
      <c r="AI1485" s="150">
        <v>0.51300000000000001</v>
      </c>
    </row>
    <row r="1486" spans="33:35" ht="15" customHeight="1">
      <c r="AG1486" s="347" t="s">
        <v>2819</v>
      </c>
      <c r="AH1486" s="347" t="s">
        <v>1064</v>
      </c>
      <c r="AI1486" s="150">
        <v>0.55999999999999994</v>
      </c>
    </row>
    <row r="1487" spans="33:35" ht="15" customHeight="1">
      <c r="AG1487" s="347" t="s">
        <v>2820</v>
      </c>
      <c r="AH1487" s="347" t="s">
        <v>815</v>
      </c>
      <c r="AI1487" s="150">
        <v>0</v>
      </c>
    </row>
    <row r="1488" spans="33:35" ht="15" customHeight="1">
      <c r="AG1488" s="347" t="s">
        <v>2821</v>
      </c>
      <c r="AH1488" s="347" t="s">
        <v>783</v>
      </c>
      <c r="AI1488" s="150">
        <v>0.54299999999999993</v>
      </c>
    </row>
    <row r="1489" spans="33:35" ht="15" customHeight="1">
      <c r="AG1489" s="347" t="s">
        <v>2822</v>
      </c>
      <c r="AH1489" s="347" t="s">
        <v>1002</v>
      </c>
      <c r="AI1489" s="150">
        <v>0.58299999999999996</v>
      </c>
    </row>
    <row r="1490" spans="33:35" ht="15" customHeight="1">
      <c r="AG1490" s="347" t="s">
        <v>2823</v>
      </c>
      <c r="AH1490" s="347" t="s">
        <v>1261</v>
      </c>
      <c r="AI1490" s="150">
        <v>0.65899999999999992</v>
      </c>
    </row>
    <row r="1491" spans="33:35" ht="15" customHeight="1">
      <c r="AG1491" s="347" t="s">
        <v>5203</v>
      </c>
      <c r="AH1491" s="347" t="s">
        <v>1207</v>
      </c>
      <c r="AI1491" s="150">
        <v>0.6130000000000001</v>
      </c>
    </row>
    <row r="1492" spans="33:35" ht="15" customHeight="1">
      <c r="AG1492" s="347" t="s">
        <v>2824</v>
      </c>
      <c r="AH1492" s="347" t="s">
        <v>1122</v>
      </c>
      <c r="AI1492" s="150">
        <v>0.501</v>
      </c>
    </row>
    <row r="1493" spans="33:35" ht="15" customHeight="1">
      <c r="AG1493" s="347" t="s">
        <v>5204</v>
      </c>
      <c r="AH1493" s="347" t="s">
        <v>1248</v>
      </c>
      <c r="AI1493" s="150">
        <v>0.47300000000000003</v>
      </c>
    </row>
    <row r="1494" spans="33:35" ht="15" customHeight="1">
      <c r="AG1494" s="347" t="s">
        <v>5205</v>
      </c>
      <c r="AH1494" s="347" t="s">
        <v>1193</v>
      </c>
      <c r="AI1494" s="150">
        <v>0.50900000000000001</v>
      </c>
    </row>
    <row r="1495" spans="33:35" ht="15" customHeight="1">
      <c r="AG1495" s="347" t="s">
        <v>2825</v>
      </c>
      <c r="AH1495" s="347" t="s">
        <v>1325</v>
      </c>
      <c r="AI1495" s="150">
        <v>0.48000000000000004</v>
      </c>
    </row>
    <row r="1496" spans="33:35" ht="15" customHeight="1">
      <c r="AG1496" s="347" t="s">
        <v>2826</v>
      </c>
      <c r="AH1496" s="347" t="s">
        <v>919</v>
      </c>
      <c r="AI1496" s="150">
        <v>0.57700000000000007</v>
      </c>
    </row>
    <row r="1497" spans="33:35" ht="15" customHeight="1">
      <c r="AG1497" s="347" t="s">
        <v>2827</v>
      </c>
      <c r="AH1497" s="347" t="s">
        <v>1011</v>
      </c>
      <c r="AI1497" s="150">
        <v>0.58200000000000007</v>
      </c>
    </row>
    <row r="1498" spans="33:35" ht="15" customHeight="1">
      <c r="AG1498" s="347" t="s">
        <v>2828</v>
      </c>
      <c r="AH1498" s="347" t="s">
        <v>1316</v>
      </c>
      <c r="AI1498" s="150">
        <v>0.5</v>
      </c>
    </row>
    <row r="1499" spans="33:35" ht="15" customHeight="1">
      <c r="AG1499" s="347" t="s">
        <v>2829</v>
      </c>
      <c r="AH1499" s="347" t="s">
        <v>1272</v>
      </c>
      <c r="AI1499" s="150">
        <v>0.59500000000000008</v>
      </c>
    </row>
    <row r="1500" spans="33:35" ht="15" customHeight="1">
      <c r="AG1500" s="347" t="s">
        <v>2830</v>
      </c>
      <c r="AH1500" s="347" t="s">
        <v>5206</v>
      </c>
      <c r="AI1500" s="150">
        <v>0</v>
      </c>
    </row>
    <row r="1501" spans="33:35" ht="15" customHeight="1">
      <c r="AG1501" s="347" t="s">
        <v>2831</v>
      </c>
      <c r="AH1501" s="347" t="s">
        <v>5207</v>
      </c>
      <c r="AI1501" s="150">
        <v>0.34900000000000003</v>
      </c>
    </row>
    <row r="1502" spans="33:35" ht="15" customHeight="1">
      <c r="AG1502" s="347" t="s">
        <v>2832</v>
      </c>
      <c r="AH1502" s="347" t="s">
        <v>5208</v>
      </c>
      <c r="AI1502" s="150">
        <v>0.60099999999999998</v>
      </c>
    </row>
    <row r="1503" spans="33:35" ht="15" customHeight="1">
      <c r="AG1503" s="347" t="s">
        <v>2833</v>
      </c>
      <c r="AH1503" s="347" t="s">
        <v>5209</v>
      </c>
      <c r="AI1503" s="150">
        <v>0.60099999999999998</v>
      </c>
    </row>
    <row r="1504" spans="33:35" ht="15" customHeight="1">
      <c r="AG1504" s="347" t="s">
        <v>2834</v>
      </c>
      <c r="AH1504" s="347" t="s">
        <v>960</v>
      </c>
      <c r="AI1504" s="150">
        <v>0.56499999999999995</v>
      </c>
    </row>
    <row r="1505" spans="33:35" ht="15" customHeight="1">
      <c r="AG1505" s="347" t="s">
        <v>2835</v>
      </c>
      <c r="AH1505" s="347" t="s">
        <v>1030</v>
      </c>
      <c r="AI1505" s="150">
        <v>0.37</v>
      </c>
    </row>
    <row r="1506" spans="33:35" ht="15" customHeight="1">
      <c r="AG1506" s="347" t="s">
        <v>5210</v>
      </c>
      <c r="AH1506" s="347" t="s">
        <v>1230</v>
      </c>
      <c r="AI1506" s="150">
        <v>0.50900000000000001</v>
      </c>
    </row>
    <row r="1507" spans="33:35" ht="15" customHeight="1">
      <c r="AG1507" s="347" t="s">
        <v>2836</v>
      </c>
      <c r="AH1507" s="347" t="s">
        <v>1177</v>
      </c>
      <c r="AI1507" s="150">
        <v>0.61</v>
      </c>
    </row>
    <row r="1508" spans="33:35" ht="15" customHeight="1">
      <c r="AG1508" s="347" t="s">
        <v>5211</v>
      </c>
      <c r="AH1508" s="347" t="s">
        <v>993</v>
      </c>
      <c r="AI1508" s="150">
        <v>0.52400000000000002</v>
      </c>
    </row>
    <row r="1509" spans="33:35" ht="15" customHeight="1">
      <c r="AG1509" s="347" t="s">
        <v>5212</v>
      </c>
      <c r="AH1509" s="347" t="s">
        <v>1213</v>
      </c>
      <c r="AI1509" s="150">
        <v>0.51400000000000001</v>
      </c>
    </row>
    <row r="1510" spans="33:35" ht="15" customHeight="1">
      <c r="AG1510" s="347" t="s">
        <v>5213</v>
      </c>
      <c r="AH1510" s="347" t="s">
        <v>984</v>
      </c>
      <c r="AI1510" s="150">
        <v>0.499</v>
      </c>
    </row>
    <row r="1511" spans="33:35" ht="15" customHeight="1">
      <c r="AG1511" s="347" t="s">
        <v>2837</v>
      </c>
      <c r="AH1511" s="347" t="s">
        <v>1217</v>
      </c>
      <c r="AI1511" s="150">
        <v>0.36299999999999999</v>
      </c>
    </row>
    <row r="1512" spans="33:35" ht="15" customHeight="1">
      <c r="AG1512" s="347" t="s">
        <v>2838</v>
      </c>
      <c r="AH1512" s="347" t="s">
        <v>1218</v>
      </c>
      <c r="AI1512" s="150">
        <v>0.90300000000000002</v>
      </c>
    </row>
    <row r="1513" spans="33:35" ht="15" customHeight="1">
      <c r="AG1513" s="347" t="s">
        <v>2839</v>
      </c>
      <c r="AH1513" s="347" t="s">
        <v>1219</v>
      </c>
      <c r="AI1513" s="150">
        <v>0.88600000000000001</v>
      </c>
    </row>
    <row r="1514" spans="33:35" ht="15" customHeight="1">
      <c r="AG1514" s="347" t="s">
        <v>2840</v>
      </c>
      <c r="AH1514" s="347" t="s">
        <v>1169</v>
      </c>
      <c r="AI1514" s="150">
        <v>0.47</v>
      </c>
    </row>
    <row r="1515" spans="33:35" ht="15" customHeight="1">
      <c r="AG1515" s="347" t="s">
        <v>5214</v>
      </c>
      <c r="AH1515" s="347" t="s">
        <v>1234</v>
      </c>
      <c r="AI1515" s="150">
        <v>0.45700000000000002</v>
      </c>
    </row>
    <row r="1516" spans="33:35" ht="15" customHeight="1">
      <c r="AG1516" s="347" t="s">
        <v>2841</v>
      </c>
      <c r="AH1516" s="347" t="s">
        <v>785</v>
      </c>
      <c r="AI1516" s="150">
        <v>0.55900000000000005</v>
      </c>
    </row>
    <row r="1517" spans="33:35" ht="15" customHeight="1">
      <c r="AG1517" s="347" t="s">
        <v>5215</v>
      </c>
      <c r="AH1517" s="347" t="s">
        <v>803</v>
      </c>
      <c r="AI1517" s="150">
        <v>0</v>
      </c>
    </row>
    <row r="1518" spans="33:35" ht="15" customHeight="1">
      <c r="AG1518" s="347" t="s">
        <v>2842</v>
      </c>
      <c r="AH1518" s="347" t="s">
        <v>718</v>
      </c>
      <c r="AI1518" s="150">
        <v>0.438</v>
      </c>
    </row>
    <row r="1519" spans="33:35" ht="15" customHeight="1">
      <c r="AG1519" s="347" t="s">
        <v>5216</v>
      </c>
      <c r="AH1519" s="347" t="s">
        <v>1189</v>
      </c>
      <c r="AI1519" s="150">
        <v>0.90799999999999992</v>
      </c>
    </row>
    <row r="1520" spans="33:35" ht="15" customHeight="1">
      <c r="AG1520" s="347" t="s">
        <v>2843</v>
      </c>
      <c r="AH1520" s="347" t="s">
        <v>1161</v>
      </c>
      <c r="AI1520" s="150">
        <v>0.64300000000000002</v>
      </c>
    </row>
    <row r="1521" spans="33:35" ht="15" customHeight="1">
      <c r="AG1521" s="347" t="s">
        <v>2844</v>
      </c>
      <c r="AH1521" s="347" t="s">
        <v>1001</v>
      </c>
      <c r="AI1521" s="150">
        <v>0.54199999999999993</v>
      </c>
    </row>
    <row r="1522" spans="33:35" ht="15" customHeight="1">
      <c r="AG1522" s="347" t="s">
        <v>2845</v>
      </c>
      <c r="AH1522" s="347" t="s">
        <v>1267</v>
      </c>
      <c r="AI1522" s="150">
        <v>0.72699999999999998</v>
      </c>
    </row>
    <row r="1523" spans="33:35" ht="15" customHeight="1">
      <c r="AG1523" s="347" t="s">
        <v>2846</v>
      </c>
      <c r="AH1523" s="347" t="s">
        <v>1112</v>
      </c>
      <c r="AI1523" s="150">
        <v>0.501</v>
      </c>
    </row>
    <row r="1524" spans="33:35" ht="15" customHeight="1">
      <c r="AG1524" s="347" t="s">
        <v>5217</v>
      </c>
      <c r="AH1524" s="347" t="s">
        <v>1212</v>
      </c>
      <c r="AI1524" s="150">
        <v>0.65300000000000002</v>
      </c>
    </row>
    <row r="1525" spans="33:35" ht="15" customHeight="1">
      <c r="AG1525" s="347" t="s">
        <v>2847</v>
      </c>
      <c r="AH1525" s="347" t="s">
        <v>828</v>
      </c>
      <c r="AI1525" s="150">
        <v>0.54799999999999993</v>
      </c>
    </row>
    <row r="1526" spans="33:35" ht="15" customHeight="1">
      <c r="AG1526" s="347" t="s">
        <v>2848</v>
      </c>
      <c r="AH1526" s="347" t="s">
        <v>5218</v>
      </c>
      <c r="AI1526" s="150">
        <v>0.5</v>
      </c>
    </row>
    <row r="1527" spans="33:35" ht="15" customHeight="1">
      <c r="AG1527" s="347" t="s">
        <v>2849</v>
      </c>
      <c r="AH1527" s="347" t="s">
        <v>1355</v>
      </c>
      <c r="AI1527" s="150">
        <v>0.52600000000000002</v>
      </c>
    </row>
    <row r="1528" spans="33:35" ht="15" customHeight="1">
      <c r="AG1528" s="347" t="s">
        <v>2850</v>
      </c>
      <c r="AH1528" s="347" t="s">
        <v>1199</v>
      </c>
      <c r="AI1528" s="150">
        <v>0</v>
      </c>
    </row>
    <row r="1529" spans="33:35" ht="15" customHeight="1">
      <c r="AG1529" s="347" t="s">
        <v>2851</v>
      </c>
      <c r="AH1529" s="347" t="s">
        <v>1200</v>
      </c>
      <c r="AI1529" s="150">
        <v>0.29199999999999998</v>
      </c>
    </row>
    <row r="1530" spans="33:35" ht="15" customHeight="1">
      <c r="AG1530" s="347" t="s">
        <v>2852</v>
      </c>
      <c r="AH1530" s="347" t="s">
        <v>1201</v>
      </c>
      <c r="AI1530" s="150">
        <v>0.41499999999999998</v>
      </c>
    </row>
    <row r="1531" spans="33:35" ht="15" customHeight="1">
      <c r="AG1531" s="347" t="s">
        <v>2853</v>
      </c>
      <c r="AH1531" s="347" t="s">
        <v>1202</v>
      </c>
      <c r="AI1531" s="150">
        <v>2.2000000000000001E-3</v>
      </c>
    </row>
    <row r="1532" spans="33:35" ht="15" customHeight="1">
      <c r="AG1532" s="347" t="s">
        <v>2854</v>
      </c>
      <c r="AH1532" s="347" t="s">
        <v>1203</v>
      </c>
      <c r="AI1532" s="150">
        <v>0.41300000000000003</v>
      </c>
    </row>
    <row r="1533" spans="33:35" ht="15" customHeight="1">
      <c r="AG1533" s="347" t="s">
        <v>2855</v>
      </c>
      <c r="AH1533" s="347" t="s">
        <v>5029</v>
      </c>
      <c r="AI1533" s="150">
        <v>0.29199999999999998</v>
      </c>
    </row>
    <row r="1534" spans="33:35" ht="15" customHeight="1">
      <c r="AG1534" s="347" t="s">
        <v>2856</v>
      </c>
      <c r="AH1534" s="347" t="s">
        <v>5219</v>
      </c>
      <c r="AI1534" s="150">
        <v>0.48500000000000004</v>
      </c>
    </row>
    <row r="1535" spans="33:35" ht="15" customHeight="1">
      <c r="AG1535" s="347" t="s">
        <v>2857</v>
      </c>
      <c r="AH1535" s="347" t="s">
        <v>1403</v>
      </c>
      <c r="AI1535" s="150">
        <v>0.41100000000000003</v>
      </c>
    </row>
    <row r="1536" spans="33:35" ht="15" customHeight="1">
      <c r="AG1536" s="347" t="s">
        <v>2858</v>
      </c>
      <c r="AH1536" s="347" t="s">
        <v>1484</v>
      </c>
      <c r="AI1536" s="150">
        <v>0.61</v>
      </c>
    </row>
    <row r="1537" spans="33:35" ht="15" customHeight="1">
      <c r="AG1537" s="347" t="s">
        <v>2859</v>
      </c>
      <c r="AH1537" s="347" t="s">
        <v>1128</v>
      </c>
      <c r="AI1537" s="150">
        <v>0.502</v>
      </c>
    </row>
    <row r="1538" spans="33:35" ht="15" customHeight="1">
      <c r="AG1538" s="347" t="s">
        <v>2860</v>
      </c>
      <c r="AH1538" s="347" t="s">
        <v>794</v>
      </c>
      <c r="AI1538" s="150">
        <v>0.46200000000000002</v>
      </c>
    </row>
    <row r="1539" spans="33:35" ht="15" customHeight="1">
      <c r="AG1539" s="347" t="s">
        <v>2861</v>
      </c>
      <c r="AH1539" s="347" t="s">
        <v>773</v>
      </c>
      <c r="AI1539" s="150">
        <v>0.54699999999999993</v>
      </c>
    </row>
    <row r="1540" spans="33:35" ht="15" customHeight="1">
      <c r="AG1540" s="347" t="s">
        <v>2862</v>
      </c>
      <c r="AH1540" s="347" t="s">
        <v>1243</v>
      </c>
      <c r="AI1540" s="150">
        <v>0.60799999999999998</v>
      </c>
    </row>
    <row r="1541" spans="33:35" ht="15" customHeight="1">
      <c r="AG1541" s="347" t="s">
        <v>5220</v>
      </c>
      <c r="AH1541" s="347" t="s">
        <v>1179</v>
      </c>
      <c r="AI1541" s="150">
        <v>0.63600000000000001</v>
      </c>
    </row>
    <row r="1542" spans="33:35" ht="15" customHeight="1">
      <c r="AG1542" s="347" t="s">
        <v>2863</v>
      </c>
      <c r="AH1542" s="347" t="s">
        <v>1320</v>
      </c>
      <c r="AI1542" s="150">
        <v>0.47</v>
      </c>
    </row>
    <row r="1543" spans="33:35" ht="15" customHeight="1">
      <c r="AG1543" s="347" t="s">
        <v>2864</v>
      </c>
      <c r="AH1543" s="347" t="s">
        <v>1029</v>
      </c>
      <c r="AI1543" s="150">
        <v>0.56300000000000006</v>
      </c>
    </row>
    <row r="1544" spans="33:35" ht="15" customHeight="1">
      <c r="AG1544" s="347" t="s">
        <v>2865</v>
      </c>
      <c r="AH1544" s="347" t="s">
        <v>795</v>
      </c>
      <c r="AI1544" s="150">
        <v>0.53799999999999992</v>
      </c>
    </row>
    <row r="1545" spans="33:35" ht="15" customHeight="1">
      <c r="AG1545" s="347" t="s">
        <v>2866</v>
      </c>
      <c r="AH1545" s="347" t="s">
        <v>1007</v>
      </c>
      <c r="AI1545" s="150">
        <v>0.5</v>
      </c>
    </row>
    <row r="1546" spans="33:35" ht="15" customHeight="1">
      <c r="AG1546" s="347" t="s">
        <v>2867</v>
      </c>
      <c r="AH1546" s="347" t="s">
        <v>1302</v>
      </c>
      <c r="AI1546" s="150">
        <v>0.56300000000000006</v>
      </c>
    </row>
    <row r="1547" spans="33:35" ht="15" customHeight="1">
      <c r="AG1547" s="347" t="s">
        <v>2868</v>
      </c>
      <c r="AH1547" s="347" t="s">
        <v>797</v>
      </c>
      <c r="AI1547" s="150">
        <v>0.73199999999999998</v>
      </c>
    </row>
    <row r="1548" spans="33:35" ht="15" customHeight="1">
      <c r="AG1548" s="347" t="s">
        <v>2869</v>
      </c>
      <c r="AH1548" s="347" t="s">
        <v>774</v>
      </c>
      <c r="AI1548" s="150">
        <v>0.56999999999999995</v>
      </c>
    </row>
    <row r="1549" spans="33:35" ht="15" customHeight="1">
      <c r="AG1549" s="347" t="s">
        <v>2870</v>
      </c>
      <c r="AH1549" s="347" t="s">
        <v>1032</v>
      </c>
      <c r="AI1549" s="150">
        <v>0.5</v>
      </c>
    </row>
    <row r="1550" spans="33:35" ht="15" customHeight="1">
      <c r="AG1550" s="347" t="s">
        <v>2871</v>
      </c>
      <c r="AH1550" s="347" t="s">
        <v>1300</v>
      </c>
      <c r="AI1550" s="150">
        <v>0.44700000000000001</v>
      </c>
    </row>
    <row r="1551" spans="33:35" ht="15" customHeight="1">
      <c r="AG1551" s="347" t="s">
        <v>2872</v>
      </c>
      <c r="AH1551" s="347" t="s">
        <v>1276</v>
      </c>
      <c r="AI1551" s="150">
        <v>0.47800000000000004</v>
      </c>
    </row>
    <row r="1552" spans="33:35" ht="15" customHeight="1">
      <c r="AG1552" s="347" t="s">
        <v>2873</v>
      </c>
      <c r="AH1552" s="347" t="s">
        <v>1160</v>
      </c>
      <c r="AI1552" s="150">
        <v>0.59799999999999998</v>
      </c>
    </row>
    <row r="1553" spans="33:35" ht="15" customHeight="1">
      <c r="AG1553" s="347" t="s">
        <v>2874</v>
      </c>
      <c r="AH1553" s="347" t="s">
        <v>775</v>
      </c>
      <c r="AI1553" s="150">
        <v>0.53300000000000003</v>
      </c>
    </row>
    <row r="1554" spans="33:35" ht="15" customHeight="1">
      <c r="AG1554" s="347" t="s">
        <v>2875</v>
      </c>
      <c r="AH1554" s="347" t="s">
        <v>798</v>
      </c>
      <c r="AI1554" s="150">
        <v>0.53500000000000003</v>
      </c>
    </row>
    <row r="1555" spans="33:35" ht="15" customHeight="1">
      <c r="AG1555" s="347" t="s">
        <v>2876</v>
      </c>
      <c r="AH1555" s="347" t="s">
        <v>799</v>
      </c>
      <c r="AI1555" s="150">
        <v>0.48000000000000004</v>
      </c>
    </row>
    <row r="1556" spans="33:35" ht="15" customHeight="1">
      <c r="AG1556" s="347" t="s">
        <v>2877</v>
      </c>
      <c r="AH1556" s="347" t="s">
        <v>1441</v>
      </c>
      <c r="AI1556" s="150">
        <v>0.49299999999999994</v>
      </c>
    </row>
    <row r="1557" spans="33:35" ht="15" customHeight="1">
      <c r="AG1557" s="347" t="s">
        <v>2878</v>
      </c>
      <c r="AH1557" s="347" t="s">
        <v>1481</v>
      </c>
      <c r="AI1557" s="150">
        <v>0.45300000000000001</v>
      </c>
    </row>
    <row r="1558" spans="33:35" ht="15" customHeight="1">
      <c r="AG1558" s="347" t="s">
        <v>2879</v>
      </c>
      <c r="AH1558" s="347" t="s">
        <v>914</v>
      </c>
      <c r="AI1558" s="150">
        <v>0.36299999999999999</v>
      </c>
    </row>
    <row r="1559" spans="33:35" ht="15" customHeight="1">
      <c r="AG1559" s="347" t="s">
        <v>2880</v>
      </c>
      <c r="AH1559" s="347" t="s">
        <v>1188</v>
      </c>
      <c r="AI1559" s="150">
        <v>0</v>
      </c>
    </row>
    <row r="1560" spans="33:35" ht="15" customHeight="1">
      <c r="AG1560" s="347" t="s">
        <v>2881</v>
      </c>
      <c r="AH1560" s="347" t="s">
        <v>5221</v>
      </c>
      <c r="AI1560" s="150">
        <v>0.59699999999999998</v>
      </c>
    </row>
    <row r="1561" spans="33:35" ht="15" customHeight="1">
      <c r="AG1561" s="347" t="s">
        <v>2882</v>
      </c>
      <c r="AH1561" s="347" t="s">
        <v>1331</v>
      </c>
      <c r="AI1561" s="150">
        <v>0.59699999999999998</v>
      </c>
    </row>
    <row r="1562" spans="33:35" ht="15" customHeight="1">
      <c r="AG1562" s="347" t="s">
        <v>5222</v>
      </c>
      <c r="AH1562" s="347" t="s">
        <v>894</v>
      </c>
      <c r="AI1562" s="150">
        <v>0.49200000000000005</v>
      </c>
    </row>
    <row r="1563" spans="33:35" ht="15" customHeight="1">
      <c r="AG1563" s="347" t="s">
        <v>2883</v>
      </c>
      <c r="AH1563" s="347" t="s">
        <v>1016</v>
      </c>
      <c r="AI1563" s="150">
        <v>0.63400000000000001</v>
      </c>
    </row>
    <row r="1564" spans="33:35" ht="15" customHeight="1">
      <c r="AG1564" s="347" t="s">
        <v>2884</v>
      </c>
      <c r="AH1564" s="347" t="s">
        <v>1180</v>
      </c>
      <c r="AI1564" s="150">
        <v>0.36799999999999999</v>
      </c>
    </row>
    <row r="1565" spans="33:35" ht="15" customHeight="1">
      <c r="AG1565" s="347" t="s">
        <v>2885</v>
      </c>
      <c r="AH1565" s="347" t="s">
        <v>1515</v>
      </c>
      <c r="AI1565" s="150">
        <v>0.50600000000000001</v>
      </c>
    </row>
    <row r="1566" spans="33:35" ht="15" customHeight="1">
      <c r="AG1566" s="347" t="s">
        <v>2886</v>
      </c>
      <c r="AH1566" s="347" t="s">
        <v>1168</v>
      </c>
      <c r="AI1566" s="150">
        <v>0.55599999999999994</v>
      </c>
    </row>
    <row r="1567" spans="33:35" ht="15" customHeight="1">
      <c r="AG1567" s="347" t="s">
        <v>2887</v>
      </c>
      <c r="AH1567" s="347" t="s">
        <v>903</v>
      </c>
      <c r="AI1567" s="150">
        <v>0.49700000000000005</v>
      </c>
    </row>
    <row r="1568" spans="33:35" ht="15" customHeight="1">
      <c r="AG1568" s="347" t="s">
        <v>2888</v>
      </c>
      <c r="AH1568" s="347" t="s">
        <v>1120</v>
      </c>
      <c r="AI1568" s="150">
        <v>0.47399999999999998</v>
      </c>
    </row>
    <row r="1569" spans="33:35" ht="15" customHeight="1">
      <c r="AG1569" s="347" t="s">
        <v>2889</v>
      </c>
      <c r="AH1569" s="347" t="s">
        <v>973</v>
      </c>
      <c r="AI1569" s="150">
        <v>0.56300000000000006</v>
      </c>
    </row>
    <row r="1570" spans="33:35" ht="15" customHeight="1">
      <c r="AG1570" s="347" t="s">
        <v>2890</v>
      </c>
      <c r="AH1570" s="347" t="s">
        <v>1293</v>
      </c>
      <c r="AI1570" s="150">
        <v>0.52800000000000002</v>
      </c>
    </row>
    <row r="1571" spans="33:35" ht="15" customHeight="1">
      <c r="AG1571" s="347" t="s">
        <v>2891</v>
      </c>
      <c r="AH1571" s="347" t="s">
        <v>1063</v>
      </c>
      <c r="AI1571" s="150">
        <v>0.45600000000000002</v>
      </c>
    </row>
    <row r="1572" spans="33:35" ht="15" customHeight="1">
      <c r="AG1572" s="347" t="s">
        <v>5223</v>
      </c>
      <c r="AH1572" s="347" t="s">
        <v>1447</v>
      </c>
      <c r="AI1572" s="150">
        <v>0.37</v>
      </c>
    </row>
    <row r="1573" spans="33:35" ht="15" customHeight="1">
      <c r="AG1573" s="347" t="s">
        <v>2892</v>
      </c>
      <c r="AH1573" s="347" t="s">
        <v>800</v>
      </c>
      <c r="AI1573" s="150">
        <v>0.61</v>
      </c>
    </row>
    <row r="1574" spans="33:35" ht="15" customHeight="1">
      <c r="AG1574" s="347" t="s">
        <v>2893</v>
      </c>
      <c r="AH1574" s="347" t="s">
        <v>1394</v>
      </c>
      <c r="AI1574" s="150">
        <v>0</v>
      </c>
    </row>
    <row r="1575" spans="33:35" ht="15" customHeight="1">
      <c r="AG1575" s="347" t="s">
        <v>2894</v>
      </c>
      <c r="AH1575" s="347" t="s">
        <v>1395</v>
      </c>
      <c r="AI1575" s="150">
        <v>0.19900000000000001</v>
      </c>
    </row>
    <row r="1576" spans="33:35" ht="15" customHeight="1">
      <c r="AG1576" s="347" t="s">
        <v>2895</v>
      </c>
      <c r="AH1576" s="347" t="s">
        <v>5224</v>
      </c>
      <c r="AI1576" s="150">
        <v>0.32400000000000001</v>
      </c>
    </row>
    <row r="1577" spans="33:35" ht="15" customHeight="1">
      <c r="AG1577" s="347" t="s">
        <v>5225</v>
      </c>
      <c r="AH1577" s="347" t="s">
        <v>5035</v>
      </c>
      <c r="AI1577" s="150">
        <v>0</v>
      </c>
    </row>
    <row r="1578" spans="33:35" ht="15" customHeight="1">
      <c r="AG1578" s="347" t="s">
        <v>5226</v>
      </c>
      <c r="AH1578" s="347" t="s">
        <v>5036</v>
      </c>
      <c r="AI1578" s="150">
        <v>0.41499999999999998</v>
      </c>
    </row>
    <row r="1579" spans="33:35" ht="15" customHeight="1">
      <c r="AG1579" s="347" t="s">
        <v>5227</v>
      </c>
      <c r="AH1579" s="347" t="s">
        <v>5037</v>
      </c>
      <c r="AI1579" s="150">
        <v>0.29500000000000004</v>
      </c>
    </row>
    <row r="1580" spans="33:35" ht="15" customHeight="1">
      <c r="AG1580" s="347" t="s">
        <v>5228</v>
      </c>
      <c r="AH1580" s="347" t="s">
        <v>5229</v>
      </c>
      <c r="AI1580" s="150">
        <v>0.59799999999999998</v>
      </c>
    </row>
    <row r="1581" spans="33:35" ht="15" customHeight="1">
      <c r="AG1581" s="347" t="s">
        <v>5230</v>
      </c>
      <c r="AH1581" s="347" t="s">
        <v>5038</v>
      </c>
      <c r="AI1581" s="150">
        <v>0.59699999999999998</v>
      </c>
    </row>
    <row r="1582" spans="33:35" ht="15" customHeight="1">
      <c r="AG1582" s="347" t="s">
        <v>2898</v>
      </c>
      <c r="AH1582" s="347" t="s">
        <v>5039</v>
      </c>
      <c r="AI1582" s="150">
        <v>0.28999999999999998</v>
      </c>
    </row>
    <row r="1583" spans="33:35" ht="15" customHeight="1">
      <c r="AG1583" s="347" t="s">
        <v>5231</v>
      </c>
      <c r="AH1583" s="347" t="s">
        <v>5040</v>
      </c>
      <c r="AI1583" s="150">
        <v>0.81800000000000006</v>
      </c>
    </row>
    <row r="1584" spans="33:35" ht="15" customHeight="1">
      <c r="AG1584" s="347" t="s">
        <v>5232</v>
      </c>
      <c r="AH1584" s="347" t="s">
        <v>5041</v>
      </c>
      <c r="AI1584" s="150">
        <v>0.81499999999999995</v>
      </c>
    </row>
    <row r="1585" spans="33:35" ht="15" customHeight="1">
      <c r="AG1585" s="347" t="s">
        <v>2899</v>
      </c>
      <c r="AH1585" s="347" t="s">
        <v>5042</v>
      </c>
      <c r="AI1585" s="150">
        <v>0.61</v>
      </c>
    </row>
    <row r="1586" spans="33:35" ht="15" customHeight="1">
      <c r="AG1586" s="347" t="s">
        <v>2900</v>
      </c>
      <c r="AH1586" s="347" t="s">
        <v>1004</v>
      </c>
      <c r="AI1586" s="150">
        <v>0.58499999999999996</v>
      </c>
    </row>
    <row r="1587" spans="33:35" ht="15" customHeight="1">
      <c r="AG1587" s="347" t="s">
        <v>2901</v>
      </c>
      <c r="AH1587" s="347" t="s">
        <v>5043</v>
      </c>
      <c r="AI1587" s="150">
        <v>0</v>
      </c>
    </row>
    <row r="1588" spans="33:35" ht="15" customHeight="1">
      <c r="AG1588" s="347" t="s">
        <v>2902</v>
      </c>
      <c r="AH1588" s="347" t="s">
        <v>5233</v>
      </c>
      <c r="AI1588" s="150">
        <v>0.5</v>
      </c>
    </row>
    <row r="1589" spans="33:35" ht="15" customHeight="1">
      <c r="AG1589" s="347" t="s">
        <v>2903</v>
      </c>
      <c r="AH1589" s="347" t="s">
        <v>5044</v>
      </c>
      <c r="AI1589" s="150">
        <v>0.5</v>
      </c>
    </row>
    <row r="1590" spans="33:35" ht="15" customHeight="1">
      <c r="AG1590" s="347" t="s">
        <v>2904</v>
      </c>
      <c r="AH1590" s="347" t="s">
        <v>1048</v>
      </c>
      <c r="AI1590" s="150">
        <v>0.53600000000000003</v>
      </c>
    </row>
    <row r="1591" spans="33:35" ht="15" customHeight="1">
      <c r="AG1591" s="347" t="s">
        <v>2905</v>
      </c>
      <c r="AH1591" s="347" t="s">
        <v>1312</v>
      </c>
      <c r="AI1591" s="150">
        <v>0.39500000000000002</v>
      </c>
    </row>
    <row r="1592" spans="33:35" ht="15" customHeight="1">
      <c r="AG1592" s="347" t="s">
        <v>2906</v>
      </c>
      <c r="AH1592" s="347" t="s">
        <v>918</v>
      </c>
      <c r="AI1592" s="150">
        <v>0.56300000000000006</v>
      </c>
    </row>
    <row r="1593" spans="33:35" ht="15" customHeight="1">
      <c r="AG1593" s="347" t="s">
        <v>2907</v>
      </c>
      <c r="AH1593" s="347" t="s">
        <v>920</v>
      </c>
      <c r="AI1593" s="150">
        <v>0.70200000000000007</v>
      </c>
    </row>
    <row r="1594" spans="33:35" ht="15" customHeight="1">
      <c r="AG1594" s="347" t="s">
        <v>2908</v>
      </c>
      <c r="AH1594" s="347" t="s">
        <v>921</v>
      </c>
      <c r="AI1594" s="150">
        <v>0.65700000000000003</v>
      </c>
    </row>
    <row r="1595" spans="33:35" ht="15" customHeight="1">
      <c r="AG1595" s="347" t="s">
        <v>2909</v>
      </c>
      <c r="AH1595" s="347" t="s">
        <v>1318</v>
      </c>
      <c r="AI1595" s="150">
        <v>0.47</v>
      </c>
    </row>
    <row r="1596" spans="33:35" ht="15" customHeight="1">
      <c r="AG1596" s="347" t="s">
        <v>2910</v>
      </c>
      <c r="AH1596" s="347" t="s">
        <v>1328</v>
      </c>
      <c r="AI1596" s="150">
        <v>0.47</v>
      </c>
    </row>
    <row r="1597" spans="33:35" ht="15" customHeight="1">
      <c r="AG1597" s="347" t="s">
        <v>2911</v>
      </c>
      <c r="AH1597" s="347" t="s">
        <v>1304</v>
      </c>
      <c r="AI1597" s="150">
        <v>0.47</v>
      </c>
    </row>
    <row r="1598" spans="33:35" ht="15" customHeight="1">
      <c r="AG1598" s="347" t="s">
        <v>2912</v>
      </c>
      <c r="AH1598" s="347" t="s">
        <v>801</v>
      </c>
      <c r="AI1598" s="150">
        <v>0.51800000000000002</v>
      </c>
    </row>
    <row r="1599" spans="33:35" ht="15" customHeight="1">
      <c r="AG1599" s="347" t="s">
        <v>2913</v>
      </c>
      <c r="AH1599" s="347" t="s">
        <v>1260</v>
      </c>
      <c r="AI1599" s="150">
        <v>0.67800000000000005</v>
      </c>
    </row>
    <row r="1600" spans="33:35" ht="15" customHeight="1">
      <c r="AG1600" s="347" t="s">
        <v>2914</v>
      </c>
      <c r="AH1600" s="347" t="s">
        <v>1473</v>
      </c>
      <c r="AI1600" s="150">
        <v>0.64700000000000002</v>
      </c>
    </row>
    <row r="1601" spans="33:35" ht="15" customHeight="1">
      <c r="AG1601" s="347" t="s">
        <v>2915</v>
      </c>
      <c r="AH1601" s="347" t="s">
        <v>1299</v>
      </c>
      <c r="AI1601" s="150">
        <v>0.55500000000000005</v>
      </c>
    </row>
    <row r="1602" spans="33:35" ht="15" customHeight="1">
      <c r="AG1602" s="347" t="s">
        <v>2916</v>
      </c>
      <c r="AH1602" s="347" t="s">
        <v>802</v>
      </c>
      <c r="AI1602" s="150">
        <v>0.40700000000000003</v>
      </c>
    </row>
    <row r="1603" spans="33:35" ht="15" customHeight="1">
      <c r="AG1603" s="347" t="s">
        <v>2917</v>
      </c>
      <c r="AH1603" s="347" t="s">
        <v>1183</v>
      </c>
      <c r="AI1603" s="150">
        <v>0.47</v>
      </c>
    </row>
    <row r="1604" spans="33:35" ht="15" customHeight="1">
      <c r="AG1604" s="347" t="s">
        <v>2918</v>
      </c>
      <c r="AH1604" s="347" t="s">
        <v>1150</v>
      </c>
      <c r="AI1604" s="150">
        <v>0.53200000000000003</v>
      </c>
    </row>
    <row r="1605" spans="33:35" ht="15" customHeight="1">
      <c r="AG1605" s="347" t="s">
        <v>2919</v>
      </c>
      <c r="AH1605" s="347" t="s">
        <v>1224</v>
      </c>
      <c r="AI1605" s="150">
        <v>0.52100000000000002</v>
      </c>
    </row>
    <row r="1606" spans="33:35" ht="15" customHeight="1">
      <c r="AG1606" s="347" t="s">
        <v>2920</v>
      </c>
      <c r="AH1606" s="347" t="s">
        <v>1453</v>
      </c>
      <c r="AI1606" s="150">
        <v>0.42599999999999999</v>
      </c>
    </row>
    <row r="1607" spans="33:35" ht="15" customHeight="1">
      <c r="AG1607" s="347" t="s">
        <v>2921</v>
      </c>
      <c r="AH1607" s="347" t="s">
        <v>1018</v>
      </c>
      <c r="AI1607" s="150">
        <v>0.53799999999999992</v>
      </c>
    </row>
    <row r="1608" spans="33:35" ht="15" customHeight="1">
      <c r="AG1608" s="347" t="s">
        <v>2922</v>
      </c>
      <c r="AH1608" s="347" t="s">
        <v>1062</v>
      </c>
      <c r="AI1608" s="150">
        <v>0.38699999999999996</v>
      </c>
    </row>
    <row r="1609" spans="33:35" ht="15" customHeight="1">
      <c r="AG1609" s="347" t="s">
        <v>2923</v>
      </c>
      <c r="AH1609" s="347" t="s">
        <v>923</v>
      </c>
      <c r="AI1609" s="150">
        <v>0.46200000000000002</v>
      </c>
    </row>
    <row r="1610" spans="33:35" ht="15" customHeight="1">
      <c r="AG1610" s="347" t="s">
        <v>2924</v>
      </c>
      <c r="AH1610" s="347" t="s">
        <v>917</v>
      </c>
      <c r="AI1610" s="150">
        <v>0.56200000000000006</v>
      </c>
    </row>
    <row r="1611" spans="33:35" ht="15" customHeight="1">
      <c r="AG1611" s="347" t="s">
        <v>2925</v>
      </c>
      <c r="AH1611" s="347" t="s">
        <v>1155</v>
      </c>
      <c r="AI1611" s="150">
        <v>0.56899999999999995</v>
      </c>
    </row>
    <row r="1612" spans="33:35" ht="15" customHeight="1">
      <c r="AG1612" s="347" t="s">
        <v>2926</v>
      </c>
      <c r="AH1612" s="347" t="s">
        <v>1444</v>
      </c>
      <c r="AI1612" s="150">
        <v>0.29300000000000004</v>
      </c>
    </row>
    <row r="1613" spans="33:35" ht="15" customHeight="1">
      <c r="AG1613" s="347" t="s">
        <v>2927</v>
      </c>
      <c r="AH1613" s="347" t="s">
        <v>805</v>
      </c>
      <c r="AI1613" s="150">
        <v>0.53700000000000003</v>
      </c>
    </row>
    <row r="1614" spans="33:35" ht="15" customHeight="1">
      <c r="AG1614" s="347" t="s">
        <v>2928</v>
      </c>
      <c r="AH1614" s="347" t="s">
        <v>1459</v>
      </c>
      <c r="AI1614" s="150">
        <v>0.66400000000000003</v>
      </c>
    </row>
    <row r="1615" spans="33:35" ht="15" customHeight="1">
      <c r="AG1615" s="347" t="s">
        <v>2929</v>
      </c>
      <c r="AH1615" s="347" t="s">
        <v>5047</v>
      </c>
      <c r="AI1615" s="150">
        <v>2.3E-2</v>
      </c>
    </row>
    <row r="1616" spans="33:35" ht="15" customHeight="1">
      <c r="AG1616" s="347" t="s">
        <v>2930</v>
      </c>
      <c r="AH1616" s="347" t="s">
        <v>5048</v>
      </c>
      <c r="AI1616" s="150">
        <v>0.13600000000000001</v>
      </c>
    </row>
    <row r="1617" spans="33:35" ht="15" customHeight="1">
      <c r="AG1617" s="347" t="s">
        <v>2931</v>
      </c>
      <c r="AH1617" s="347" t="s">
        <v>5234</v>
      </c>
      <c r="AI1617" s="150">
        <v>0</v>
      </c>
    </row>
    <row r="1618" spans="33:35" ht="15" customHeight="1">
      <c r="AG1618" s="347" t="s">
        <v>2932</v>
      </c>
      <c r="AH1618" s="347" t="s">
        <v>5235</v>
      </c>
      <c r="AI1618" s="150">
        <v>0.4</v>
      </c>
    </row>
    <row r="1619" spans="33:35" ht="15" customHeight="1">
      <c r="AG1619" s="347" t="s">
        <v>2933</v>
      </c>
      <c r="AH1619" s="347" t="s">
        <v>5236</v>
      </c>
      <c r="AI1619" s="150">
        <v>0.57300000000000006</v>
      </c>
    </row>
    <row r="1620" spans="33:35" ht="15" customHeight="1">
      <c r="AG1620" s="347" t="s">
        <v>2934</v>
      </c>
      <c r="AH1620" s="347" t="s">
        <v>5049</v>
      </c>
      <c r="AI1620" s="150">
        <v>0.57200000000000006</v>
      </c>
    </row>
    <row r="1621" spans="33:35" ht="15" customHeight="1">
      <c r="AG1621" s="347" t="s">
        <v>5237</v>
      </c>
      <c r="AH1621" s="347" t="s">
        <v>1351</v>
      </c>
      <c r="AI1621" s="150">
        <v>0.43600000000000005</v>
      </c>
    </row>
    <row r="1622" spans="33:35" ht="15" customHeight="1">
      <c r="AG1622" s="347" t="s">
        <v>5238</v>
      </c>
      <c r="AH1622" s="347" t="s">
        <v>1336</v>
      </c>
      <c r="AI1622" s="150">
        <v>0.51400000000000001</v>
      </c>
    </row>
    <row r="1623" spans="33:35" ht="15" customHeight="1">
      <c r="AG1623" s="347" t="s">
        <v>2935</v>
      </c>
      <c r="AH1623" s="347" t="s">
        <v>1077</v>
      </c>
      <c r="AI1623" s="150">
        <v>0.48099999999999998</v>
      </c>
    </row>
    <row r="1624" spans="33:35" ht="15" customHeight="1">
      <c r="AG1624" s="347" t="s">
        <v>2936</v>
      </c>
      <c r="AH1624" s="347" t="s">
        <v>1392</v>
      </c>
      <c r="AI1624" s="150">
        <v>0</v>
      </c>
    </row>
    <row r="1625" spans="33:35" ht="15" customHeight="1">
      <c r="AG1625" s="347" t="s">
        <v>2937</v>
      </c>
      <c r="AH1625" s="347" t="s">
        <v>5239</v>
      </c>
      <c r="AI1625" s="150">
        <v>0.70699999999999996</v>
      </c>
    </row>
    <row r="1626" spans="33:35" ht="15" customHeight="1">
      <c r="AG1626" s="347" t="s">
        <v>2938</v>
      </c>
      <c r="AH1626" s="347" t="s">
        <v>910</v>
      </c>
      <c r="AI1626" s="150">
        <v>0.34</v>
      </c>
    </row>
    <row r="1627" spans="33:35" ht="15" customHeight="1">
      <c r="AG1627" s="347" t="s">
        <v>2939</v>
      </c>
      <c r="AH1627" s="347" t="s">
        <v>787</v>
      </c>
      <c r="AI1627" s="150">
        <v>0.55599999999999994</v>
      </c>
    </row>
    <row r="1628" spans="33:35" ht="15" customHeight="1">
      <c r="AG1628" s="347" t="s">
        <v>2940</v>
      </c>
      <c r="AH1628" s="347" t="s">
        <v>1083</v>
      </c>
      <c r="AI1628" s="150">
        <v>0</v>
      </c>
    </row>
    <row r="1629" spans="33:35" ht="15" customHeight="1">
      <c r="AG1629" s="347" t="s">
        <v>2941</v>
      </c>
      <c r="AH1629" s="347" t="s">
        <v>1084</v>
      </c>
      <c r="AI1629" s="150">
        <v>0</v>
      </c>
    </row>
    <row r="1630" spans="33:35" ht="15" customHeight="1">
      <c r="AG1630" s="347" t="s">
        <v>2942</v>
      </c>
      <c r="AH1630" s="347" t="s">
        <v>1085</v>
      </c>
      <c r="AI1630" s="150">
        <v>0</v>
      </c>
    </row>
    <row r="1631" spans="33:35" ht="15" customHeight="1">
      <c r="AG1631" s="347" t="s">
        <v>2943</v>
      </c>
      <c r="AH1631" s="347" t="s">
        <v>1387</v>
      </c>
      <c r="AI1631" s="150">
        <v>0.22</v>
      </c>
    </row>
    <row r="1632" spans="33:35" ht="15" customHeight="1">
      <c r="AG1632" s="347" t="s">
        <v>2944</v>
      </c>
      <c r="AH1632" s="347" t="s">
        <v>1388</v>
      </c>
      <c r="AI1632" s="150">
        <v>0.34900000000000003</v>
      </c>
    </row>
    <row r="1633" spans="33:35" ht="15" customHeight="1">
      <c r="AG1633" s="347" t="s">
        <v>2945</v>
      </c>
      <c r="AH1633" s="347" t="s">
        <v>1389</v>
      </c>
      <c r="AI1633" s="150">
        <v>0.4</v>
      </c>
    </row>
    <row r="1634" spans="33:35" ht="15" customHeight="1">
      <c r="AG1634" s="347" t="s">
        <v>2946</v>
      </c>
      <c r="AH1634" s="347" t="s">
        <v>1390</v>
      </c>
      <c r="AI1634" s="150">
        <v>0.41699999999999998</v>
      </c>
    </row>
    <row r="1635" spans="33:35" ht="15" customHeight="1">
      <c r="AG1635" s="347" t="s">
        <v>2947</v>
      </c>
      <c r="AH1635" s="347" t="s">
        <v>1391</v>
      </c>
      <c r="AI1635" s="150">
        <v>0.42499999999999999</v>
      </c>
    </row>
    <row r="1636" spans="33:35" ht="15" customHeight="1">
      <c r="AG1636" s="347" t="s">
        <v>2948</v>
      </c>
      <c r="AH1636" s="347" t="s">
        <v>5240</v>
      </c>
      <c r="AI1636" s="150">
        <v>0.45</v>
      </c>
    </row>
    <row r="1637" spans="33:35" ht="15" customHeight="1">
      <c r="AG1637" s="347" t="s">
        <v>2949</v>
      </c>
      <c r="AH1637" s="347" t="s">
        <v>1332</v>
      </c>
      <c r="AI1637" s="150">
        <v>0.45</v>
      </c>
    </row>
    <row r="1638" spans="33:35" ht="15" customHeight="1">
      <c r="AG1638" s="347" t="s">
        <v>2950</v>
      </c>
      <c r="AH1638" s="347" t="s">
        <v>1251</v>
      </c>
      <c r="AI1638" s="150">
        <v>0.5</v>
      </c>
    </row>
    <row r="1639" spans="33:35" ht="15" customHeight="1">
      <c r="AG1639" s="347" t="s">
        <v>2951</v>
      </c>
      <c r="AH1639" s="347" t="s">
        <v>1303</v>
      </c>
      <c r="AI1639" s="150">
        <v>0.42899999999999999</v>
      </c>
    </row>
    <row r="1640" spans="33:35" ht="15" customHeight="1">
      <c r="AG1640" s="347" t="s">
        <v>2952</v>
      </c>
      <c r="AH1640" s="347" t="s">
        <v>1436</v>
      </c>
      <c r="AI1640" s="150">
        <v>0</v>
      </c>
    </row>
    <row r="1641" spans="33:35" ht="15" customHeight="1">
      <c r="AG1641" s="347" t="s">
        <v>2953</v>
      </c>
      <c r="AH1641" s="347" t="s">
        <v>1437</v>
      </c>
      <c r="AI1641" s="150">
        <v>0.31</v>
      </c>
    </row>
    <row r="1642" spans="33:35" ht="15" customHeight="1">
      <c r="AG1642" s="347" t="s">
        <v>2954</v>
      </c>
      <c r="AH1642" s="347" t="s">
        <v>5241</v>
      </c>
      <c r="AI1642" s="150">
        <v>0.55500000000000005</v>
      </c>
    </row>
    <row r="1643" spans="33:35" ht="15" customHeight="1">
      <c r="AG1643" s="347" t="s">
        <v>5242</v>
      </c>
      <c r="AH1643" s="347" t="s">
        <v>1363</v>
      </c>
      <c r="AI1643" s="150">
        <v>0.62</v>
      </c>
    </row>
    <row r="1644" spans="33:35" ht="15" customHeight="1">
      <c r="AG1644" s="347" t="s">
        <v>2955</v>
      </c>
      <c r="AH1644" s="347" t="s">
        <v>911</v>
      </c>
      <c r="AI1644" s="150">
        <v>0.60299999999999998</v>
      </c>
    </row>
    <row r="1645" spans="33:35" ht="15" customHeight="1">
      <c r="AG1645" s="347" t="s">
        <v>5243</v>
      </c>
      <c r="AH1645" s="347" t="s">
        <v>5244</v>
      </c>
      <c r="AI1645" s="150">
        <v>0</v>
      </c>
    </row>
    <row r="1646" spans="33:35" ht="15" customHeight="1">
      <c r="AG1646" s="347" t="s">
        <v>5245</v>
      </c>
      <c r="AH1646" s="347" t="s">
        <v>5246</v>
      </c>
      <c r="AI1646" s="150">
        <v>0.439</v>
      </c>
    </row>
    <row r="1647" spans="33:35" ht="15" customHeight="1">
      <c r="AG1647" s="347" t="s">
        <v>2956</v>
      </c>
      <c r="AH1647" s="347" t="s">
        <v>5060</v>
      </c>
      <c r="AI1647" s="150">
        <v>0</v>
      </c>
    </row>
    <row r="1648" spans="33:35" ht="15" customHeight="1">
      <c r="AG1648" s="347" t="s">
        <v>2957</v>
      </c>
      <c r="AH1648" s="347" t="s">
        <v>5061</v>
      </c>
      <c r="AI1648" s="150">
        <v>0.27300000000000002</v>
      </c>
    </row>
    <row r="1649" spans="33:35" ht="15" customHeight="1">
      <c r="AG1649" s="347" t="s">
        <v>2958</v>
      </c>
      <c r="AH1649" s="347" t="s">
        <v>5062</v>
      </c>
      <c r="AI1649" s="150">
        <v>0.32200000000000001</v>
      </c>
    </row>
    <row r="1650" spans="33:35" ht="15" customHeight="1">
      <c r="AG1650" s="347" t="s">
        <v>2959</v>
      </c>
      <c r="AH1650" s="347" t="s">
        <v>5063</v>
      </c>
      <c r="AI1650" s="150">
        <v>0.32899999999999996</v>
      </c>
    </row>
    <row r="1651" spans="33:35" ht="15" customHeight="1">
      <c r="AG1651" s="347" t="s">
        <v>2960</v>
      </c>
      <c r="AH1651" s="347" t="s">
        <v>5064</v>
      </c>
      <c r="AI1651" s="150">
        <v>0.38800000000000001</v>
      </c>
    </row>
    <row r="1652" spans="33:35" ht="15" customHeight="1">
      <c r="AG1652" s="347" t="s">
        <v>2961</v>
      </c>
      <c r="AH1652" s="347" t="s">
        <v>5065</v>
      </c>
      <c r="AI1652" s="150">
        <v>0.32400000000000001</v>
      </c>
    </row>
    <row r="1653" spans="33:35" ht="15" customHeight="1">
      <c r="AG1653" s="347" t="s">
        <v>2962</v>
      </c>
      <c r="AH1653" s="347" t="s">
        <v>5066</v>
      </c>
      <c r="AI1653" s="150">
        <v>0.35899999999999999</v>
      </c>
    </row>
    <row r="1654" spans="33:35" ht="15" customHeight="1">
      <c r="AG1654" s="347" t="s">
        <v>2963</v>
      </c>
      <c r="AH1654" s="347" t="s">
        <v>5067</v>
      </c>
      <c r="AI1654" s="150">
        <v>0.45899999999999996</v>
      </c>
    </row>
    <row r="1655" spans="33:35" ht="15" customHeight="1">
      <c r="AG1655" s="347" t="s">
        <v>2964</v>
      </c>
      <c r="AH1655" s="347" t="s">
        <v>5068</v>
      </c>
      <c r="AI1655" s="150">
        <v>0.25</v>
      </c>
    </row>
    <row r="1656" spans="33:35" ht="15" customHeight="1">
      <c r="AG1656" s="347" t="s">
        <v>2965</v>
      </c>
      <c r="AH1656" s="347" t="s">
        <v>5247</v>
      </c>
      <c r="AI1656" s="150">
        <v>0.4</v>
      </c>
    </row>
    <row r="1657" spans="33:35" ht="15" customHeight="1">
      <c r="AG1657" s="347" t="s">
        <v>2966</v>
      </c>
      <c r="AH1657" s="347" t="s">
        <v>5248</v>
      </c>
      <c r="AI1657" s="150">
        <v>0.24099999999999999</v>
      </c>
    </row>
    <row r="1658" spans="33:35" ht="15" customHeight="1">
      <c r="AG1658" s="347" t="s">
        <v>2967</v>
      </c>
      <c r="AH1658" s="347" t="s">
        <v>5249</v>
      </c>
      <c r="AI1658" s="150">
        <v>0.32100000000000001</v>
      </c>
    </row>
    <row r="1659" spans="33:35" ht="15" customHeight="1">
      <c r="AG1659" s="347" t="s">
        <v>2968</v>
      </c>
      <c r="AH1659" s="347" t="s">
        <v>5250</v>
      </c>
      <c r="AI1659" s="150">
        <v>0.50900000000000001</v>
      </c>
    </row>
    <row r="1660" spans="33:35" ht="15" customHeight="1">
      <c r="AG1660" s="347" t="s">
        <v>2969</v>
      </c>
      <c r="AH1660" s="347" t="s">
        <v>5071</v>
      </c>
      <c r="AI1660" s="150">
        <v>0.38200000000000001</v>
      </c>
    </row>
    <row r="1661" spans="33:35" ht="15" customHeight="1">
      <c r="AG1661" s="347" t="s">
        <v>2970</v>
      </c>
      <c r="AH1661" s="347" t="s">
        <v>970</v>
      </c>
      <c r="AI1661" s="150">
        <v>0.5</v>
      </c>
    </row>
    <row r="1662" spans="33:35" ht="15" customHeight="1">
      <c r="AG1662" s="347" t="s">
        <v>2971</v>
      </c>
      <c r="AH1662" s="347" t="s">
        <v>1066</v>
      </c>
      <c r="AI1662" s="150">
        <v>0.63400000000000001</v>
      </c>
    </row>
    <row r="1663" spans="33:35" ht="15" customHeight="1">
      <c r="AG1663" s="347" t="s">
        <v>2972</v>
      </c>
      <c r="AH1663" s="347" t="s">
        <v>1397</v>
      </c>
      <c r="AI1663" s="150">
        <v>0.26500000000000001</v>
      </c>
    </row>
    <row r="1664" spans="33:35" ht="15" customHeight="1">
      <c r="AG1664" s="347" t="s">
        <v>2973</v>
      </c>
      <c r="AH1664" s="347" t="s">
        <v>1398</v>
      </c>
      <c r="AI1664" s="150">
        <v>0</v>
      </c>
    </row>
    <row r="1665" spans="33:35" ht="15" customHeight="1">
      <c r="AG1665" s="347" t="s">
        <v>2974</v>
      </c>
      <c r="AH1665" s="347" t="s">
        <v>5251</v>
      </c>
      <c r="AI1665" s="150">
        <v>0.57799999999999996</v>
      </c>
    </row>
    <row r="1666" spans="33:35" ht="15" customHeight="1">
      <c r="AG1666" s="347" t="s">
        <v>2975</v>
      </c>
      <c r="AH1666" s="347" t="s">
        <v>1031</v>
      </c>
      <c r="AI1666" s="150">
        <v>0.50600000000000001</v>
      </c>
    </row>
    <row r="1667" spans="33:35" ht="15" customHeight="1">
      <c r="AG1667" s="347" t="s">
        <v>2976</v>
      </c>
      <c r="AH1667" s="347" t="s">
        <v>1454</v>
      </c>
      <c r="AI1667" s="150">
        <v>0.60299999999999998</v>
      </c>
    </row>
    <row r="1668" spans="33:35" ht="15" customHeight="1">
      <c r="AG1668" s="347" t="s">
        <v>2977</v>
      </c>
      <c r="AH1668" s="347" t="s">
        <v>790</v>
      </c>
      <c r="AI1668" s="150">
        <v>0.54799999999999993</v>
      </c>
    </row>
    <row r="1669" spans="33:35" ht="15" customHeight="1">
      <c r="AG1669" s="347" t="s">
        <v>2978</v>
      </c>
      <c r="AH1669" s="347" t="s">
        <v>1162</v>
      </c>
      <c r="AI1669" s="150">
        <v>0.55699999999999994</v>
      </c>
    </row>
    <row r="1670" spans="33:35" ht="15" customHeight="1">
      <c r="AG1670" s="347" t="s">
        <v>2979</v>
      </c>
      <c r="AH1670" s="347" t="s">
        <v>964</v>
      </c>
      <c r="AI1670" s="150">
        <v>0.47</v>
      </c>
    </row>
    <row r="1671" spans="33:35" ht="15" customHeight="1">
      <c r="AG1671" s="347" t="s">
        <v>2980</v>
      </c>
      <c r="AH1671" s="347" t="s">
        <v>1306</v>
      </c>
      <c r="AI1671" s="150">
        <v>0.435</v>
      </c>
    </row>
    <row r="1672" spans="33:35" ht="15" customHeight="1">
      <c r="AG1672" s="347" t="s">
        <v>2981</v>
      </c>
      <c r="AH1672" s="347" t="s">
        <v>1401</v>
      </c>
      <c r="AI1672" s="150">
        <v>0</v>
      </c>
    </row>
    <row r="1673" spans="33:35" ht="15" customHeight="1">
      <c r="AG1673" s="347" t="s">
        <v>2982</v>
      </c>
      <c r="AH1673" s="347" t="s">
        <v>1402</v>
      </c>
      <c r="AI1673" s="150">
        <v>0.39700000000000002</v>
      </c>
    </row>
    <row r="1674" spans="33:35" ht="15" customHeight="1">
      <c r="AG1674" s="347" t="s">
        <v>2983</v>
      </c>
      <c r="AH1674" s="347" t="s">
        <v>1516</v>
      </c>
      <c r="AI1674" s="150">
        <v>0</v>
      </c>
    </row>
    <row r="1675" spans="33:35" ht="15" customHeight="1">
      <c r="AG1675" s="347" t="s">
        <v>2984</v>
      </c>
      <c r="AH1675" s="347" t="s">
        <v>1517</v>
      </c>
      <c r="AI1675" s="150">
        <v>0.40299999999999997</v>
      </c>
    </row>
    <row r="1676" spans="33:35" ht="15" customHeight="1">
      <c r="AG1676" s="347" t="s">
        <v>2985</v>
      </c>
      <c r="AH1676" s="347" t="s">
        <v>1277</v>
      </c>
      <c r="AI1676" s="150">
        <v>0.41300000000000003</v>
      </c>
    </row>
    <row r="1677" spans="33:35" ht="15" customHeight="1">
      <c r="AG1677" s="347" t="s">
        <v>2986</v>
      </c>
      <c r="AH1677" s="347" t="s">
        <v>1047</v>
      </c>
      <c r="AI1677" s="150">
        <v>0.56300000000000006</v>
      </c>
    </row>
    <row r="1678" spans="33:35" ht="15" customHeight="1">
      <c r="AG1678" s="347" t="s">
        <v>2988</v>
      </c>
      <c r="AH1678" s="347" t="s">
        <v>913</v>
      </c>
      <c r="AI1678" s="150">
        <v>0.56300000000000006</v>
      </c>
    </row>
    <row r="1679" spans="33:35" ht="15" customHeight="1">
      <c r="AG1679" s="347" t="s">
        <v>2989</v>
      </c>
      <c r="AH1679" s="347" t="s">
        <v>1035</v>
      </c>
      <c r="AI1679" s="150">
        <v>0.60899999999999999</v>
      </c>
    </row>
    <row r="1680" spans="33:35" ht="15" customHeight="1">
      <c r="AG1680" s="347" t="s">
        <v>2990</v>
      </c>
      <c r="AH1680" s="347" t="s">
        <v>1049</v>
      </c>
      <c r="AI1680" s="150">
        <v>0.56300000000000006</v>
      </c>
    </row>
    <row r="1681" spans="33:35" ht="15" customHeight="1">
      <c r="AG1681" s="347" t="s">
        <v>2991</v>
      </c>
      <c r="AH1681" s="347" t="s">
        <v>1146</v>
      </c>
      <c r="AI1681" s="150">
        <v>0.57499999999999996</v>
      </c>
    </row>
    <row r="1682" spans="33:35" ht="15" customHeight="1">
      <c r="AG1682" s="347" t="s">
        <v>2992</v>
      </c>
      <c r="AH1682" s="347" t="s">
        <v>1060</v>
      </c>
      <c r="AI1682" s="150">
        <v>0.64600000000000002</v>
      </c>
    </row>
    <row r="1683" spans="33:35" ht="15" customHeight="1">
      <c r="AG1683" s="347" t="s">
        <v>2993</v>
      </c>
      <c r="AH1683" s="347" t="s">
        <v>1278</v>
      </c>
      <c r="AI1683" s="150">
        <v>0.76400000000000001</v>
      </c>
    </row>
    <row r="1684" spans="33:35" ht="15" customHeight="1">
      <c r="AG1684" s="347" t="s">
        <v>2994</v>
      </c>
      <c r="AH1684" s="347" t="s">
        <v>702</v>
      </c>
      <c r="AI1684" s="150">
        <v>0.76900000000000002</v>
      </c>
    </row>
    <row r="1685" spans="33:35" ht="15" customHeight="1">
      <c r="AG1685" s="347" t="s">
        <v>2995</v>
      </c>
      <c r="AH1685" s="347" t="s">
        <v>1070</v>
      </c>
      <c r="AI1685" s="150">
        <v>0.46500000000000002</v>
      </c>
    </row>
    <row r="1686" spans="33:35" ht="15" customHeight="1">
      <c r="AG1686" s="347" t="s">
        <v>5252</v>
      </c>
      <c r="AH1686" s="347" t="s">
        <v>1352</v>
      </c>
      <c r="AI1686" s="150">
        <v>0.64899999999999991</v>
      </c>
    </row>
    <row r="1687" spans="33:35" ht="15" customHeight="1">
      <c r="AG1687" s="347" t="s">
        <v>2996</v>
      </c>
      <c r="AH1687" s="347" t="s">
        <v>1242</v>
      </c>
      <c r="AI1687" s="150">
        <v>0.53100000000000003</v>
      </c>
    </row>
    <row r="1688" spans="33:35" ht="15" customHeight="1">
      <c r="AG1688" s="347" t="s">
        <v>5253</v>
      </c>
      <c r="AH1688" s="347" t="s">
        <v>1333</v>
      </c>
      <c r="AI1688" s="150">
        <v>0.58600000000000008</v>
      </c>
    </row>
    <row r="1689" spans="33:35" ht="15" customHeight="1">
      <c r="AG1689" s="347" t="s">
        <v>5254</v>
      </c>
      <c r="AH1689" s="347" t="s">
        <v>1365</v>
      </c>
      <c r="AI1689" s="150">
        <v>0.55599999999999994</v>
      </c>
    </row>
    <row r="1690" spans="33:35" ht="15" customHeight="1">
      <c r="AG1690" s="347" t="s">
        <v>2987</v>
      </c>
      <c r="AH1690" s="347" t="s">
        <v>1254</v>
      </c>
      <c r="AI1690" s="150">
        <v>0.52200000000000002</v>
      </c>
    </row>
    <row r="1691" spans="33:35" ht="15" customHeight="1">
      <c r="AG1691" s="347" t="s">
        <v>2997</v>
      </c>
      <c r="AH1691" s="347" t="s">
        <v>4946</v>
      </c>
      <c r="AI1691" s="150">
        <v>0.39900000000000002</v>
      </c>
    </row>
    <row r="1692" spans="33:35" ht="15" customHeight="1">
      <c r="AG1692" s="347" t="s">
        <v>2998</v>
      </c>
      <c r="AH1692" s="347" t="s">
        <v>5255</v>
      </c>
      <c r="AI1692" s="150">
        <v>0.29899999999999999</v>
      </c>
    </row>
    <row r="1693" spans="33:35" ht="15" customHeight="1">
      <c r="AG1693" s="347" t="s">
        <v>2999</v>
      </c>
      <c r="AH1693" s="347" t="s">
        <v>5256</v>
      </c>
      <c r="AI1693" s="150">
        <v>0</v>
      </c>
    </row>
    <row r="1694" spans="33:35" ht="15" customHeight="1">
      <c r="AG1694" s="347" t="s">
        <v>3000</v>
      </c>
      <c r="AH1694" s="347" t="s">
        <v>5257</v>
      </c>
      <c r="AI1694" s="150">
        <v>0.45</v>
      </c>
    </row>
    <row r="1695" spans="33:35" ht="15" customHeight="1">
      <c r="AG1695" s="347" t="s">
        <v>3001</v>
      </c>
      <c r="AH1695" s="347" t="s">
        <v>5258</v>
      </c>
      <c r="AI1695" s="150">
        <v>0.71100000000000008</v>
      </c>
    </row>
    <row r="1696" spans="33:35" ht="15" customHeight="1">
      <c r="AG1696" s="347" t="s">
        <v>3002</v>
      </c>
      <c r="AH1696" s="347" t="s">
        <v>5080</v>
      </c>
      <c r="AI1696" s="150">
        <v>0.70699999999999996</v>
      </c>
    </row>
    <row r="1697" spans="33:35" ht="15" customHeight="1">
      <c r="AG1697" s="347" t="s">
        <v>3003</v>
      </c>
      <c r="AH1697" s="347" t="s">
        <v>1314</v>
      </c>
      <c r="AI1697" s="150">
        <v>0.48500000000000004</v>
      </c>
    </row>
    <row r="1698" spans="33:35" ht="15" customHeight="1">
      <c r="AG1698" s="347" t="s">
        <v>3004</v>
      </c>
      <c r="AH1698" s="347" t="s">
        <v>5259</v>
      </c>
      <c r="AI1698" s="150">
        <v>0.72599999999999998</v>
      </c>
    </row>
    <row r="1699" spans="33:35" ht="15" customHeight="1">
      <c r="AG1699" s="347" t="s">
        <v>3005</v>
      </c>
      <c r="AH1699" s="347" t="s">
        <v>1455</v>
      </c>
      <c r="AI1699" s="150">
        <v>0.50700000000000001</v>
      </c>
    </row>
    <row r="1700" spans="33:35" ht="15" customHeight="1">
      <c r="AG1700" s="347" t="s">
        <v>3006</v>
      </c>
      <c r="AH1700" s="347" t="s">
        <v>1424</v>
      </c>
      <c r="AI1700" s="150">
        <v>0</v>
      </c>
    </row>
    <row r="1701" spans="33:35" ht="15" customHeight="1">
      <c r="AG1701" s="347" t="s">
        <v>3007</v>
      </c>
      <c r="AH1701" s="347" t="s">
        <v>1425</v>
      </c>
      <c r="AI1701" s="150">
        <v>0.56800000000000006</v>
      </c>
    </row>
    <row r="1702" spans="33:35" ht="15" customHeight="1">
      <c r="AG1702" s="347" t="s">
        <v>3008</v>
      </c>
      <c r="AH1702" s="347" t="s">
        <v>972</v>
      </c>
      <c r="AI1702" s="150">
        <v>0.56300000000000006</v>
      </c>
    </row>
    <row r="1703" spans="33:35" ht="15" customHeight="1">
      <c r="AG1703" s="347" t="s">
        <v>3009</v>
      </c>
      <c r="AH1703" s="347" t="s">
        <v>1153</v>
      </c>
      <c r="AI1703" s="150">
        <v>0.58299999999999996</v>
      </c>
    </row>
    <row r="1704" spans="33:35" ht="15" customHeight="1">
      <c r="AG1704" s="347" t="s">
        <v>3010</v>
      </c>
      <c r="AH1704" s="347" t="s">
        <v>952</v>
      </c>
      <c r="AI1704" s="150">
        <v>0.502</v>
      </c>
    </row>
    <row r="1705" spans="33:35" ht="15" customHeight="1">
      <c r="AG1705" s="347" t="s">
        <v>5260</v>
      </c>
      <c r="AH1705" s="347" t="s">
        <v>1342</v>
      </c>
      <c r="AI1705" s="150">
        <v>0.443</v>
      </c>
    </row>
    <row r="1706" spans="33:35" ht="15" customHeight="1">
      <c r="AG1706" s="347" t="s">
        <v>3011</v>
      </c>
      <c r="AH1706" s="347" t="s">
        <v>1326</v>
      </c>
      <c r="AI1706" s="150">
        <v>0.53300000000000003</v>
      </c>
    </row>
    <row r="1707" spans="33:35" ht="15" customHeight="1">
      <c r="AG1707" s="347" t="s">
        <v>3012</v>
      </c>
      <c r="AH1707" s="347" t="s">
        <v>1313</v>
      </c>
      <c r="AI1707" s="150">
        <v>0.58600000000000008</v>
      </c>
    </row>
    <row r="1708" spans="33:35" ht="15" customHeight="1">
      <c r="AG1708" s="347" t="s">
        <v>3013</v>
      </c>
      <c r="AH1708" s="347" t="s">
        <v>1500</v>
      </c>
      <c r="AI1708" s="150">
        <v>0.46599999999999997</v>
      </c>
    </row>
    <row r="1709" spans="33:35" ht="15" customHeight="1">
      <c r="AG1709" s="347" t="s">
        <v>3014</v>
      </c>
      <c r="AH1709" s="347" t="s">
        <v>1400</v>
      </c>
      <c r="AI1709" s="150">
        <v>0</v>
      </c>
    </row>
    <row r="1710" spans="33:35" ht="15" customHeight="1">
      <c r="AG1710" s="347" t="s">
        <v>3015</v>
      </c>
      <c r="AH1710" s="347" t="s">
        <v>5261</v>
      </c>
      <c r="AI1710" s="150">
        <v>0.57600000000000007</v>
      </c>
    </row>
    <row r="1711" spans="33:35" ht="15" customHeight="1">
      <c r="AG1711" s="347" t="s">
        <v>5262</v>
      </c>
      <c r="AH1711" s="347" t="s">
        <v>1080</v>
      </c>
      <c r="AI1711" s="150">
        <v>0.54900000000000004</v>
      </c>
    </row>
    <row r="1712" spans="33:35" ht="15" customHeight="1">
      <c r="AG1712" s="347" t="s">
        <v>3016</v>
      </c>
      <c r="AH1712" s="347" t="s">
        <v>1069</v>
      </c>
      <c r="AI1712" s="150">
        <v>0.59299999999999997</v>
      </c>
    </row>
    <row r="1713" spans="33:35" ht="15" customHeight="1">
      <c r="AG1713" s="347" t="s">
        <v>3017</v>
      </c>
      <c r="AH1713" s="347" t="s">
        <v>5085</v>
      </c>
      <c r="AI1713" s="150">
        <v>0</v>
      </c>
    </row>
    <row r="1714" spans="33:35" ht="15" customHeight="1">
      <c r="AG1714" s="347" t="s">
        <v>3018</v>
      </c>
      <c r="AH1714" s="347" t="s">
        <v>5263</v>
      </c>
      <c r="AI1714" s="150">
        <v>0</v>
      </c>
    </row>
    <row r="1715" spans="33:35" ht="15" customHeight="1">
      <c r="AG1715" s="347" t="s">
        <v>3019</v>
      </c>
      <c r="AH1715" s="347" t="s">
        <v>5264</v>
      </c>
      <c r="AI1715" s="150">
        <v>0</v>
      </c>
    </row>
    <row r="1716" spans="33:35" ht="15" customHeight="1">
      <c r="AG1716" s="347" t="s">
        <v>3020</v>
      </c>
      <c r="AH1716" s="347" t="s">
        <v>5265</v>
      </c>
      <c r="AI1716" s="150">
        <v>0.33399999999999996</v>
      </c>
    </row>
    <row r="1717" spans="33:35" ht="15" customHeight="1">
      <c r="AG1717" s="347" t="s">
        <v>3021</v>
      </c>
      <c r="AH1717" s="347" t="s">
        <v>5086</v>
      </c>
      <c r="AI1717" s="150">
        <v>0.41800000000000004</v>
      </c>
    </row>
    <row r="1718" spans="33:35" ht="15" customHeight="1">
      <c r="AG1718" s="347" t="s">
        <v>3022</v>
      </c>
      <c r="AH1718" s="347" t="s">
        <v>4952</v>
      </c>
      <c r="AI1718" s="150">
        <v>0</v>
      </c>
    </row>
    <row r="1719" spans="33:35" ht="15" customHeight="1">
      <c r="AG1719" s="347" t="s">
        <v>3023</v>
      </c>
      <c r="AH1719" s="347" t="s">
        <v>5087</v>
      </c>
      <c r="AI1719" s="150">
        <v>0.70699999999999996</v>
      </c>
    </row>
    <row r="1720" spans="33:35" ht="15" customHeight="1">
      <c r="AG1720" s="347" t="s">
        <v>3024</v>
      </c>
      <c r="AH1720" s="347" t="s">
        <v>4953</v>
      </c>
      <c r="AI1720" s="150">
        <v>0.70699999999999996</v>
      </c>
    </row>
    <row r="1721" spans="33:35" ht="15" customHeight="1">
      <c r="AG1721" s="347" t="s">
        <v>3025</v>
      </c>
      <c r="AH1721" s="347" t="s">
        <v>961</v>
      </c>
      <c r="AI1721" s="150">
        <v>3.7999999999999999E-2</v>
      </c>
    </row>
    <row r="1722" spans="33:35" ht="15" customHeight="1">
      <c r="AG1722" s="347" t="s">
        <v>3026</v>
      </c>
      <c r="AH1722" s="347" t="s">
        <v>1050</v>
      </c>
      <c r="AI1722" s="150">
        <v>0.48500000000000004</v>
      </c>
    </row>
    <row r="1723" spans="33:35" ht="15" customHeight="1">
      <c r="AG1723" s="347" t="s">
        <v>3027</v>
      </c>
      <c r="AH1723" s="347" t="s">
        <v>1327</v>
      </c>
      <c r="AI1723" s="150">
        <v>0.68</v>
      </c>
    </row>
    <row r="1724" spans="33:35" ht="15" customHeight="1">
      <c r="AG1724" s="347" t="s">
        <v>3028</v>
      </c>
      <c r="AH1724" s="347" t="s">
        <v>1025</v>
      </c>
      <c r="AI1724" s="150">
        <v>0.56300000000000006</v>
      </c>
    </row>
    <row r="1725" spans="33:35" ht="15" customHeight="1">
      <c r="AG1725" s="347" t="s">
        <v>3029</v>
      </c>
      <c r="AH1725" s="347" t="s">
        <v>1152</v>
      </c>
      <c r="AI1725" s="150">
        <v>0.61099999999999999</v>
      </c>
    </row>
    <row r="1726" spans="33:35" ht="15" customHeight="1">
      <c r="AG1726" s="347" t="s">
        <v>3030</v>
      </c>
      <c r="AH1726" s="347" t="s">
        <v>974</v>
      </c>
      <c r="AI1726" s="150">
        <v>0.55999999999999994</v>
      </c>
    </row>
    <row r="1727" spans="33:35" ht="15" customHeight="1">
      <c r="AG1727" s="347" t="s">
        <v>3031</v>
      </c>
      <c r="AH1727" s="347" t="s">
        <v>968</v>
      </c>
      <c r="AI1727" s="150">
        <v>0.43099999999999999</v>
      </c>
    </row>
    <row r="1728" spans="33:35" ht="15" customHeight="1">
      <c r="AG1728" s="347" t="s">
        <v>3032</v>
      </c>
      <c r="AH1728" s="347" t="s">
        <v>1295</v>
      </c>
      <c r="AI1728" s="150">
        <v>0.503</v>
      </c>
    </row>
    <row r="1729" spans="33:35" ht="15" customHeight="1">
      <c r="AG1729" s="347" t="s">
        <v>3033</v>
      </c>
      <c r="AH1729" s="347" t="s">
        <v>5088</v>
      </c>
      <c r="AI1729" s="150">
        <v>0</v>
      </c>
    </row>
    <row r="1730" spans="33:35" ht="15" customHeight="1">
      <c r="AG1730" s="347" t="s">
        <v>3034</v>
      </c>
      <c r="AH1730" s="347" t="s">
        <v>5266</v>
      </c>
      <c r="AI1730" s="150">
        <v>0.34699999999999998</v>
      </c>
    </row>
    <row r="1731" spans="33:35" ht="15" customHeight="1">
      <c r="AG1731" s="347" t="s">
        <v>3035</v>
      </c>
      <c r="AH1731" s="347" t="s">
        <v>5089</v>
      </c>
      <c r="AI1731" s="150">
        <v>0.34699999999999998</v>
      </c>
    </row>
    <row r="1732" spans="33:35" ht="15" customHeight="1">
      <c r="AG1732" s="347" t="s">
        <v>3036</v>
      </c>
      <c r="AH1732" s="347" t="s">
        <v>987</v>
      </c>
      <c r="AI1732" s="150">
        <v>0.42399999999999999</v>
      </c>
    </row>
    <row r="1733" spans="33:35" ht="15" customHeight="1">
      <c r="AG1733" s="347" t="s">
        <v>3037</v>
      </c>
      <c r="AH1733" s="347" t="s">
        <v>1492</v>
      </c>
      <c r="AI1733" s="150">
        <v>0.222</v>
      </c>
    </row>
    <row r="1734" spans="33:35" ht="15" customHeight="1">
      <c r="AG1734" s="347" t="s">
        <v>3038</v>
      </c>
      <c r="AH1734" s="347" t="s">
        <v>1264</v>
      </c>
      <c r="AI1734" s="150">
        <v>0.55500000000000005</v>
      </c>
    </row>
    <row r="1735" spans="33:35" ht="15" customHeight="1">
      <c r="AG1735" s="347" t="s">
        <v>3039</v>
      </c>
      <c r="AH1735" s="347" t="s">
        <v>1426</v>
      </c>
      <c r="AI1735" s="150">
        <v>0</v>
      </c>
    </row>
    <row r="1736" spans="33:35" ht="15" customHeight="1">
      <c r="AG1736" s="347" t="s">
        <v>3040</v>
      </c>
      <c r="AH1736" s="347" t="s">
        <v>1427</v>
      </c>
      <c r="AI1736" s="150">
        <v>0.39900000000000002</v>
      </c>
    </row>
    <row r="1737" spans="33:35" ht="15" customHeight="1">
      <c r="AG1737" s="347" t="s">
        <v>3041</v>
      </c>
      <c r="AH1737" s="347" t="s">
        <v>977</v>
      </c>
      <c r="AI1737" s="150">
        <v>0.56300000000000006</v>
      </c>
    </row>
    <row r="1738" spans="33:35" ht="15" customHeight="1">
      <c r="AG1738" s="347" t="s">
        <v>3042</v>
      </c>
      <c r="AH1738" s="347" t="s">
        <v>837</v>
      </c>
      <c r="AI1738" s="150">
        <v>0.51600000000000001</v>
      </c>
    </row>
    <row r="1739" spans="33:35" ht="15" customHeight="1">
      <c r="AG1739" s="347" t="s">
        <v>3043</v>
      </c>
      <c r="AH1739" s="347" t="s">
        <v>1279</v>
      </c>
      <c r="AI1739" s="150">
        <v>0.57099999999999995</v>
      </c>
    </row>
    <row r="1740" spans="33:35" ht="15" customHeight="1">
      <c r="AG1740" s="347" t="s">
        <v>3044</v>
      </c>
      <c r="AH1740" s="347" t="s">
        <v>1307</v>
      </c>
      <c r="AI1740" s="150">
        <v>0.54500000000000004</v>
      </c>
    </row>
    <row r="1741" spans="33:35" ht="15" customHeight="1">
      <c r="AG1741" s="347" t="s">
        <v>3045</v>
      </c>
      <c r="AH1741" s="347" t="s">
        <v>1329</v>
      </c>
      <c r="AI1741" s="150">
        <v>0.40499999999999997</v>
      </c>
    </row>
    <row r="1742" spans="33:35" ht="15" customHeight="1">
      <c r="AG1742" s="347" t="s">
        <v>3046</v>
      </c>
      <c r="AH1742" s="347" t="s">
        <v>1440</v>
      </c>
      <c r="AI1742" s="150">
        <v>0.36399999999999999</v>
      </c>
    </row>
    <row r="1743" spans="33:35" ht="15" customHeight="1">
      <c r="AG1743" s="347" t="s">
        <v>3047</v>
      </c>
      <c r="AH1743" s="347" t="s">
        <v>1125</v>
      </c>
      <c r="AI1743" s="150">
        <v>0.47199999999999998</v>
      </c>
    </row>
    <row r="1744" spans="33:35" ht="15" customHeight="1">
      <c r="AG1744" s="347" t="s">
        <v>3048</v>
      </c>
      <c r="AH1744" s="347" t="s">
        <v>904</v>
      </c>
      <c r="AI1744" s="150">
        <v>0.49299999999999994</v>
      </c>
    </row>
    <row r="1745" spans="33:35" ht="15" customHeight="1">
      <c r="AG1745" s="347" t="s">
        <v>3049</v>
      </c>
      <c r="AH1745" s="347" t="s">
        <v>1464</v>
      </c>
      <c r="AI1745" s="150">
        <v>0.33100000000000002</v>
      </c>
    </row>
    <row r="1746" spans="33:35" ht="15" customHeight="1">
      <c r="AG1746" s="347" t="s">
        <v>5267</v>
      </c>
      <c r="AH1746" s="347" t="s">
        <v>1037</v>
      </c>
      <c r="AI1746" s="150">
        <v>0</v>
      </c>
    </row>
    <row r="1747" spans="33:35" ht="15" customHeight="1">
      <c r="AG1747" s="347" t="s">
        <v>3050</v>
      </c>
      <c r="AH1747" s="347" t="s">
        <v>1010</v>
      </c>
      <c r="AI1747" s="150">
        <v>0.3</v>
      </c>
    </row>
    <row r="1748" spans="33:35" ht="15" customHeight="1">
      <c r="AG1748" s="347" t="s">
        <v>3051</v>
      </c>
      <c r="AH1748" s="347" t="s">
        <v>1496</v>
      </c>
      <c r="AI1748" s="150">
        <v>0.53799999999999992</v>
      </c>
    </row>
    <row r="1749" spans="33:35" ht="15" customHeight="1">
      <c r="AG1749" s="347" t="s">
        <v>3052</v>
      </c>
      <c r="AH1749" s="347" t="s">
        <v>1081</v>
      </c>
      <c r="AI1749" s="150">
        <v>0.58499999999999996</v>
      </c>
    </row>
    <row r="1750" spans="33:35" ht="15" customHeight="1">
      <c r="AG1750" s="347" t="s">
        <v>3053</v>
      </c>
      <c r="AH1750" s="347" t="s">
        <v>1284</v>
      </c>
      <c r="AI1750" s="150">
        <v>0.26600000000000001</v>
      </c>
    </row>
    <row r="1751" spans="33:35" ht="15" customHeight="1">
      <c r="AG1751" s="347" t="s">
        <v>3054</v>
      </c>
      <c r="AH1751" s="347" t="s">
        <v>1253</v>
      </c>
      <c r="AI1751" s="150">
        <v>0.50800000000000001</v>
      </c>
    </row>
    <row r="1752" spans="33:35" ht="15" customHeight="1">
      <c r="AG1752" s="347" t="s">
        <v>3055</v>
      </c>
      <c r="AH1752" s="347" t="s">
        <v>811</v>
      </c>
      <c r="AI1752" s="150">
        <v>0.434</v>
      </c>
    </row>
    <row r="1753" spans="33:35" ht="15" customHeight="1">
      <c r="AG1753" s="347" t="s">
        <v>3056</v>
      </c>
      <c r="AH1753" s="347" t="s">
        <v>5268</v>
      </c>
      <c r="AI1753" s="150">
        <v>0.64800000000000002</v>
      </c>
    </row>
    <row r="1754" spans="33:35" ht="15" customHeight="1">
      <c r="AG1754" s="347" t="s">
        <v>3057</v>
      </c>
      <c r="AH1754" s="347" t="s">
        <v>1133</v>
      </c>
      <c r="AI1754" s="150">
        <v>0.51</v>
      </c>
    </row>
    <row r="1755" spans="33:35" ht="15" customHeight="1">
      <c r="AG1755" s="347" t="s">
        <v>3058</v>
      </c>
      <c r="AH1755" s="347" t="s">
        <v>738</v>
      </c>
      <c r="AI1755" s="150">
        <v>0.54600000000000004</v>
      </c>
    </row>
    <row r="1756" spans="33:35" ht="15" customHeight="1">
      <c r="AG1756" s="347" t="s">
        <v>3059</v>
      </c>
      <c r="AH1756" s="347" t="s">
        <v>1258</v>
      </c>
      <c r="AI1756" s="150">
        <v>0.54799999999999993</v>
      </c>
    </row>
    <row r="1757" spans="33:35" ht="15" customHeight="1">
      <c r="AG1757" s="347" t="s">
        <v>3060</v>
      </c>
      <c r="AH1757" s="347" t="s">
        <v>966</v>
      </c>
      <c r="AI1757" s="150">
        <v>0.55900000000000005</v>
      </c>
    </row>
    <row r="1758" spans="33:35" ht="15" customHeight="1">
      <c r="AG1758" s="347" t="s">
        <v>3061</v>
      </c>
      <c r="AH1758" s="347" t="s">
        <v>1489</v>
      </c>
      <c r="AI1758" s="150">
        <v>0.47399999999999998</v>
      </c>
    </row>
    <row r="1759" spans="33:35" ht="15" customHeight="1">
      <c r="AG1759" s="347" t="s">
        <v>3062</v>
      </c>
      <c r="AH1759" s="347" t="s">
        <v>838</v>
      </c>
      <c r="AI1759" s="150">
        <v>0.73499999999999999</v>
      </c>
    </row>
    <row r="1760" spans="33:35" ht="15" customHeight="1">
      <c r="AG1760" s="347" t="s">
        <v>3063</v>
      </c>
      <c r="AH1760" s="347" t="s">
        <v>1181</v>
      </c>
      <c r="AI1760" s="150">
        <v>0.36299999999999999</v>
      </c>
    </row>
    <row r="1761" spans="33:35" ht="15" customHeight="1">
      <c r="AG1761" s="347" t="s">
        <v>3064</v>
      </c>
      <c r="AH1761" s="347" t="s">
        <v>1309</v>
      </c>
      <c r="AI1761" s="150">
        <v>0.54100000000000004</v>
      </c>
    </row>
    <row r="1762" spans="33:35" ht="15" customHeight="1">
      <c r="AG1762" s="347" t="s">
        <v>3065</v>
      </c>
      <c r="AH1762" s="347" t="s">
        <v>1142</v>
      </c>
      <c r="AI1762" s="150">
        <v>0.50800000000000001</v>
      </c>
    </row>
    <row r="1763" spans="33:35" ht="15" customHeight="1">
      <c r="AG1763" s="347" t="s">
        <v>3066</v>
      </c>
      <c r="AH1763" s="347" t="s">
        <v>839</v>
      </c>
      <c r="AI1763" s="150">
        <v>0.50900000000000001</v>
      </c>
    </row>
    <row r="1764" spans="33:35" ht="15" customHeight="1">
      <c r="AG1764" s="347" t="s">
        <v>5269</v>
      </c>
      <c r="AH1764" s="347" t="s">
        <v>1012</v>
      </c>
      <c r="AI1764" s="150">
        <v>0.48399999999999999</v>
      </c>
    </row>
    <row r="1765" spans="33:35" ht="15" customHeight="1">
      <c r="AG1765" s="347" t="s">
        <v>3067</v>
      </c>
      <c r="AH1765" s="347" t="s">
        <v>1470</v>
      </c>
      <c r="AI1765" s="150">
        <v>0.307</v>
      </c>
    </row>
    <row r="1766" spans="33:35" ht="15" customHeight="1">
      <c r="AG1766" s="347" t="s">
        <v>3068</v>
      </c>
      <c r="AH1766" s="347" t="s">
        <v>1067</v>
      </c>
      <c r="AI1766" s="150">
        <v>0.495</v>
      </c>
    </row>
    <row r="1767" spans="33:35" ht="15" customHeight="1">
      <c r="AG1767" s="347" t="s">
        <v>3069</v>
      </c>
      <c r="AH1767" s="347" t="s">
        <v>813</v>
      </c>
      <c r="AI1767" s="150">
        <v>0.48099999999999998</v>
      </c>
    </row>
    <row r="1768" spans="33:35" ht="15" customHeight="1">
      <c r="AG1768" s="347" t="s">
        <v>3070</v>
      </c>
      <c r="AH1768" s="347" t="s">
        <v>1399</v>
      </c>
      <c r="AI1768" s="150">
        <v>0.41300000000000003</v>
      </c>
    </row>
    <row r="1769" spans="33:35" ht="15" customHeight="1">
      <c r="AG1769" s="347" t="s">
        <v>3071</v>
      </c>
      <c r="AH1769" s="347" t="s">
        <v>5270</v>
      </c>
      <c r="AI1769" s="150">
        <v>0.47600000000000003</v>
      </c>
    </row>
    <row r="1770" spans="33:35" ht="15" customHeight="1">
      <c r="AG1770" s="347" t="s">
        <v>3072</v>
      </c>
      <c r="AH1770" s="347" t="s">
        <v>727</v>
      </c>
      <c r="AI1770" s="150">
        <v>0.51400000000000001</v>
      </c>
    </row>
    <row r="1771" spans="33:35" ht="15" customHeight="1">
      <c r="AG1771" s="347" t="s">
        <v>3073</v>
      </c>
      <c r="AH1771" s="347" t="s">
        <v>996</v>
      </c>
      <c r="AI1771" s="150">
        <v>0.56300000000000006</v>
      </c>
    </row>
    <row r="1772" spans="33:35" ht="15" customHeight="1">
      <c r="AG1772" s="347" t="s">
        <v>3074</v>
      </c>
      <c r="AH1772" s="347" t="s">
        <v>1493</v>
      </c>
      <c r="AI1772" s="150">
        <v>0.45300000000000001</v>
      </c>
    </row>
    <row r="1773" spans="33:35" ht="15" customHeight="1">
      <c r="AG1773" s="347" t="s">
        <v>3075</v>
      </c>
      <c r="AH1773" s="347" t="s">
        <v>1446</v>
      </c>
      <c r="AI1773" s="150">
        <v>0.433</v>
      </c>
    </row>
    <row r="1774" spans="33:35" ht="15" customHeight="1">
      <c r="AG1774" s="347" t="s">
        <v>3076</v>
      </c>
      <c r="AH1774" s="347" t="s">
        <v>1252</v>
      </c>
      <c r="AI1774" s="150">
        <v>0.66799999999999993</v>
      </c>
    </row>
    <row r="1775" spans="33:35" ht="15" customHeight="1">
      <c r="AG1775" s="347" t="s">
        <v>3077</v>
      </c>
      <c r="AH1775" s="347" t="s">
        <v>1056</v>
      </c>
      <c r="AI1775" s="150">
        <v>0.42599999999999999</v>
      </c>
    </row>
    <row r="1776" spans="33:35" ht="15" customHeight="1">
      <c r="AG1776" s="347" t="s">
        <v>3078</v>
      </c>
      <c r="AH1776" s="347" t="s">
        <v>999</v>
      </c>
      <c r="AI1776" s="150">
        <v>0.51800000000000002</v>
      </c>
    </row>
    <row r="1777" spans="33:35" ht="15" customHeight="1">
      <c r="AG1777" s="347" t="s">
        <v>3079</v>
      </c>
      <c r="AH1777" s="347" t="s">
        <v>728</v>
      </c>
      <c r="AI1777" s="150">
        <v>0.70600000000000007</v>
      </c>
    </row>
    <row r="1778" spans="33:35" ht="15" customHeight="1">
      <c r="AG1778" s="347" t="s">
        <v>3080</v>
      </c>
      <c r="AH1778" s="347" t="s">
        <v>976</v>
      </c>
      <c r="AI1778" s="150">
        <v>0.56300000000000006</v>
      </c>
    </row>
    <row r="1779" spans="33:35" ht="15" customHeight="1">
      <c r="AG1779" s="347" t="s">
        <v>3081</v>
      </c>
      <c r="AH1779" s="347" t="s">
        <v>5095</v>
      </c>
      <c r="AI1779" s="150">
        <v>0</v>
      </c>
    </row>
    <row r="1780" spans="33:35" ht="15" customHeight="1">
      <c r="AG1780" s="347" t="s">
        <v>3082</v>
      </c>
      <c r="AH1780" s="347" t="s">
        <v>5271</v>
      </c>
      <c r="AI1780" s="150">
        <v>0.51900000000000002</v>
      </c>
    </row>
    <row r="1781" spans="33:35" ht="15" customHeight="1">
      <c r="AG1781" s="347" t="s">
        <v>3083</v>
      </c>
      <c r="AH1781" s="347" t="s">
        <v>1195</v>
      </c>
      <c r="AI1781" s="150">
        <v>0.51900000000000002</v>
      </c>
    </row>
    <row r="1782" spans="33:35" ht="15" customHeight="1">
      <c r="AG1782" s="347" t="s">
        <v>3084</v>
      </c>
      <c r="AH1782" s="347" t="s">
        <v>1123</v>
      </c>
      <c r="AI1782" s="150">
        <v>0.49200000000000005</v>
      </c>
    </row>
    <row r="1783" spans="33:35" ht="15" customHeight="1">
      <c r="AG1783" s="347" t="s">
        <v>3085</v>
      </c>
      <c r="AH1783" s="347" t="s">
        <v>1021</v>
      </c>
      <c r="AI1783" s="150">
        <v>0.47399999999999998</v>
      </c>
    </row>
    <row r="1784" spans="33:35" ht="15" customHeight="1">
      <c r="AG1784" s="347" t="s">
        <v>3086</v>
      </c>
      <c r="AH1784" s="347" t="s">
        <v>1116</v>
      </c>
      <c r="AI1784" s="150">
        <v>0.47399999999999998</v>
      </c>
    </row>
    <row r="1785" spans="33:35" ht="15" customHeight="1">
      <c r="AG1785" s="347" t="s">
        <v>3087</v>
      </c>
      <c r="AH1785" s="347" t="s">
        <v>1238</v>
      </c>
      <c r="AI1785" s="150">
        <v>0.41100000000000003</v>
      </c>
    </row>
    <row r="1786" spans="33:35" ht="15" customHeight="1">
      <c r="AG1786" s="347" t="s">
        <v>3088</v>
      </c>
      <c r="AH1786" s="347" t="s">
        <v>1439</v>
      </c>
      <c r="AI1786" s="150">
        <v>0.35499999999999998</v>
      </c>
    </row>
    <row r="1787" spans="33:35" ht="15" customHeight="1">
      <c r="AG1787" s="347" t="s">
        <v>3089</v>
      </c>
      <c r="AH1787" s="347" t="s">
        <v>980</v>
      </c>
      <c r="AI1787" s="150">
        <v>0.57600000000000007</v>
      </c>
    </row>
    <row r="1788" spans="33:35" ht="15" customHeight="1">
      <c r="AG1788" s="347" t="s">
        <v>3090</v>
      </c>
      <c r="AH1788" s="347" t="s">
        <v>1291</v>
      </c>
      <c r="AI1788" s="150">
        <v>0.44</v>
      </c>
    </row>
    <row r="1789" spans="33:35" ht="15" customHeight="1">
      <c r="AG1789" s="347" t="s">
        <v>3091</v>
      </c>
      <c r="AH1789" s="347" t="s">
        <v>1019</v>
      </c>
      <c r="AI1789" s="150">
        <v>0.47600000000000003</v>
      </c>
    </row>
    <row r="1790" spans="33:35" ht="15" customHeight="1">
      <c r="AG1790" s="347" t="s">
        <v>3092</v>
      </c>
      <c r="AH1790" s="347" t="s">
        <v>971</v>
      </c>
      <c r="AI1790" s="150">
        <v>0.51500000000000001</v>
      </c>
    </row>
    <row r="1791" spans="33:35" ht="15" customHeight="1">
      <c r="AG1791" s="347" t="s">
        <v>5272</v>
      </c>
      <c r="AH1791" s="347" t="s">
        <v>929</v>
      </c>
      <c r="AI1791" s="150">
        <v>0.54799999999999993</v>
      </c>
    </row>
    <row r="1792" spans="33:35" ht="15" customHeight="1">
      <c r="AG1792" s="347" t="s">
        <v>3093</v>
      </c>
      <c r="AH1792" s="347" t="s">
        <v>931</v>
      </c>
      <c r="AI1792" s="150">
        <v>0.55199999999999994</v>
      </c>
    </row>
    <row r="1793" spans="33:35" ht="15" customHeight="1">
      <c r="AG1793" s="347" t="s">
        <v>3094</v>
      </c>
      <c r="AH1793" s="347" t="s">
        <v>967</v>
      </c>
      <c r="AI1793" s="150">
        <v>0.55699999999999994</v>
      </c>
    </row>
    <row r="1794" spans="33:35" ht="15" customHeight="1">
      <c r="AG1794" s="347" t="s">
        <v>3095</v>
      </c>
      <c r="AH1794" s="347" t="s">
        <v>1339</v>
      </c>
      <c r="AI1794" s="150">
        <v>0.54699999999999993</v>
      </c>
    </row>
    <row r="1795" spans="33:35" ht="15" customHeight="1">
      <c r="AG1795" s="347" t="s">
        <v>3096</v>
      </c>
      <c r="AH1795" s="347" t="s">
        <v>936</v>
      </c>
      <c r="AI1795" s="150">
        <v>0.55699999999999994</v>
      </c>
    </row>
    <row r="1796" spans="33:35" ht="15" customHeight="1">
      <c r="AG1796" s="347" t="s">
        <v>3097</v>
      </c>
      <c r="AH1796" s="347" t="s">
        <v>1340</v>
      </c>
      <c r="AI1796" s="150">
        <v>0.54699999999999993</v>
      </c>
    </row>
    <row r="1797" spans="33:35" ht="15" customHeight="1">
      <c r="AG1797" s="347" t="s">
        <v>3098</v>
      </c>
      <c r="AH1797" s="347" t="s">
        <v>939</v>
      </c>
      <c r="AI1797" s="150">
        <v>0.54699999999999993</v>
      </c>
    </row>
    <row r="1798" spans="33:35" ht="15" customHeight="1">
      <c r="AG1798" s="347" t="s">
        <v>3099</v>
      </c>
      <c r="AH1798" s="347" t="s">
        <v>942</v>
      </c>
      <c r="AI1798" s="150">
        <v>0.54699999999999993</v>
      </c>
    </row>
    <row r="1799" spans="33:35" ht="15" customHeight="1">
      <c r="AG1799" s="347" t="s">
        <v>3100</v>
      </c>
      <c r="AH1799" s="347" t="s">
        <v>1442</v>
      </c>
      <c r="AI1799" s="150">
        <v>0.48799999999999999</v>
      </c>
    </row>
    <row r="1800" spans="33:35" ht="15" customHeight="1">
      <c r="AG1800" s="347" t="s">
        <v>3101</v>
      </c>
      <c r="AH1800" s="347" t="s">
        <v>1294</v>
      </c>
      <c r="AI1800" s="150">
        <v>0.56599999999999995</v>
      </c>
    </row>
    <row r="1801" spans="33:35" ht="15" customHeight="1">
      <c r="AG1801" s="347" t="s">
        <v>5273</v>
      </c>
      <c r="AH1801" s="347" t="s">
        <v>842</v>
      </c>
      <c r="AI1801" s="150">
        <v>0.42399999999999999</v>
      </c>
    </row>
    <row r="1802" spans="33:35" ht="15" customHeight="1">
      <c r="AG1802" s="347" t="s">
        <v>3102</v>
      </c>
      <c r="AH1802" s="347" t="s">
        <v>1257</v>
      </c>
      <c r="AI1802" s="150">
        <v>0.33200000000000002</v>
      </c>
    </row>
    <row r="1803" spans="33:35" ht="15" customHeight="1">
      <c r="AG1803" s="347" t="s">
        <v>3103</v>
      </c>
      <c r="AH1803" s="347" t="s">
        <v>5113</v>
      </c>
      <c r="AI1803" s="150">
        <v>0</v>
      </c>
    </row>
    <row r="1804" spans="33:35" ht="15" customHeight="1">
      <c r="AG1804" s="347" t="s">
        <v>3104</v>
      </c>
      <c r="AH1804" s="347" t="s">
        <v>5114</v>
      </c>
      <c r="AI1804" s="150">
        <v>0</v>
      </c>
    </row>
    <row r="1805" spans="33:35" ht="15" customHeight="1">
      <c r="AG1805" s="347" t="s">
        <v>3105</v>
      </c>
      <c r="AH1805" s="347" t="s">
        <v>5274</v>
      </c>
      <c r="AI1805" s="150">
        <v>0.52800000000000002</v>
      </c>
    </row>
    <row r="1806" spans="33:35" ht="15" customHeight="1">
      <c r="AG1806" s="347" t="s">
        <v>3106</v>
      </c>
      <c r="AH1806" s="347" t="s">
        <v>5115</v>
      </c>
      <c r="AI1806" s="150">
        <v>0.52800000000000002</v>
      </c>
    </row>
    <row r="1807" spans="33:35" ht="15" customHeight="1">
      <c r="AG1807" s="347" t="s">
        <v>3107</v>
      </c>
      <c r="AH1807" s="347" t="s">
        <v>899</v>
      </c>
      <c r="AI1807" s="150">
        <v>0.54199999999999993</v>
      </c>
    </row>
    <row r="1808" spans="33:35" ht="15" customHeight="1">
      <c r="AG1808" s="347" t="s">
        <v>3108</v>
      </c>
      <c r="AH1808" s="347" t="s">
        <v>1138</v>
      </c>
      <c r="AI1808" s="150">
        <v>0</v>
      </c>
    </row>
    <row r="1809" spans="33:35" ht="15" customHeight="1">
      <c r="AG1809" s="347" t="s">
        <v>3109</v>
      </c>
      <c r="AH1809" s="347" t="s">
        <v>1239</v>
      </c>
      <c r="AI1809" s="150">
        <v>0.13500000000000001</v>
      </c>
    </row>
    <row r="1810" spans="33:35" ht="15" customHeight="1">
      <c r="AG1810" s="347" t="s">
        <v>3110</v>
      </c>
      <c r="AH1810" s="347" t="s">
        <v>1240</v>
      </c>
      <c r="AI1810" s="150">
        <v>0.38800000000000001</v>
      </c>
    </row>
    <row r="1811" spans="33:35" ht="15" customHeight="1">
      <c r="AG1811" s="347" t="s">
        <v>3111</v>
      </c>
      <c r="AH1811" s="347" t="s">
        <v>1428</v>
      </c>
      <c r="AI1811" s="150">
        <v>0.435</v>
      </c>
    </row>
    <row r="1812" spans="33:35" ht="15" customHeight="1">
      <c r="AG1812" s="347" t="s">
        <v>3112</v>
      </c>
      <c r="AH1812" s="347" t="s">
        <v>1429</v>
      </c>
      <c r="AI1812" s="150">
        <v>0.45199999999999996</v>
      </c>
    </row>
    <row r="1813" spans="33:35" ht="15" customHeight="1">
      <c r="AG1813" s="347" t="s">
        <v>3113</v>
      </c>
      <c r="AH1813" s="347" t="s">
        <v>5275</v>
      </c>
      <c r="AI1813" s="150">
        <v>0.5</v>
      </c>
    </row>
    <row r="1814" spans="33:35" ht="15" customHeight="1">
      <c r="AG1814" s="347" t="s">
        <v>3114</v>
      </c>
      <c r="AH1814" s="347" t="s">
        <v>1241</v>
      </c>
      <c r="AI1814" s="150">
        <v>0.159</v>
      </c>
    </row>
    <row r="1815" spans="33:35" ht="15" customHeight="1">
      <c r="AG1815" s="347" t="s">
        <v>5276</v>
      </c>
      <c r="AH1815" s="347" t="s">
        <v>5277</v>
      </c>
      <c r="AI1815" s="150">
        <v>0.56700000000000006</v>
      </c>
    </row>
    <row r="1816" spans="33:35" ht="15" customHeight="1">
      <c r="AG1816" s="347" t="s">
        <v>3115</v>
      </c>
      <c r="AH1816" s="347" t="s">
        <v>925</v>
      </c>
      <c r="AI1816" s="150">
        <v>0.46700000000000003</v>
      </c>
    </row>
    <row r="1817" spans="33:35" ht="15" customHeight="1">
      <c r="AG1817" s="347" t="s">
        <v>3116</v>
      </c>
      <c r="AH1817" s="347" t="s">
        <v>5118</v>
      </c>
      <c r="AI1817" s="150">
        <v>0</v>
      </c>
    </row>
    <row r="1818" spans="33:35" ht="15" customHeight="1">
      <c r="AG1818" s="347" t="s">
        <v>3117</v>
      </c>
      <c r="AH1818" s="347" t="s">
        <v>5119</v>
      </c>
      <c r="AI1818" s="150">
        <v>0.28999999999999998</v>
      </c>
    </row>
    <row r="1819" spans="33:35" ht="15" customHeight="1">
      <c r="AG1819" s="347" t="s">
        <v>3118</v>
      </c>
      <c r="AH1819" s="347" t="s">
        <v>5120</v>
      </c>
      <c r="AI1819" s="150">
        <v>0.39</v>
      </c>
    </row>
    <row r="1820" spans="33:35" ht="15" customHeight="1">
      <c r="AG1820" s="347" t="s">
        <v>3119</v>
      </c>
      <c r="AH1820" s="347" t="s">
        <v>5121</v>
      </c>
      <c r="AI1820" s="150">
        <v>0.49</v>
      </c>
    </row>
    <row r="1821" spans="33:35" ht="15" customHeight="1">
      <c r="AG1821" s="347" t="s">
        <v>5278</v>
      </c>
      <c r="AH1821" s="347" t="s">
        <v>5122</v>
      </c>
      <c r="AI1821" s="150">
        <v>0.49</v>
      </c>
    </row>
    <row r="1822" spans="33:35" ht="15" customHeight="1">
      <c r="AG1822" s="347" t="s">
        <v>5279</v>
      </c>
      <c r="AH1822" s="347" t="s">
        <v>5123</v>
      </c>
      <c r="AI1822" s="150">
        <v>0.54400000000000004</v>
      </c>
    </row>
    <row r="1823" spans="33:35" ht="15" customHeight="1">
      <c r="AG1823" s="347" t="s">
        <v>3120</v>
      </c>
      <c r="AH1823" s="347" t="s">
        <v>5124</v>
      </c>
      <c r="AI1823" s="150">
        <v>0.51400000000000001</v>
      </c>
    </row>
    <row r="1824" spans="33:35" ht="15" customHeight="1">
      <c r="AG1824" s="347" t="s">
        <v>5280</v>
      </c>
      <c r="AH1824" s="347" t="s">
        <v>1369</v>
      </c>
      <c r="AI1824" s="150">
        <v>0.46500000000000002</v>
      </c>
    </row>
    <row r="1825" spans="33:35" ht="15" customHeight="1">
      <c r="AG1825" s="347" t="s">
        <v>3121</v>
      </c>
      <c r="AH1825" s="347" t="s">
        <v>845</v>
      </c>
      <c r="AI1825" s="150">
        <v>0.56800000000000006</v>
      </c>
    </row>
    <row r="1826" spans="33:35" ht="15" customHeight="1">
      <c r="AG1826" s="347" t="s">
        <v>3122</v>
      </c>
      <c r="AH1826" s="347" t="s">
        <v>1071</v>
      </c>
      <c r="AI1826" s="150">
        <v>0.57700000000000007</v>
      </c>
    </row>
    <row r="1827" spans="33:35" ht="15" customHeight="1">
      <c r="AG1827" s="347" t="s">
        <v>3123</v>
      </c>
      <c r="AH1827" s="347" t="s">
        <v>1172</v>
      </c>
      <c r="AI1827" s="150">
        <v>0.55500000000000005</v>
      </c>
    </row>
    <row r="1828" spans="33:35" ht="15" customHeight="1">
      <c r="AG1828" s="347" t="s">
        <v>3124</v>
      </c>
      <c r="AH1828" s="347" t="s">
        <v>1483</v>
      </c>
      <c r="AI1828" s="150">
        <v>0.76</v>
      </c>
    </row>
    <row r="1829" spans="33:35" ht="15" customHeight="1">
      <c r="AG1829" s="347" t="s">
        <v>3125</v>
      </c>
      <c r="AH1829" s="347" t="s">
        <v>846</v>
      </c>
      <c r="AI1829" s="150">
        <v>0.48299999999999998</v>
      </c>
    </row>
    <row r="1830" spans="33:35" ht="15" customHeight="1">
      <c r="AG1830" s="347" t="s">
        <v>3126</v>
      </c>
      <c r="AH1830" s="347" t="s">
        <v>5281</v>
      </c>
      <c r="AI1830" s="150">
        <v>0.495</v>
      </c>
    </row>
    <row r="1831" spans="33:35" ht="15" customHeight="1">
      <c r="AG1831" s="347" t="s">
        <v>3127</v>
      </c>
      <c r="AH1831" s="347" t="s">
        <v>731</v>
      </c>
      <c r="AI1831" s="150">
        <v>0.5109999999999999</v>
      </c>
    </row>
    <row r="1832" spans="33:35" ht="15" customHeight="1">
      <c r="AG1832" s="347" t="s">
        <v>5282</v>
      </c>
      <c r="AH1832" s="347" t="s">
        <v>1335</v>
      </c>
      <c r="AI1832" s="150">
        <v>0.59199999999999997</v>
      </c>
    </row>
    <row r="1833" spans="33:35" ht="15" customHeight="1">
      <c r="AG1833" s="347" t="s">
        <v>3128</v>
      </c>
      <c r="AH1833" s="347" t="s">
        <v>905</v>
      </c>
      <c r="AI1833" s="150">
        <v>0.372</v>
      </c>
    </row>
    <row r="1834" spans="33:35" ht="15" customHeight="1">
      <c r="AG1834" s="347" t="s">
        <v>3129</v>
      </c>
      <c r="AH1834" s="347" t="s">
        <v>1282</v>
      </c>
      <c r="AI1834" s="150">
        <v>0.59599999999999997</v>
      </c>
    </row>
    <row r="1835" spans="33:35" ht="15" customHeight="1">
      <c r="AG1835" s="347" t="s">
        <v>3130</v>
      </c>
      <c r="AH1835" s="347" t="s">
        <v>1476</v>
      </c>
      <c r="AI1835" s="150">
        <v>0.97699999999999998</v>
      </c>
    </row>
    <row r="1836" spans="33:35" ht="15" customHeight="1">
      <c r="AG1836" s="347" t="s">
        <v>3131</v>
      </c>
      <c r="AH1836" s="347" t="s">
        <v>848</v>
      </c>
      <c r="AI1836" s="150">
        <v>0.49099999999999999</v>
      </c>
    </row>
    <row r="1837" spans="33:35" ht="15" customHeight="1">
      <c r="AG1837" s="347" t="s">
        <v>3132</v>
      </c>
      <c r="AH1837" s="347" t="s">
        <v>1487</v>
      </c>
      <c r="AI1837" s="150">
        <v>0.39300000000000002</v>
      </c>
    </row>
    <row r="1838" spans="33:35" ht="15" customHeight="1">
      <c r="AG1838" s="347" t="s">
        <v>3133</v>
      </c>
      <c r="AH1838" s="347" t="s">
        <v>1033</v>
      </c>
      <c r="AI1838" s="150">
        <v>0.58100000000000007</v>
      </c>
    </row>
    <row r="1839" spans="33:35" ht="15" customHeight="1">
      <c r="AG1839" s="347" t="s">
        <v>3134</v>
      </c>
      <c r="AH1839" s="347" t="s">
        <v>1450</v>
      </c>
      <c r="AI1839" s="150">
        <v>0.72000000000000008</v>
      </c>
    </row>
    <row r="1840" spans="33:35" ht="15" customHeight="1">
      <c r="AG1840" s="347" t="s">
        <v>3135</v>
      </c>
      <c r="AH1840" s="347" t="s">
        <v>1148</v>
      </c>
      <c r="AI1840" s="150">
        <v>0.59399999999999997</v>
      </c>
    </row>
    <row r="1841" spans="33:35" ht="15" customHeight="1">
      <c r="AG1841" s="347" t="s">
        <v>5283</v>
      </c>
      <c r="AH1841" s="347" t="s">
        <v>1134</v>
      </c>
      <c r="AI1841" s="150">
        <v>0.51500000000000001</v>
      </c>
    </row>
    <row r="1842" spans="33:35" ht="15" customHeight="1">
      <c r="AG1842" s="347" t="s">
        <v>3136</v>
      </c>
      <c r="AH1842" s="347" t="s">
        <v>850</v>
      </c>
      <c r="AI1842" s="150">
        <v>0.52300000000000002</v>
      </c>
    </row>
    <row r="1843" spans="33:35" ht="15" customHeight="1">
      <c r="AG1843" s="347" t="s">
        <v>3137</v>
      </c>
      <c r="AH1843" s="347" t="s">
        <v>1017</v>
      </c>
      <c r="AI1843" s="150">
        <v>0.49200000000000005</v>
      </c>
    </row>
    <row r="1844" spans="33:35" ht="15" customHeight="1">
      <c r="AG1844" s="347" t="s">
        <v>3138</v>
      </c>
      <c r="AH1844" s="347" t="s">
        <v>5130</v>
      </c>
      <c r="AI1844" s="150">
        <v>0.38600000000000001</v>
      </c>
    </row>
    <row r="1845" spans="33:35" ht="15" customHeight="1">
      <c r="AG1845" s="347" t="s">
        <v>3139</v>
      </c>
      <c r="AH1845" s="347" t="s">
        <v>5131</v>
      </c>
      <c r="AI1845" s="150">
        <v>0.58699999999999997</v>
      </c>
    </row>
    <row r="1846" spans="33:35" ht="15" customHeight="1">
      <c r="AG1846" s="347" t="s">
        <v>3140</v>
      </c>
      <c r="AH1846" s="347" t="s">
        <v>5132</v>
      </c>
      <c r="AI1846" s="150">
        <v>0.53700000000000003</v>
      </c>
    </row>
    <row r="1847" spans="33:35" ht="15" customHeight="1">
      <c r="AG1847" s="347" t="s">
        <v>3141</v>
      </c>
      <c r="AH1847" s="347" t="s">
        <v>1308</v>
      </c>
      <c r="AI1847" s="150">
        <v>0.57899999999999996</v>
      </c>
    </row>
    <row r="1848" spans="33:35" ht="15" customHeight="1">
      <c r="AG1848" s="347" t="s">
        <v>3142</v>
      </c>
      <c r="AH1848" s="347" t="s">
        <v>1482</v>
      </c>
      <c r="AI1848" s="150">
        <v>0.34799999999999998</v>
      </c>
    </row>
    <row r="1849" spans="33:35" ht="15" customHeight="1">
      <c r="AG1849" s="347" t="s">
        <v>3143</v>
      </c>
      <c r="AH1849" s="347" t="s">
        <v>5133</v>
      </c>
      <c r="AI1849" s="150">
        <v>0</v>
      </c>
    </row>
    <row r="1850" spans="33:35" ht="15" customHeight="1">
      <c r="AG1850" s="347" t="s">
        <v>3144</v>
      </c>
      <c r="AH1850" s="347" t="s">
        <v>5284</v>
      </c>
      <c r="AI1850" s="150">
        <v>0.34600000000000003</v>
      </c>
    </row>
    <row r="1851" spans="33:35" ht="15" customHeight="1">
      <c r="AG1851" s="347" t="s">
        <v>3145</v>
      </c>
      <c r="AH1851" s="347" t="s">
        <v>5134</v>
      </c>
      <c r="AI1851" s="150">
        <v>0.34600000000000003</v>
      </c>
    </row>
    <row r="1852" spans="33:35" ht="15" customHeight="1">
      <c r="AG1852" s="347" t="s">
        <v>3146</v>
      </c>
      <c r="AH1852" s="347" t="s">
        <v>1466</v>
      </c>
      <c r="AI1852" s="150">
        <v>6.6000000000000003E-2</v>
      </c>
    </row>
    <row r="1853" spans="33:35" ht="15" customHeight="1">
      <c r="AG1853" s="347" t="s">
        <v>3147</v>
      </c>
      <c r="AH1853" s="347" t="s">
        <v>1404</v>
      </c>
      <c r="AI1853" s="150">
        <v>0</v>
      </c>
    </row>
    <row r="1854" spans="33:35" ht="15" customHeight="1">
      <c r="AG1854" s="347" t="s">
        <v>3148</v>
      </c>
      <c r="AH1854" s="347" t="s">
        <v>1405</v>
      </c>
      <c r="AI1854" s="150">
        <v>0.499</v>
      </c>
    </row>
    <row r="1855" spans="33:35" ht="15" customHeight="1">
      <c r="AG1855" s="347" t="s">
        <v>3149</v>
      </c>
      <c r="AH1855" s="347" t="s">
        <v>1127</v>
      </c>
      <c r="AI1855" s="150">
        <v>0.47</v>
      </c>
    </row>
    <row r="1856" spans="33:35" ht="15" customHeight="1">
      <c r="AG1856" s="347" t="s">
        <v>3151</v>
      </c>
      <c r="AH1856" s="347" t="s">
        <v>1310</v>
      </c>
      <c r="AI1856" s="150">
        <v>0.39500000000000002</v>
      </c>
    </row>
    <row r="1857" spans="33:35" ht="15" customHeight="1">
      <c r="AG1857" s="347" t="s">
        <v>3152</v>
      </c>
      <c r="AH1857" s="347" t="s">
        <v>851</v>
      </c>
      <c r="AI1857" s="150">
        <v>0.38800000000000001</v>
      </c>
    </row>
    <row r="1858" spans="33:35" ht="15" customHeight="1">
      <c r="AG1858" s="347" t="s">
        <v>3153</v>
      </c>
      <c r="AH1858" s="347" t="s">
        <v>1422</v>
      </c>
      <c r="AI1858" s="150">
        <v>0</v>
      </c>
    </row>
    <row r="1859" spans="33:35" ht="15" customHeight="1">
      <c r="AG1859" s="347" t="s">
        <v>3154</v>
      </c>
      <c r="AH1859" s="347" t="s">
        <v>1423</v>
      </c>
      <c r="AI1859" s="150">
        <v>0.39900000000000002</v>
      </c>
    </row>
    <row r="1860" spans="33:35" ht="15" customHeight="1">
      <c r="AG1860" s="347" t="s">
        <v>3155</v>
      </c>
      <c r="AH1860" s="347" t="s">
        <v>1491</v>
      </c>
      <c r="AI1860" s="150">
        <v>0.40900000000000003</v>
      </c>
    </row>
    <row r="1861" spans="33:35" ht="15" customHeight="1">
      <c r="AG1861" s="347" t="s">
        <v>3150</v>
      </c>
      <c r="AH1861" s="347" t="s">
        <v>1164</v>
      </c>
      <c r="AI1861" s="150">
        <v>0.39500000000000002</v>
      </c>
    </row>
    <row r="1862" spans="33:35" ht="15" customHeight="1">
      <c r="AG1862" s="347" t="s">
        <v>3156</v>
      </c>
      <c r="AH1862" s="347" t="s">
        <v>817</v>
      </c>
      <c r="AI1862" s="150">
        <v>0.36499999999999999</v>
      </c>
    </row>
    <row r="1863" spans="33:35" ht="15" customHeight="1">
      <c r="AG1863" s="347" t="s">
        <v>3157</v>
      </c>
      <c r="AH1863" s="347" t="s">
        <v>852</v>
      </c>
      <c r="AI1863" s="150">
        <v>0.49700000000000005</v>
      </c>
    </row>
    <row r="1864" spans="33:35" ht="15" customHeight="1">
      <c r="AG1864" s="347" t="s">
        <v>3158</v>
      </c>
      <c r="AH1864" s="347" t="s">
        <v>1130</v>
      </c>
      <c r="AI1864" s="150">
        <v>0.56300000000000006</v>
      </c>
    </row>
    <row r="1865" spans="33:35" ht="15" customHeight="1">
      <c r="AG1865" s="347" t="s">
        <v>3159</v>
      </c>
      <c r="AH1865" s="347" t="s">
        <v>1420</v>
      </c>
      <c r="AI1865" s="150">
        <v>0</v>
      </c>
    </row>
    <row r="1866" spans="33:35" ht="15" customHeight="1">
      <c r="AG1866" s="347" t="s">
        <v>3160</v>
      </c>
      <c r="AH1866" s="347" t="s">
        <v>1421</v>
      </c>
      <c r="AI1866" s="150">
        <v>0.44700000000000001</v>
      </c>
    </row>
    <row r="1867" spans="33:35" ht="15" customHeight="1">
      <c r="AG1867" s="347" t="s">
        <v>3161</v>
      </c>
      <c r="AH1867" s="347" t="s">
        <v>1443</v>
      </c>
      <c r="AI1867" s="150">
        <v>0.50800000000000001</v>
      </c>
    </row>
    <row r="1868" spans="33:35" ht="15" customHeight="1">
      <c r="AG1868" s="347" t="s">
        <v>3162</v>
      </c>
      <c r="AH1868" s="347" t="s">
        <v>1215</v>
      </c>
      <c r="AI1868" s="150">
        <v>0</v>
      </c>
    </row>
    <row r="1869" spans="33:35" ht="15" customHeight="1">
      <c r="AG1869" s="347" t="s">
        <v>3163</v>
      </c>
      <c r="AH1869" s="347" t="s">
        <v>1414</v>
      </c>
      <c r="AI1869" s="150">
        <v>0</v>
      </c>
    </row>
    <row r="1870" spans="33:35" ht="15" customHeight="1">
      <c r="AG1870" s="347" t="s">
        <v>3164</v>
      </c>
      <c r="AH1870" s="347" t="s">
        <v>5285</v>
      </c>
      <c r="AI1870" s="150">
        <v>0.433</v>
      </c>
    </row>
    <row r="1871" spans="33:35" ht="15" customHeight="1">
      <c r="AG1871" s="347" t="s">
        <v>3165</v>
      </c>
      <c r="AH1871" s="347" t="s">
        <v>1216</v>
      </c>
      <c r="AI1871" s="150">
        <v>0.40799999999999997</v>
      </c>
    </row>
    <row r="1872" spans="33:35" ht="15" customHeight="1">
      <c r="AG1872" s="347" t="s">
        <v>3166</v>
      </c>
      <c r="AH1872" s="347" t="s">
        <v>1475</v>
      </c>
      <c r="AI1872" s="150">
        <v>0.54799999999999993</v>
      </c>
    </row>
    <row r="1873" spans="33:35" ht="15" customHeight="1">
      <c r="AG1873" s="347" t="s">
        <v>3167</v>
      </c>
      <c r="AH1873" s="347" t="s">
        <v>1044</v>
      </c>
      <c r="AI1873" s="150">
        <v>0.42399999999999999</v>
      </c>
    </row>
    <row r="1874" spans="33:35" ht="15" customHeight="1">
      <c r="AG1874" s="347" t="s">
        <v>3168</v>
      </c>
      <c r="AH1874" s="347" t="s">
        <v>1396</v>
      </c>
      <c r="AI1874" s="150">
        <v>0</v>
      </c>
    </row>
    <row r="1875" spans="33:35" ht="15" customHeight="1">
      <c r="AG1875" s="347" t="s">
        <v>3169</v>
      </c>
      <c r="AH1875" s="347" t="s">
        <v>5286</v>
      </c>
      <c r="AI1875" s="150">
        <v>0.51500000000000001</v>
      </c>
    </row>
    <row r="1876" spans="33:35" ht="15" customHeight="1">
      <c r="AG1876" s="347" t="s">
        <v>3170</v>
      </c>
      <c r="AH1876" s="347" t="s">
        <v>1175</v>
      </c>
      <c r="AI1876" s="150">
        <v>0.51700000000000002</v>
      </c>
    </row>
    <row r="1877" spans="33:35" ht="15" customHeight="1">
      <c r="AG1877" s="347" t="s">
        <v>3171</v>
      </c>
      <c r="AH1877" s="347" t="s">
        <v>854</v>
      </c>
      <c r="AI1877" s="150">
        <v>0.56599999999999995</v>
      </c>
    </row>
    <row r="1878" spans="33:35" ht="15" customHeight="1">
      <c r="AG1878" s="347" t="s">
        <v>3172</v>
      </c>
      <c r="AH1878" s="347" t="s">
        <v>1445</v>
      </c>
      <c r="AI1878" s="150">
        <v>0.43600000000000005</v>
      </c>
    </row>
    <row r="1879" spans="33:35" ht="15" customHeight="1">
      <c r="AG1879" s="347" t="s">
        <v>5287</v>
      </c>
      <c r="AH1879" s="347" t="s">
        <v>750</v>
      </c>
      <c r="AI1879" s="150">
        <v>0.64600000000000002</v>
      </c>
    </row>
    <row r="1880" spans="33:35" ht="15" customHeight="1">
      <c r="AG1880" s="347" t="s">
        <v>3173</v>
      </c>
      <c r="AH1880" s="347" t="s">
        <v>959</v>
      </c>
      <c r="AI1880" s="150">
        <v>0.56300000000000006</v>
      </c>
    </row>
    <row r="1881" spans="33:35" ht="15" customHeight="1">
      <c r="AG1881" s="347" t="s">
        <v>3174</v>
      </c>
      <c r="AH1881" s="347" t="s">
        <v>1393</v>
      </c>
      <c r="AI1881" s="150">
        <v>0.188</v>
      </c>
    </row>
    <row r="1882" spans="33:35" ht="15" customHeight="1">
      <c r="AG1882" s="347" t="s">
        <v>3175</v>
      </c>
      <c r="AH1882" s="347" t="s">
        <v>5288</v>
      </c>
      <c r="AI1882" s="150">
        <v>0.57399999999999995</v>
      </c>
    </row>
    <row r="1883" spans="33:35" ht="15" customHeight="1">
      <c r="AG1883" s="347" t="s">
        <v>3176</v>
      </c>
      <c r="AH1883" s="347" t="s">
        <v>856</v>
      </c>
      <c r="AI1883" s="150">
        <v>0.53600000000000003</v>
      </c>
    </row>
    <row r="1884" spans="33:35" ht="15" customHeight="1">
      <c r="AG1884" s="347" t="s">
        <v>3177</v>
      </c>
      <c r="AH1884" s="347" t="s">
        <v>1468</v>
      </c>
      <c r="AI1884" s="150">
        <v>0.58600000000000008</v>
      </c>
    </row>
    <row r="1885" spans="33:35" ht="15" customHeight="1">
      <c r="AG1885" s="347" t="s">
        <v>3178</v>
      </c>
      <c r="AH1885" s="347" t="s">
        <v>857</v>
      </c>
      <c r="AI1885" s="150">
        <v>0.38200000000000001</v>
      </c>
    </row>
    <row r="1886" spans="33:35" ht="15" customHeight="1">
      <c r="AG1886" s="347" t="s">
        <v>3179</v>
      </c>
      <c r="AH1886" s="347" t="s">
        <v>4971</v>
      </c>
      <c r="AI1886" s="150">
        <v>0</v>
      </c>
    </row>
    <row r="1887" spans="33:35" ht="15" customHeight="1">
      <c r="AG1887" s="347" t="s">
        <v>3180</v>
      </c>
      <c r="AH1887" s="347" t="s">
        <v>4974</v>
      </c>
      <c r="AI1887" s="150">
        <v>0.26800000000000002</v>
      </c>
    </row>
    <row r="1888" spans="33:35" ht="15" customHeight="1">
      <c r="AG1888" s="347" t="s">
        <v>3181</v>
      </c>
      <c r="AH1888" s="347" t="s">
        <v>5289</v>
      </c>
      <c r="AI1888" s="150">
        <v>0.4</v>
      </c>
    </row>
    <row r="1889" spans="33:35" ht="15" customHeight="1">
      <c r="AG1889" s="347" t="s">
        <v>3182</v>
      </c>
      <c r="AH1889" s="347" t="s">
        <v>5290</v>
      </c>
      <c r="AI1889" s="150">
        <v>0.36799999999999999</v>
      </c>
    </row>
    <row r="1890" spans="33:35" ht="15" customHeight="1">
      <c r="AG1890" s="347" t="s">
        <v>3183</v>
      </c>
      <c r="AH1890" s="347" t="s">
        <v>5291</v>
      </c>
      <c r="AI1890" s="150">
        <v>0.52600000000000002</v>
      </c>
    </row>
    <row r="1891" spans="33:35" ht="15" customHeight="1">
      <c r="AG1891" s="347" t="s">
        <v>3184</v>
      </c>
      <c r="AH1891" s="347" t="s">
        <v>5142</v>
      </c>
      <c r="AI1891" s="150">
        <v>0.52600000000000002</v>
      </c>
    </row>
    <row r="1892" spans="33:35" ht="15" customHeight="1">
      <c r="AG1892" s="347" t="s">
        <v>3185</v>
      </c>
      <c r="AH1892" s="347" t="s">
        <v>1263</v>
      </c>
      <c r="AI1892" s="150">
        <v>0.8</v>
      </c>
    </row>
    <row r="1893" spans="33:35" ht="15" customHeight="1">
      <c r="AG1893" s="347" t="s">
        <v>3186</v>
      </c>
      <c r="AH1893" s="347" t="s">
        <v>4975</v>
      </c>
      <c r="AI1893" s="150">
        <v>0</v>
      </c>
    </row>
    <row r="1894" spans="33:35" ht="15" customHeight="1">
      <c r="AG1894" s="347" t="s">
        <v>3187</v>
      </c>
      <c r="AH1894" s="347" t="s">
        <v>5143</v>
      </c>
      <c r="AI1894" s="150">
        <v>0.44900000000000001</v>
      </c>
    </row>
    <row r="1895" spans="33:35" ht="15" customHeight="1">
      <c r="AG1895" s="347" t="s">
        <v>3188</v>
      </c>
      <c r="AH1895" s="347" t="s">
        <v>4976</v>
      </c>
      <c r="AI1895" s="150">
        <v>0.20599999999999999</v>
      </c>
    </row>
    <row r="1896" spans="33:35" ht="15" customHeight="1">
      <c r="AG1896" s="347" t="s">
        <v>3189</v>
      </c>
      <c r="AH1896" s="347" t="s">
        <v>1501</v>
      </c>
      <c r="AI1896" s="150">
        <v>0</v>
      </c>
    </row>
    <row r="1897" spans="33:35" ht="15" customHeight="1">
      <c r="AG1897" s="347" t="s">
        <v>3190</v>
      </c>
      <c r="AH1897" s="347" t="s">
        <v>1210</v>
      </c>
      <c r="AI1897" s="150">
        <v>0.54500000000000004</v>
      </c>
    </row>
    <row r="1898" spans="33:35" ht="15" customHeight="1">
      <c r="AG1898" s="347" t="s">
        <v>3191</v>
      </c>
      <c r="AH1898" s="347" t="s">
        <v>819</v>
      </c>
      <c r="AI1898" s="150">
        <v>0.48899999999999993</v>
      </c>
    </row>
    <row r="1899" spans="33:35" ht="15" customHeight="1">
      <c r="AG1899" s="347" t="s">
        <v>3192</v>
      </c>
      <c r="AH1899" s="347" t="s">
        <v>5292</v>
      </c>
      <c r="AI1899" s="150">
        <v>0</v>
      </c>
    </row>
    <row r="1900" spans="33:35" ht="15" customHeight="1">
      <c r="AG1900" s="347" t="s">
        <v>3193</v>
      </c>
      <c r="AH1900" s="347" t="s">
        <v>5293</v>
      </c>
      <c r="AI1900" s="150">
        <v>0.314</v>
      </c>
    </row>
    <row r="1901" spans="33:35" ht="15" customHeight="1">
      <c r="AG1901" s="347" t="s">
        <v>3194</v>
      </c>
      <c r="AH1901" s="347" t="s">
        <v>1026</v>
      </c>
      <c r="AI1901" s="150">
        <v>0.52700000000000002</v>
      </c>
    </row>
    <row r="1902" spans="33:35" ht="15" customHeight="1">
      <c r="AG1902" s="347" t="s">
        <v>3195</v>
      </c>
      <c r="AH1902" s="347" t="s">
        <v>1269</v>
      </c>
      <c r="AI1902" s="150">
        <v>0.57399999999999995</v>
      </c>
    </row>
    <row r="1903" spans="33:35" ht="15" customHeight="1">
      <c r="AG1903" s="347" t="s">
        <v>5294</v>
      </c>
      <c r="AH1903" s="347" t="s">
        <v>902</v>
      </c>
      <c r="AI1903" s="150">
        <v>0.34200000000000003</v>
      </c>
    </row>
    <row r="1904" spans="33:35" ht="15" customHeight="1">
      <c r="AG1904" s="347" t="s">
        <v>3196</v>
      </c>
      <c r="AH1904" s="347" t="s">
        <v>1072</v>
      </c>
      <c r="AI1904" s="150">
        <v>0.45</v>
      </c>
    </row>
    <row r="1905" spans="33:35" ht="15" customHeight="1">
      <c r="AG1905" s="347" t="s">
        <v>3197</v>
      </c>
      <c r="AH1905" s="347" t="s">
        <v>753</v>
      </c>
      <c r="AI1905" s="150">
        <v>0.51300000000000001</v>
      </c>
    </row>
    <row r="1906" spans="33:35" ht="15" customHeight="1">
      <c r="AG1906" s="347" t="s">
        <v>3198</v>
      </c>
      <c r="AH1906" s="347" t="s">
        <v>927</v>
      </c>
      <c r="AI1906" s="150">
        <v>0.51900000000000002</v>
      </c>
    </row>
    <row r="1907" spans="33:35" ht="15" customHeight="1">
      <c r="AG1907" s="347" t="s">
        <v>3199</v>
      </c>
      <c r="AH1907" s="347" t="s">
        <v>1418</v>
      </c>
      <c r="AI1907" s="150">
        <v>0</v>
      </c>
    </row>
    <row r="1908" spans="33:35" ht="15" customHeight="1">
      <c r="AG1908" s="347" t="s">
        <v>3200</v>
      </c>
      <c r="AH1908" s="347" t="s">
        <v>1419</v>
      </c>
      <c r="AI1908" s="150">
        <v>0.63600000000000001</v>
      </c>
    </row>
    <row r="1909" spans="33:35" ht="15" customHeight="1">
      <c r="AG1909" s="347" t="s">
        <v>3201</v>
      </c>
      <c r="AH1909" s="347" t="s">
        <v>5295</v>
      </c>
      <c r="AI1909" s="150">
        <v>0</v>
      </c>
    </row>
    <row r="1910" spans="33:35" ht="15" customHeight="1">
      <c r="AG1910" s="347" t="s">
        <v>3202</v>
      </c>
      <c r="AH1910" s="347" t="s">
        <v>5296</v>
      </c>
      <c r="AI1910" s="150">
        <v>0.45199999999999996</v>
      </c>
    </row>
    <row r="1911" spans="33:35" ht="15" customHeight="1">
      <c r="AG1911" s="347" t="s">
        <v>3203</v>
      </c>
      <c r="AH1911" s="347" t="s">
        <v>5297</v>
      </c>
      <c r="AI1911" s="150">
        <v>0.45199999999999996</v>
      </c>
    </row>
    <row r="1912" spans="33:35" ht="15" customHeight="1">
      <c r="AG1912" s="347" t="s">
        <v>3204</v>
      </c>
      <c r="AH1912" s="347" t="s">
        <v>820</v>
      </c>
      <c r="AI1912" s="150">
        <v>0.502</v>
      </c>
    </row>
    <row r="1913" spans="33:35" ht="15" customHeight="1">
      <c r="AG1913" s="347" t="s">
        <v>3205</v>
      </c>
      <c r="AH1913" s="347" t="s">
        <v>951</v>
      </c>
      <c r="AI1913" s="150">
        <v>0.54699999999999993</v>
      </c>
    </row>
    <row r="1914" spans="33:35" ht="15" customHeight="1">
      <c r="AG1914" s="347" t="s">
        <v>3206</v>
      </c>
      <c r="AH1914" s="347" t="s">
        <v>1023</v>
      </c>
      <c r="AI1914" s="150">
        <v>0.53500000000000003</v>
      </c>
    </row>
    <row r="1915" spans="33:35" ht="15" customHeight="1">
      <c r="AG1915" s="347" t="s">
        <v>5298</v>
      </c>
      <c r="AH1915" s="347" t="s">
        <v>1154</v>
      </c>
      <c r="AI1915" s="150">
        <v>0.35799999999999998</v>
      </c>
    </row>
    <row r="1916" spans="33:35" ht="15" customHeight="1">
      <c r="AG1916" s="347" t="s">
        <v>3207</v>
      </c>
      <c r="AH1916" s="347" t="s">
        <v>5299</v>
      </c>
      <c r="AI1916" s="150">
        <v>0</v>
      </c>
    </row>
    <row r="1917" spans="33:35" ht="15" customHeight="1">
      <c r="AG1917" s="347" t="s">
        <v>3208</v>
      </c>
      <c r="AH1917" s="347" t="s">
        <v>5300</v>
      </c>
      <c r="AI1917" s="150">
        <v>0</v>
      </c>
    </row>
    <row r="1918" spans="33:35" ht="15" customHeight="1">
      <c r="AG1918" s="347" t="s">
        <v>3209</v>
      </c>
      <c r="AH1918" s="347" t="s">
        <v>5301</v>
      </c>
      <c r="AI1918" s="150">
        <v>0</v>
      </c>
    </row>
    <row r="1919" spans="33:35" ht="15" customHeight="1">
      <c r="AG1919" s="347" t="s">
        <v>3210</v>
      </c>
      <c r="AH1919" s="347" t="s">
        <v>858</v>
      </c>
      <c r="AI1919" s="150">
        <v>0.627</v>
      </c>
    </row>
    <row r="1920" spans="33:35" ht="15" customHeight="1">
      <c r="AG1920" s="347" t="s">
        <v>3211</v>
      </c>
      <c r="AH1920" s="347" t="s">
        <v>4980</v>
      </c>
      <c r="AI1920" s="150">
        <v>0</v>
      </c>
    </row>
    <row r="1921" spans="33:35" ht="15" customHeight="1">
      <c r="AG1921" s="347" t="s">
        <v>3212</v>
      </c>
      <c r="AH1921" s="347" t="s">
        <v>1196</v>
      </c>
      <c r="AI1921" s="150">
        <v>0.50800000000000001</v>
      </c>
    </row>
    <row r="1922" spans="33:35" ht="15" customHeight="1">
      <c r="AG1922" s="347" t="s">
        <v>3213</v>
      </c>
      <c r="AH1922" s="347" t="s">
        <v>1197</v>
      </c>
      <c r="AI1922" s="150">
        <v>0.50700000000000001</v>
      </c>
    </row>
    <row r="1923" spans="33:35" ht="15" customHeight="1">
      <c r="AG1923" s="347" t="s">
        <v>3214</v>
      </c>
      <c r="AH1923" s="347" t="s">
        <v>1448</v>
      </c>
      <c r="AI1923" s="150">
        <v>0.66</v>
      </c>
    </row>
    <row r="1924" spans="33:35" ht="15" customHeight="1">
      <c r="AG1924" s="347" t="s">
        <v>3215</v>
      </c>
      <c r="AH1924" s="347" t="s">
        <v>1497</v>
      </c>
      <c r="AI1924" s="150">
        <v>0.53600000000000003</v>
      </c>
    </row>
    <row r="1925" spans="33:35" ht="15" customHeight="1">
      <c r="AG1925" s="347" t="s">
        <v>3216</v>
      </c>
      <c r="AH1925" s="347" t="s">
        <v>1471</v>
      </c>
      <c r="AI1925" s="150">
        <v>0.40700000000000003</v>
      </c>
    </row>
    <row r="1926" spans="33:35" ht="15" customHeight="1">
      <c r="AG1926" s="347" t="s">
        <v>3217</v>
      </c>
      <c r="AH1926" s="347" t="s">
        <v>1052</v>
      </c>
      <c r="AI1926" s="150">
        <v>0.39599999999999996</v>
      </c>
    </row>
    <row r="1927" spans="33:35" ht="15" customHeight="1">
      <c r="AG1927" s="347" t="s">
        <v>3218</v>
      </c>
      <c r="AH1927" s="347" t="s">
        <v>1074</v>
      </c>
      <c r="AI1927" s="150">
        <v>0.313</v>
      </c>
    </row>
    <row r="1928" spans="33:35" ht="15" customHeight="1">
      <c r="AG1928" s="347" t="s">
        <v>3219</v>
      </c>
      <c r="AH1928" s="347" t="s">
        <v>916</v>
      </c>
      <c r="AI1928" s="150">
        <v>0.49099999999999999</v>
      </c>
    </row>
    <row r="1929" spans="33:35" ht="15" customHeight="1">
      <c r="AG1929" s="347" t="s">
        <v>3220</v>
      </c>
      <c r="AH1929" s="347" t="s">
        <v>859</v>
      </c>
      <c r="AI1929" s="150">
        <v>7.6999999999999999E-2</v>
      </c>
    </row>
    <row r="1930" spans="33:35" ht="15" customHeight="1">
      <c r="AG1930" s="347" t="s">
        <v>3221</v>
      </c>
      <c r="AH1930" s="347" t="s">
        <v>912</v>
      </c>
      <c r="AI1930" s="150">
        <v>0.39800000000000002</v>
      </c>
    </row>
    <row r="1931" spans="33:35" ht="15" customHeight="1">
      <c r="AG1931" s="347" t="s">
        <v>3222</v>
      </c>
      <c r="AH1931" s="347" t="s">
        <v>5302</v>
      </c>
      <c r="AI1931" s="150">
        <v>0</v>
      </c>
    </row>
    <row r="1932" spans="33:35" ht="15" customHeight="1">
      <c r="AG1932" s="347" t="s">
        <v>3223</v>
      </c>
      <c r="AH1932" s="347" t="s">
        <v>5303</v>
      </c>
      <c r="AI1932" s="150">
        <v>0</v>
      </c>
    </row>
    <row r="1933" spans="33:35" ht="15" customHeight="1">
      <c r="AG1933" s="347" t="s">
        <v>3224</v>
      </c>
      <c r="AH1933" s="347" t="s">
        <v>5304</v>
      </c>
      <c r="AI1933" s="150">
        <v>0</v>
      </c>
    </row>
    <row r="1934" spans="33:35" ht="15" customHeight="1">
      <c r="AG1934" s="347" t="s">
        <v>3225</v>
      </c>
      <c r="AH1934" s="347" t="s">
        <v>5305</v>
      </c>
      <c r="AI1934" s="150">
        <v>0</v>
      </c>
    </row>
    <row r="1935" spans="33:35" ht="15" customHeight="1">
      <c r="AG1935" s="347" t="s">
        <v>3226</v>
      </c>
      <c r="AH1935" s="347" t="s">
        <v>5306</v>
      </c>
      <c r="AI1935" s="150">
        <v>0.45500000000000002</v>
      </c>
    </row>
    <row r="1936" spans="33:35" ht="15" customHeight="1">
      <c r="AG1936" s="347" t="s">
        <v>3227</v>
      </c>
      <c r="AH1936" s="347" t="s">
        <v>5307</v>
      </c>
      <c r="AI1936" s="150">
        <v>0.45500000000000002</v>
      </c>
    </row>
    <row r="1937" spans="33:35" ht="15" customHeight="1">
      <c r="AG1937" s="347" t="s">
        <v>3228</v>
      </c>
      <c r="AH1937" s="347" t="s">
        <v>1038</v>
      </c>
      <c r="AI1937" s="150">
        <v>0.57600000000000007</v>
      </c>
    </row>
    <row r="1938" spans="33:35" ht="15" customHeight="1">
      <c r="AG1938" s="347" t="s">
        <v>3229</v>
      </c>
      <c r="AH1938" s="347" t="s">
        <v>1324</v>
      </c>
      <c r="AI1938" s="150">
        <v>0.45399999999999996</v>
      </c>
    </row>
    <row r="1939" spans="33:35" ht="15" customHeight="1">
      <c r="AG1939" s="347" t="s">
        <v>3230</v>
      </c>
      <c r="AH1939" s="347" t="s">
        <v>1350</v>
      </c>
      <c r="AI1939" s="150">
        <v>0.55699999999999994</v>
      </c>
    </row>
    <row r="1940" spans="33:35" ht="15" customHeight="1">
      <c r="AG1940" s="347" t="s">
        <v>3231</v>
      </c>
      <c r="AH1940" s="347" t="s">
        <v>5116</v>
      </c>
      <c r="AI1940" s="150">
        <v>0.42000000000000004</v>
      </c>
    </row>
    <row r="1941" spans="33:35" ht="15" customHeight="1">
      <c r="AG1941" s="347" t="s">
        <v>3232</v>
      </c>
      <c r="AH1941" s="347" t="s">
        <v>5308</v>
      </c>
      <c r="AI1941" s="150">
        <v>0.629</v>
      </c>
    </row>
    <row r="1942" spans="33:35" ht="15" customHeight="1">
      <c r="AG1942" s="347" t="s">
        <v>3233</v>
      </c>
      <c r="AH1942" s="347" t="s">
        <v>5117</v>
      </c>
      <c r="AI1942" s="150">
        <v>0.62</v>
      </c>
    </row>
    <row r="1943" spans="33:35" ht="15" customHeight="1">
      <c r="AG1943" s="347" t="s">
        <v>3234</v>
      </c>
      <c r="AH1943" s="347" t="s">
        <v>1225</v>
      </c>
      <c r="AI1943" s="150">
        <v>0</v>
      </c>
    </row>
    <row r="1944" spans="33:35" ht="15" customHeight="1">
      <c r="AG1944" s="347" t="s">
        <v>3235</v>
      </c>
      <c r="AH1944" s="347" t="s">
        <v>1417</v>
      </c>
      <c r="AI1944" s="150">
        <v>0</v>
      </c>
    </row>
    <row r="1945" spans="33:35" ht="15" customHeight="1">
      <c r="AG1945" s="347" t="s">
        <v>3236</v>
      </c>
      <c r="AH1945" s="347" t="s">
        <v>5309</v>
      </c>
      <c r="AI1945" s="150">
        <v>0.52800000000000002</v>
      </c>
    </row>
    <row r="1946" spans="33:35" ht="15" customHeight="1">
      <c r="AG1946" s="347" t="s">
        <v>3237</v>
      </c>
      <c r="AH1946" s="347" t="s">
        <v>1226</v>
      </c>
      <c r="AI1946" s="150">
        <v>0.52800000000000002</v>
      </c>
    </row>
    <row r="1947" spans="33:35" ht="15" customHeight="1">
      <c r="AG1947" s="347" t="s">
        <v>3238</v>
      </c>
      <c r="AH1947" s="347" t="s">
        <v>1265</v>
      </c>
      <c r="AI1947" s="150">
        <v>0.505</v>
      </c>
    </row>
    <row r="1948" spans="33:35" ht="15" customHeight="1">
      <c r="AG1948" s="347" t="s">
        <v>3239</v>
      </c>
      <c r="AH1948" s="347" t="s">
        <v>1498</v>
      </c>
      <c r="AI1948" s="150">
        <v>0.50600000000000001</v>
      </c>
    </row>
    <row r="1949" spans="33:35" ht="15" customHeight="1">
      <c r="AG1949" s="347" t="s">
        <v>3284</v>
      </c>
      <c r="AH1949" s="347" t="s">
        <v>1178</v>
      </c>
      <c r="AI1949" s="150">
        <v>0.63800000000000001</v>
      </c>
    </row>
    <row r="1950" spans="33:35" ht="15" customHeight="1">
      <c r="AG1950" s="347" t="s">
        <v>5310</v>
      </c>
      <c r="AH1950" s="347" t="s">
        <v>1360</v>
      </c>
      <c r="AI1950" s="150">
        <v>0.56999999999999995</v>
      </c>
    </row>
    <row r="1951" spans="33:35" ht="15" customHeight="1">
      <c r="AG1951" s="347" t="s">
        <v>3285</v>
      </c>
      <c r="AH1951" s="347" t="s">
        <v>1435</v>
      </c>
      <c r="AI1951" s="150">
        <v>0.13500000000000001</v>
      </c>
    </row>
    <row r="1952" spans="33:35" ht="15" customHeight="1">
      <c r="AG1952" s="347" t="s">
        <v>3286</v>
      </c>
      <c r="AH1952" s="347" t="s">
        <v>5311</v>
      </c>
      <c r="AI1952" s="150">
        <v>0.27300000000000002</v>
      </c>
    </row>
    <row r="1953" spans="33:35" ht="15" customHeight="1">
      <c r="AG1953" s="347" t="s">
        <v>3287</v>
      </c>
      <c r="AH1953" s="347" t="s">
        <v>1268</v>
      </c>
      <c r="AI1953" s="150">
        <v>0.628</v>
      </c>
    </row>
    <row r="1954" spans="33:35" ht="15" customHeight="1">
      <c r="AG1954" s="347" t="s">
        <v>3288</v>
      </c>
      <c r="AH1954" s="347" t="s">
        <v>1311</v>
      </c>
      <c r="AI1954" s="150">
        <v>0.39500000000000002</v>
      </c>
    </row>
    <row r="1955" spans="33:35" ht="15" customHeight="1">
      <c r="AG1955" s="347" t="s">
        <v>3289</v>
      </c>
      <c r="AH1955" s="347" t="s">
        <v>975</v>
      </c>
      <c r="AI1955" s="150">
        <v>0.49</v>
      </c>
    </row>
    <row r="1956" spans="33:35" ht="15" customHeight="1">
      <c r="AG1956" s="347" t="s">
        <v>3290</v>
      </c>
      <c r="AH1956" s="347" t="s">
        <v>862</v>
      </c>
      <c r="AI1956" s="150">
        <v>0.51700000000000002</v>
      </c>
    </row>
    <row r="1957" spans="33:35" ht="15" customHeight="1">
      <c r="AG1957" s="347" t="s">
        <v>3291</v>
      </c>
      <c r="AH1957" s="347" t="s">
        <v>986</v>
      </c>
      <c r="AI1957" s="150">
        <v>0.52800000000000002</v>
      </c>
    </row>
    <row r="1958" spans="33:35" ht="15" customHeight="1">
      <c r="AG1958" s="347" t="s">
        <v>3292</v>
      </c>
      <c r="AH1958" s="347" t="s">
        <v>1137</v>
      </c>
      <c r="AI1958" s="150">
        <v>0.54100000000000004</v>
      </c>
    </row>
    <row r="1959" spans="33:35" ht="15" customHeight="1">
      <c r="AG1959" s="347" t="s">
        <v>3293</v>
      </c>
      <c r="AH1959" s="347" t="s">
        <v>1036</v>
      </c>
      <c r="AI1959" s="150">
        <v>0.58699999999999997</v>
      </c>
    </row>
    <row r="1960" spans="33:35" ht="15" customHeight="1">
      <c r="AG1960" s="347" t="s">
        <v>5312</v>
      </c>
      <c r="AH1960" s="347" t="s">
        <v>1341</v>
      </c>
      <c r="AI1960" s="150">
        <v>0.44600000000000001</v>
      </c>
    </row>
    <row r="1961" spans="33:35" ht="15" customHeight="1">
      <c r="AG1961" s="347" t="s">
        <v>3294</v>
      </c>
      <c r="AH1961" s="347" t="s">
        <v>1337</v>
      </c>
      <c r="AI1961" s="150">
        <v>0.52300000000000002</v>
      </c>
    </row>
    <row r="1962" spans="33:35" ht="15" customHeight="1">
      <c r="AG1962" s="347" t="s">
        <v>3295</v>
      </c>
      <c r="AH1962" s="347" t="s">
        <v>1256</v>
      </c>
      <c r="AI1962" s="150">
        <v>0.55300000000000005</v>
      </c>
    </row>
    <row r="1963" spans="33:35" ht="15" customHeight="1">
      <c r="AG1963" s="347" t="s">
        <v>3296</v>
      </c>
      <c r="AH1963" s="347" t="s">
        <v>863</v>
      </c>
      <c r="AI1963" s="150">
        <v>0.502</v>
      </c>
    </row>
    <row r="1964" spans="33:35" ht="15" customHeight="1">
      <c r="AG1964" s="347" t="s">
        <v>5313</v>
      </c>
      <c r="AH1964" s="347" t="s">
        <v>1061</v>
      </c>
      <c r="AI1964" s="150">
        <v>0.55500000000000005</v>
      </c>
    </row>
    <row r="1965" spans="33:35" ht="15" customHeight="1">
      <c r="AG1965" s="347" t="s">
        <v>3297</v>
      </c>
      <c r="AH1965" s="347" t="s">
        <v>1000</v>
      </c>
      <c r="AI1965" s="150">
        <v>0.52500000000000002</v>
      </c>
    </row>
    <row r="1966" spans="33:35" ht="15" customHeight="1">
      <c r="AG1966" s="347" t="s">
        <v>3298</v>
      </c>
      <c r="AH1966" s="347" t="s">
        <v>1182</v>
      </c>
      <c r="AI1966" s="150">
        <v>0.47</v>
      </c>
    </row>
    <row r="1967" spans="33:35" ht="15" customHeight="1">
      <c r="AG1967" s="347" t="s">
        <v>3299</v>
      </c>
      <c r="AH1967" s="347" t="s">
        <v>1474</v>
      </c>
      <c r="AI1967" s="150">
        <v>0.55099999999999993</v>
      </c>
    </row>
    <row r="1968" spans="33:35" ht="15" customHeight="1">
      <c r="AG1968" s="347" t="s">
        <v>3300</v>
      </c>
      <c r="AH1968" s="347" t="s">
        <v>1346</v>
      </c>
      <c r="AI1968" s="150">
        <v>0.54500000000000004</v>
      </c>
    </row>
    <row r="1969" spans="33:35" ht="15" customHeight="1">
      <c r="AG1969" s="347" t="s">
        <v>3301</v>
      </c>
      <c r="AH1969" s="347" t="s">
        <v>958</v>
      </c>
      <c r="AI1969" s="150">
        <v>0.56099999999999994</v>
      </c>
    </row>
    <row r="1970" spans="33:35" ht="15" customHeight="1">
      <c r="AG1970" s="347" t="s">
        <v>3302</v>
      </c>
      <c r="AH1970" s="347" t="s">
        <v>1073</v>
      </c>
      <c r="AI1970" s="150">
        <v>0.35100000000000003</v>
      </c>
    </row>
    <row r="1971" spans="33:35" ht="15" customHeight="1">
      <c r="AG1971" s="347" t="s">
        <v>3303</v>
      </c>
      <c r="AH1971" s="347" t="s">
        <v>1065</v>
      </c>
      <c r="AI1971" s="150">
        <v>0.45399999999999996</v>
      </c>
    </row>
    <row r="1972" spans="33:35" ht="15" customHeight="1">
      <c r="AG1972" s="347" t="s">
        <v>3304</v>
      </c>
      <c r="AH1972" s="347" t="s">
        <v>733</v>
      </c>
      <c r="AI1972" s="150">
        <v>0.503</v>
      </c>
    </row>
    <row r="1973" spans="33:35" ht="15" customHeight="1">
      <c r="AG1973" s="347" t="s">
        <v>3305</v>
      </c>
      <c r="AH1973" s="347" t="s">
        <v>1176</v>
      </c>
      <c r="AI1973" s="150">
        <v>0.55599999999999994</v>
      </c>
    </row>
    <row r="1974" spans="33:35" ht="15" customHeight="1">
      <c r="AG1974" s="347" t="s">
        <v>3306</v>
      </c>
      <c r="AH1974" s="347" t="s">
        <v>1495</v>
      </c>
      <c r="AI1974" s="150">
        <v>0.32</v>
      </c>
    </row>
    <row r="1975" spans="33:35" ht="15" customHeight="1">
      <c r="AG1975" s="347" t="s">
        <v>3308</v>
      </c>
      <c r="AH1975" s="347" t="s">
        <v>1053</v>
      </c>
      <c r="AI1975" s="150">
        <v>0.39200000000000002</v>
      </c>
    </row>
    <row r="1976" spans="33:35" ht="15" customHeight="1">
      <c r="AG1976" s="347" t="s">
        <v>3309</v>
      </c>
      <c r="AH1976" s="347" t="s">
        <v>1431</v>
      </c>
      <c r="AI1976" s="150">
        <v>0.58399999999999996</v>
      </c>
    </row>
    <row r="1977" spans="33:35" ht="15" customHeight="1">
      <c r="AG1977" s="347" t="s">
        <v>3310</v>
      </c>
      <c r="AH1977" s="347" t="s">
        <v>989</v>
      </c>
      <c r="AI1977" s="150">
        <v>0.56300000000000006</v>
      </c>
    </row>
    <row r="1978" spans="33:35" ht="15" customHeight="1">
      <c r="AG1978" s="347" t="s">
        <v>3311</v>
      </c>
      <c r="AH1978" s="347" t="s">
        <v>757</v>
      </c>
      <c r="AI1978" s="150">
        <v>0.55400000000000005</v>
      </c>
    </row>
    <row r="1979" spans="33:35" ht="15" customHeight="1">
      <c r="AG1979" s="347" t="s">
        <v>3312</v>
      </c>
      <c r="AH1979" s="347" t="s">
        <v>758</v>
      </c>
      <c r="AI1979" s="150">
        <v>0.38499999999999995</v>
      </c>
    </row>
    <row r="1980" spans="33:35" ht="15" customHeight="1">
      <c r="AG1980" s="347" t="s">
        <v>5314</v>
      </c>
      <c r="AH1980" s="347" t="s">
        <v>1338</v>
      </c>
      <c r="AI1980" s="150">
        <v>0.63</v>
      </c>
    </row>
    <row r="1981" spans="33:35" ht="15" customHeight="1">
      <c r="AG1981" s="347" t="s">
        <v>5315</v>
      </c>
      <c r="AH1981" s="347" t="s">
        <v>982</v>
      </c>
      <c r="AI1981" s="150">
        <v>0.41300000000000003</v>
      </c>
    </row>
    <row r="1982" spans="33:35" ht="15" customHeight="1">
      <c r="AG1982" s="347" t="s">
        <v>3313</v>
      </c>
      <c r="AH1982" s="347" t="s">
        <v>1434</v>
      </c>
      <c r="AI1982" s="150">
        <v>0</v>
      </c>
    </row>
    <row r="1983" spans="33:35" ht="15" customHeight="1">
      <c r="AG1983" s="347" t="s">
        <v>3314</v>
      </c>
      <c r="AH1983" s="347" t="s">
        <v>5316</v>
      </c>
      <c r="AI1983" s="150">
        <v>0.55000000000000004</v>
      </c>
    </row>
    <row r="1984" spans="33:35" ht="15" customHeight="1">
      <c r="AG1984" s="347" t="s">
        <v>5317</v>
      </c>
      <c r="AH1984" s="347" t="s">
        <v>1364</v>
      </c>
      <c r="AI1984" s="150">
        <v>0.67</v>
      </c>
    </row>
    <row r="1985" spans="33:35" ht="15" customHeight="1">
      <c r="AG1985" s="347" t="s">
        <v>5318</v>
      </c>
      <c r="AH1985" s="347" t="s">
        <v>1358</v>
      </c>
      <c r="AI1985" s="150">
        <v>0.58399999999999996</v>
      </c>
    </row>
    <row r="1986" spans="33:35" ht="15" customHeight="1">
      <c r="AG1986" s="347" t="s">
        <v>3315</v>
      </c>
      <c r="AH1986" s="347" t="s">
        <v>1220</v>
      </c>
      <c r="AI1986" s="150">
        <v>0.443</v>
      </c>
    </row>
    <row r="1987" spans="33:35" ht="15" customHeight="1">
      <c r="AG1987" s="347" t="s">
        <v>3316</v>
      </c>
      <c r="AH1987" s="347" t="s">
        <v>5319</v>
      </c>
      <c r="AI1987" s="150">
        <v>0.63</v>
      </c>
    </row>
    <row r="1988" spans="33:35" ht="15" customHeight="1">
      <c r="AG1988" s="347" t="s">
        <v>3317</v>
      </c>
      <c r="AH1988" s="347" t="s">
        <v>1221</v>
      </c>
      <c r="AI1988" s="150">
        <v>0.51900000000000002</v>
      </c>
    </row>
    <row r="1989" spans="33:35" ht="15" customHeight="1">
      <c r="AG1989" s="347" t="s">
        <v>3318</v>
      </c>
      <c r="AH1989" s="347" t="s">
        <v>866</v>
      </c>
      <c r="AI1989" s="150">
        <v>0.41100000000000003</v>
      </c>
    </row>
    <row r="1990" spans="33:35" ht="15" customHeight="1">
      <c r="AG1990" s="347" t="s">
        <v>3319</v>
      </c>
      <c r="AH1990" s="347" t="s">
        <v>1271</v>
      </c>
      <c r="AI1990" s="150">
        <v>0.58100000000000007</v>
      </c>
    </row>
    <row r="1991" spans="33:35" ht="15" customHeight="1">
      <c r="AG1991" s="347" t="s">
        <v>3320</v>
      </c>
      <c r="AH1991" s="347" t="s">
        <v>1136</v>
      </c>
      <c r="AI1991" s="150">
        <v>0.55599999999999994</v>
      </c>
    </row>
    <row r="1992" spans="33:35" ht="15" customHeight="1">
      <c r="AG1992" s="347" t="s">
        <v>3321</v>
      </c>
      <c r="AH1992" s="347" t="s">
        <v>1078</v>
      </c>
      <c r="AI1992" s="150">
        <v>0.46599999999999997</v>
      </c>
    </row>
    <row r="1993" spans="33:35" ht="15" customHeight="1">
      <c r="AG1993" s="347" t="s">
        <v>3322</v>
      </c>
      <c r="AH1993" s="347" t="s">
        <v>1171</v>
      </c>
      <c r="AI1993" s="150">
        <v>0.59199999999999997</v>
      </c>
    </row>
    <row r="1994" spans="33:35" ht="15" customHeight="1">
      <c r="AG1994" s="347" t="s">
        <v>5320</v>
      </c>
      <c r="AH1994" s="347" t="s">
        <v>867</v>
      </c>
      <c r="AI1994" s="150">
        <v>0</v>
      </c>
    </row>
    <row r="1995" spans="33:35" ht="15" customHeight="1">
      <c r="AG1995" s="347" t="s">
        <v>3323</v>
      </c>
      <c r="AH1995" s="347" t="s">
        <v>898</v>
      </c>
      <c r="AI1995" s="150">
        <v>0.49399999999999999</v>
      </c>
    </row>
    <row r="1996" spans="33:35" ht="15" customHeight="1">
      <c r="AG1996" s="347" t="s">
        <v>3324</v>
      </c>
      <c r="AH1996" s="347" t="s">
        <v>1165</v>
      </c>
      <c r="AI1996" s="150">
        <v>0.60499999999999998</v>
      </c>
    </row>
    <row r="1997" spans="33:35" ht="15" customHeight="1">
      <c r="AG1997" s="347" t="s">
        <v>3325</v>
      </c>
      <c r="AH1997" s="347" t="s">
        <v>954</v>
      </c>
      <c r="AI1997" s="150">
        <v>0.48599999999999999</v>
      </c>
    </row>
    <row r="1998" spans="33:35" ht="15" customHeight="1">
      <c r="AG1998" s="347" t="s">
        <v>3326</v>
      </c>
      <c r="AH1998" s="347" t="s">
        <v>868</v>
      </c>
      <c r="AI1998" s="150">
        <v>0.54400000000000004</v>
      </c>
    </row>
    <row r="1999" spans="33:35" ht="15" customHeight="1">
      <c r="AG1999" s="347" t="s">
        <v>3327</v>
      </c>
      <c r="AH1999" s="347" t="s">
        <v>5165</v>
      </c>
      <c r="AI1999" s="150">
        <v>0</v>
      </c>
    </row>
    <row r="2000" spans="33:35" ht="15" customHeight="1">
      <c r="AG2000" s="347" t="s">
        <v>3328</v>
      </c>
      <c r="AH2000" s="347" t="s">
        <v>5321</v>
      </c>
      <c r="AI2000" s="150">
        <v>0.52600000000000002</v>
      </c>
    </row>
    <row r="2001" spans="33:35" ht="15" customHeight="1">
      <c r="AG2001" s="347" t="s">
        <v>3329</v>
      </c>
      <c r="AH2001" s="347" t="s">
        <v>5166</v>
      </c>
      <c r="AI2001" s="150">
        <v>0.52500000000000002</v>
      </c>
    </row>
    <row r="2002" spans="33:35" ht="15" customHeight="1">
      <c r="AG2002" s="347" t="s">
        <v>3330</v>
      </c>
      <c r="AH2002" s="347" t="s">
        <v>995</v>
      </c>
      <c r="AI2002" s="150">
        <v>0.5109999999999999</v>
      </c>
    </row>
    <row r="2003" spans="33:35" ht="15" customHeight="1">
      <c r="AG2003" s="347" t="s">
        <v>3331</v>
      </c>
      <c r="AH2003" s="347" t="s">
        <v>998</v>
      </c>
      <c r="AI2003" s="150">
        <v>0.67300000000000004</v>
      </c>
    </row>
    <row r="2004" spans="33:35" ht="15" customHeight="1">
      <c r="AG2004" s="347" t="s">
        <v>3332</v>
      </c>
      <c r="AH2004" s="347" t="s">
        <v>1285</v>
      </c>
      <c r="AI2004" s="150">
        <v>0.626</v>
      </c>
    </row>
    <row r="2005" spans="33:35" ht="15" customHeight="1">
      <c r="AG2005" s="347" t="s">
        <v>3333</v>
      </c>
      <c r="AH2005" s="347" t="s">
        <v>1119</v>
      </c>
      <c r="AI2005" s="150">
        <v>0.47399999999999998</v>
      </c>
    </row>
    <row r="2006" spans="33:35" ht="15" customHeight="1">
      <c r="AG2006" s="347" t="s">
        <v>3334</v>
      </c>
      <c r="AH2006" s="347" t="s">
        <v>1006</v>
      </c>
      <c r="AI2006" s="150">
        <v>0.377</v>
      </c>
    </row>
    <row r="2007" spans="33:35" ht="15" customHeight="1">
      <c r="AG2007" s="347" t="s">
        <v>3335</v>
      </c>
      <c r="AH2007" s="347" t="s">
        <v>826</v>
      </c>
      <c r="AI2007" s="150">
        <v>0.48500000000000004</v>
      </c>
    </row>
    <row r="2008" spans="33:35" ht="15" customHeight="1">
      <c r="AG2008" s="347" t="s">
        <v>3336</v>
      </c>
      <c r="AH2008" s="347" t="s">
        <v>870</v>
      </c>
      <c r="AI2008" s="150">
        <v>0.53100000000000003</v>
      </c>
    </row>
    <row r="2009" spans="33:35" ht="15" customHeight="1">
      <c r="AG2009" s="347" t="s">
        <v>3337</v>
      </c>
      <c r="AH2009" s="347" t="s">
        <v>1045</v>
      </c>
      <c r="AI2009" s="150">
        <v>0.46299999999999997</v>
      </c>
    </row>
    <row r="2010" spans="33:35" ht="15" customHeight="1">
      <c r="AG2010" s="347" t="s">
        <v>3338</v>
      </c>
      <c r="AH2010" s="347" t="s">
        <v>983</v>
      </c>
      <c r="AI2010" s="150">
        <v>0.59000000000000008</v>
      </c>
    </row>
    <row r="2011" spans="33:35" ht="15" customHeight="1">
      <c r="AG2011" s="347" t="s">
        <v>3339</v>
      </c>
      <c r="AH2011" s="347" t="s">
        <v>1347</v>
      </c>
      <c r="AI2011" s="150">
        <v>0.52400000000000002</v>
      </c>
    </row>
    <row r="2012" spans="33:35" ht="15" customHeight="1">
      <c r="AG2012" s="347" t="s">
        <v>5322</v>
      </c>
      <c r="AH2012" s="347" t="s">
        <v>953</v>
      </c>
      <c r="AI2012" s="150">
        <v>0.5</v>
      </c>
    </row>
    <row r="2013" spans="33:35" ht="15" customHeight="1">
      <c r="AG2013" s="347" t="s">
        <v>3340</v>
      </c>
      <c r="AH2013" s="347" t="s">
        <v>1208</v>
      </c>
      <c r="AI2013" s="150">
        <v>0.33900000000000002</v>
      </c>
    </row>
    <row r="2014" spans="33:35" ht="15" customHeight="1">
      <c r="AG2014" s="347" t="s">
        <v>3341</v>
      </c>
      <c r="AH2014" s="347" t="s">
        <v>1344</v>
      </c>
      <c r="AI2014" s="150">
        <v>0.372</v>
      </c>
    </row>
    <row r="2015" spans="33:35" ht="15" customHeight="1">
      <c r="AG2015" s="347" t="s">
        <v>3342</v>
      </c>
      <c r="AH2015" s="347" t="s">
        <v>5323</v>
      </c>
      <c r="AI2015" s="150">
        <v>0.47899999999999998</v>
      </c>
    </row>
    <row r="2016" spans="33:35" ht="15" customHeight="1">
      <c r="AG2016" s="347" t="s">
        <v>3343</v>
      </c>
      <c r="AH2016" s="347" t="s">
        <v>1209</v>
      </c>
      <c r="AI2016" s="150">
        <v>0.47199999999999998</v>
      </c>
    </row>
    <row r="2017" spans="33:35" ht="15" customHeight="1">
      <c r="AG2017" s="347" t="s">
        <v>3344</v>
      </c>
      <c r="AH2017" s="347" t="s">
        <v>1323</v>
      </c>
      <c r="AI2017" s="150">
        <v>0.45399999999999996</v>
      </c>
    </row>
    <row r="2018" spans="33:35" ht="15" customHeight="1">
      <c r="AG2018" s="347" t="s">
        <v>3345</v>
      </c>
      <c r="AH2018" s="347" t="s">
        <v>1057</v>
      </c>
      <c r="AI2018" s="150">
        <v>0.42000000000000004</v>
      </c>
    </row>
    <row r="2019" spans="33:35" ht="15" customHeight="1">
      <c r="AG2019" s="347" t="s">
        <v>3346</v>
      </c>
      <c r="AH2019" s="347" t="s">
        <v>1009</v>
      </c>
      <c r="AI2019" s="150">
        <v>0.52899999999999991</v>
      </c>
    </row>
    <row r="2020" spans="33:35" ht="15" customHeight="1">
      <c r="AG2020" s="347" t="s">
        <v>3347</v>
      </c>
      <c r="AH2020" s="347" t="s">
        <v>1412</v>
      </c>
      <c r="AI2020" s="150">
        <v>0</v>
      </c>
    </row>
    <row r="2021" spans="33:35" ht="15" customHeight="1">
      <c r="AG2021" s="347" t="s">
        <v>3348</v>
      </c>
      <c r="AH2021" s="347" t="s">
        <v>1413</v>
      </c>
      <c r="AI2021" s="150">
        <v>0.49</v>
      </c>
    </row>
    <row r="2022" spans="33:35" ht="15" customHeight="1">
      <c r="AG2022" s="347" t="s">
        <v>3349</v>
      </c>
      <c r="AH2022" s="347" t="s">
        <v>4997</v>
      </c>
      <c r="AI2022" s="150">
        <v>0</v>
      </c>
    </row>
    <row r="2023" spans="33:35" ht="15" customHeight="1">
      <c r="AG2023" s="347" t="s">
        <v>3350</v>
      </c>
      <c r="AH2023" s="347" t="s">
        <v>5324</v>
      </c>
      <c r="AI2023" s="150">
        <v>0</v>
      </c>
    </row>
    <row r="2024" spans="33:35" ht="15" customHeight="1">
      <c r="AG2024" s="347" t="s">
        <v>3351</v>
      </c>
      <c r="AH2024" s="347" t="s">
        <v>5325</v>
      </c>
      <c r="AI2024" s="150">
        <v>0.17599999999999999</v>
      </c>
    </row>
    <row r="2025" spans="33:35" ht="15" customHeight="1">
      <c r="AG2025" s="347" t="s">
        <v>3352</v>
      </c>
      <c r="AH2025" s="347" t="s">
        <v>4998</v>
      </c>
      <c r="AI2025" s="150">
        <v>0.17499999999999999</v>
      </c>
    </row>
    <row r="2026" spans="33:35" ht="15" customHeight="1">
      <c r="AG2026" s="347" t="s">
        <v>3353</v>
      </c>
      <c r="AH2026" s="347" t="s">
        <v>1124</v>
      </c>
      <c r="AI2026" s="150">
        <v>0.58899999999999997</v>
      </c>
    </row>
    <row r="2027" spans="33:35" ht="15" customHeight="1">
      <c r="AG2027" s="347" t="s">
        <v>5326</v>
      </c>
      <c r="AH2027" s="347" t="s">
        <v>1367</v>
      </c>
      <c r="AI2027" s="150">
        <v>0.55500000000000005</v>
      </c>
    </row>
    <row r="2028" spans="33:35" ht="15" customHeight="1">
      <c r="AG2028" s="347" t="s">
        <v>3354</v>
      </c>
      <c r="AH2028" s="347" t="s">
        <v>1288</v>
      </c>
      <c r="AI2028" s="150">
        <v>0.56700000000000006</v>
      </c>
    </row>
    <row r="2029" spans="33:35" ht="15" customHeight="1">
      <c r="AG2029" s="347" t="s">
        <v>3355</v>
      </c>
      <c r="AH2029" s="347" t="s">
        <v>1262</v>
      </c>
      <c r="AI2029" s="150">
        <v>0.48399999999999999</v>
      </c>
    </row>
    <row r="2030" spans="33:35" ht="15" customHeight="1">
      <c r="AG2030" s="347" t="s">
        <v>3356</v>
      </c>
      <c r="AH2030" s="347" t="s">
        <v>1280</v>
      </c>
      <c r="AI2030" s="150">
        <v>0.48099999999999998</v>
      </c>
    </row>
    <row r="2031" spans="33:35" ht="15" customHeight="1">
      <c r="AG2031" s="347" t="s">
        <v>3357</v>
      </c>
      <c r="AH2031" s="347" t="s">
        <v>1166</v>
      </c>
      <c r="AI2031" s="150">
        <v>0.623</v>
      </c>
    </row>
    <row r="2032" spans="33:35" ht="15" customHeight="1">
      <c r="AG2032" s="347" t="s">
        <v>3358</v>
      </c>
      <c r="AH2032" s="347" t="s">
        <v>1058</v>
      </c>
      <c r="AI2032" s="150">
        <v>0.44600000000000001</v>
      </c>
    </row>
    <row r="2033" spans="33:35" ht="15" customHeight="1">
      <c r="AG2033" s="347" t="s">
        <v>3359</v>
      </c>
      <c r="AH2033" s="347" t="s">
        <v>1158</v>
      </c>
      <c r="AI2033" s="150">
        <v>0.59399999999999997</v>
      </c>
    </row>
    <row r="2034" spans="33:35" ht="15" customHeight="1">
      <c r="AG2034" s="347" t="s">
        <v>3360</v>
      </c>
      <c r="AH2034" s="347" t="s">
        <v>1039</v>
      </c>
      <c r="AI2034" s="150">
        <v>0.69</v>
      </c>
    </row>
    <row r="2035" spans="33:35" ht="15" customHeight="1">
      <c r="AG2035" s="347" t="s">
        <v>3361</v>
      </c>
      <c r="AH2035" s="347" t="s">
        <v>1140</v>
      </c>
      <c r="AI2035" s="150">
        <v>0.51200000000000001</v>
      </c>
    </row>
    <row r="2036" spans="33:35" ht="15" customHeight="1">
      <c r="AG2036" s="347" t="s">
        <v>3362</v>
      </c>
      <c r="AH2036" s="347" t="s">
        <v>1486</v>
      </c>
      <c r="AI2036" s="150">
        <v>0.68900000000000006</v>
      </c>
    </row>
    <row r="2037" spans="33:35" ht="15" customHeight="1">
      <c r="AG2037" s="347" t="s">
        <v>3363</v>
      </c>
      <c r="AH2037" s="347" t="s">
        <v>1366</v>
      </c>
      <c r="AI2037" s="150">
        <v>0.437</v>
      </c>
    </row>
    <row r="2038" spans="33:35" ht="15" customHeight="1">
      <c r="AG2038" s="347" t="s">
        <v>3364</v>
      </c>
      <c r="AH2038" s="347" t="s">
        <v>1410</v>
      </c>
      <c r="AI2038" s="150">
        <v>0.41300000000000003</v>
      </c>
    </row>
    <row r="2039" spans="33:35" ht="15" customHeight="1">
      <c r="AG2039" s="347" t="s">
        <v>3365</v>
      </c>
      <c r="AH2039" s="347" t="s">
        <v>1411</v>
      </c>
      <c r="AI2039" s="150">
        <v>0.47399999999999998</v>
      </c>
    </row>
    <row r="2040" spans="33:35" ht="15" customHeight="1">
      <c r="AG2040" s="347" t="s">
        <v>3366</v>
      </c>
      <c r="AH2040" s="347" t="s">
        <v>1315</v>
      </c>
      <c r="AI2040" s="150">
        <v>0.48299999999999998</v>
      </c>
    </row>
    <row r="2041" spans="33:35" ht="15" customHeight="1">
      <c r="AG2041" s="347" t="s">
        <v>3367</v>
      </c>
      <c r="AH2041" s="347" t="s">
        <v>1249</v>
      </c>
      <c r="AI2041" s="150">
        <v>0.62</v>
      </c>
    </row>
    <row r="2042" spans="33:35" ht="15" customHeight="1">
      <c r="AG2042" s="347" t="s">
        <v>3368</v>
      </c>
      <c r="AH2042" s="347" t="s">
        <v>1054</v>
      </c>
      <c r="AI2042" s="150">
        <v>0.39200000000000002</v>
      </c>
    </row>
    <row r="2043" spans="33:35" ht="15" customHeight="1">
      <c r="AG2043" s="347" t="s">
        <v>3369</v>
      </c>
      <c r="AH2043" s="347" t="s">
        <v>1076</v>
      </c>
      <c r="AI2043" s="150">
        <v>0.55900000000000005</v>
      </c>
    </row>
    <row r="2044" spans="33:35" ht="15" customHeight="1">
      <c r="AG2044" s="347" t="s">
        <v>3370</v>
      </c>
      <c r="AH2044" s="347" t="s">
        <v>1451</v>
      </c>
      <c r="AI2044" s="150">
        <v>0.52200000000000002</v>
      </c>
    </row>
    <row r="2045" spans="33:35" ht="15" customHeight="1">
      <c r="AG2045" s="347" t="s">
        <v>3371</v>
      </c>
      <c r="AH2045" s="347" t="s">
        <v>1034</v>
      </c>
      <c r="AI2045" s="150">
        <v>0.57499999999999996</v>
      </c>
    </row>
    <row r="2046" spans="33:35" ht="15" customHeight="1">
      <c r="AG2046" s="347" t="s">
        <v>3372</v>
      </c>
      <c r="AH2046" s="347" t="s">
        <v>1467</v>
      </c>
      <c r="AI2046" s="150">
        <v>0.35300000000000004</v>
      </c>
    </row>
    <row r="2047" spans="33:35" ht="15" customHeight="1">
      <c r="AG2047" s="347" t="s">
        <v>3373</v>
      </c>
      <c r="AH2047" s="347" t="s">
        <v>965</v>
      </c>
      <c r="AI2047" s="150">
        <v>0.69899999999999995</v>
      </c>
    </row>
    <row r="2048" spans="33:35" ht="15" customHeight="1">
      <c r="AG2048" s="347" t="s">
        <v>3374</v>
      </c>
      <c r="AH2048" s="347" t="s">
        <v>1457</v>
      </c>
      <c r="AI2048" s="150">
        <v>0.432</v>
      </c>
    </row>
    <row r="2049" spans="33:35" ht="15" customHeight="1">
      <c r="AG2049" s="347" t="s">
        <v>5327</v>
      </c>
      <c r="AH2049" s="347" t="s">
        <v>1362</v>
      </c>
      <c r="AI2049" s="150">
        <v>0.58299999999999996</v>
      </c>
    </row>
    <row r="2050" spans="33:35" ht="15" customHeight="1">
      <c r="AG2050" s="347" t="s">
        <v>3375</v>
      </c>
      <c r="AH2050" s="347" t="s">
        <v>962</v>
      </c>
      <c r="AI2050" s="150">
        <v>0.56300000000000006</v>
      </c>
    </row>
    <row r="2051" spans="33:35" ht="15" customHeight="1">
      <c r="AG2051" s="347" t="s">
        <v>3376</v>
      </c>
      <c r="AH2051" s="347" t="s">
        <v>981</v>
      </c>
      <c r="AI2051" s="150">
        <v>0.55599999999999994</v>
      </c>
    </row>
    <row r="2052" spans="33:35" ht="15" customHeight="1">
      <c r="AG2052" s="347" t="s">
        <v>3377</v>
      </c>
      <c r="AH2052" s="347" t="s">
        <v>1292</v>
      </c>
      <c r="AI2052" s="150">
        <v>0.56599999999999995</v>
      </c>
    </row>
    <row r="2053" spans="33:35" ht="15" customHeight="1">
      <c r="AG2053" s="347" t="s">
        <v>3378</v>
      </c>
      <c r="AH2053" s="347" t="s">
        <v>1117</v>
      </c>
      <c r="AI2053" s="150">
        <v>0.56300000000000006</v>
      </c>
    </row>
    <row r="2054" spans="33:35" ht="15" customHeight="1">
      <c r="AG2054" s="347" t="s">
        <v>3379</v>
      </c>
      <c r="AH2054" s="347" t="s">
        <v>1480</v>
      </c>
      <c r="AI2054" s="150">
        <v>0.70600000000000007</v>
      </c>
    </row>
    <row r="2055" spans="33:35" ht="15" customHeight="1">
      <c r="AG2055" s="347" t="s">
        <v>5328</v>
      </c>
      <c r="AH2055" s="347" t="s">
        <v>1041</v>
      </c>
      <c r="AI2055" s="150">
        <v>0.46200000000000002</v>
      </c>
    </row>
    <row r="2056" spans="33:35" ht="15" customHeight="1">
      <c r="AG2056" s="347" t="s">
        <v>3380</v>
      </c>
      <c r="AH2056" s="347" t="s">
        <v>1298</v>
      </c>
      <c r="AI2056" s="150">
        <v>0.55599999999999994</v>
      </c>
    </row>
    <row r="2057" spans="33:35" ht="15" customHeight="1">
      <c r="AG2057" s="347" t="s">
        <v>3381</v>
      </c>
      <c r="AH2057" s="347" t="s">
        <v>1286</v>
      </c>
      <c r="AI2057" s="150">
        <v>0.39</v>
      </c>
    </row>
    <row r="2058" spans="33:35" ht="15" customHeight="1">
      <c r="AG2058" s="347" t="s">
        <v>3382</v>
      </c>
      <c r="AH2058" s="347" t="s">
        <v>5177</v>
      </c>
      <c r="AI2058" s="150">
        <v>0</v>
      </c>
    </row>
    <row r="2059" spans="33:35" ht="15" customHeight="1">
      <c r="AG2059" s="347" t="s">
        <v>3383</v>
      </c>
      <c r="AH2059" s="347" t="s">
        <v>5329</v>
      </c>
      <c r="AI2059" s="150">
        <v>0.52700000000000002</v>
      </c>
    </row>
    <row r="2060" spans="33:35" ht="15" customHeight="1">
      <c r="AG2060" s="347" t="s">
        <v>3384</v>
      </c>
      <c r="AH2060" s="347" t="s">
        <v>5178</v>
      </c>
      <c r="AI2060" s="150">
        <v>0.52600000000000002</v>
      </c>
    </row>
    <row r="2061" spans="33:35" ht="15" customHeight="1">
      <c r="AG2061" s="347" t="s">
        <v>3385</v>
      </c>
      <c r="AH2061" s="347" t="s">
        <v>873</v>
      </c>
      <c r="AI2061" s="150">
        <v>0.58499999999999996</v>
      </c>
    </row>
    <row r="2062" spans="33:35" ht="15" customHeight="1">
      <c r="AG2062" s="347" t="s">
        <v>3386</v>
      </c>
      <c r="AH2062" s="347" t="s">
        <v>1415</v>
      </c>
      <c r="AI2062" s="150">
        <v>0</v>
      </c>
    </row>
    <row r="2063" spans="33:35" ht="15" customHeight="1">
      <c r="AG2063" s="347" t="s">
        <v>3387</v>
      </c>
      <c r="AH2063" s="347" t="s">
        <v>1416</v>
      </c>
      <c r="AI2063" s="150">
        <v>0.65600000000000003</v>
      </c>
    </row>
    <row r="2064" spans="33:35" ht="15" customHeight="1">
      <c r="AG2064" s="347" t="s">
        <v>3388</v>
      </c>
      <c r="AH2064" s="347" t="s">
        <v>1499</v>
      </c>
      <c r="AI2064" s="150">
        <v>0.86199999999999999</v>
      </c>
    </row>
    <row r="2065" spans="33:35" ht="15" customHeight="1">
      <c r="AG2065" s="347" t="s">
        <v>3389</v>
      </c>
      <c r="AH2065" s="347" t="s">
        <v>1027</v>
      </c>
      <c r="AI2065" s="150">
        <v>0.55999999999999994</v>
      </c>
    </row>
    <row r="2066" spans="33:35" ht="15" customHeight="1">
      <c r="AG2066" s="347" t="s">
        <v>3390</v>
      </c>
      <c r="AH2066" s="347" t="s">
        <v>1485</v>
      </c>
      <c r="AI2066" s="150">
        <v>0.45300000000000001</v>
      </c>
    </row>
    <row r="2067" spans="33:35" ht="15" customHeight="1">
      <c r="AG2067" s="347" t="s">
        <v>3391</v>
      </c>
      <c r="AH2067" s="347" t="s">
        <v>1139</v>
      </c>
      <c r="AI2067" s="150">
        <v>0.56300000000000006</v>
      </c>
    </row>
    <row r="2068" spans="33:35" ht="15" customHeight="1">
      <c r="AG2068" s="347" t="s">
        <v>3392</v>
      </c>
      <c r="AH2068" s="347" t="s">
        <v>1186</v>
      </c>
      <c r="AI2068" s="150">
        <v>0.51300000000000001</v>
      </c>
    </row>
    <row r="2069" spans="33:35" ht="15" customHeight="1">
      <c r="AG2069" s="347" t="s">
        <v>3393</v>
      </c>
      <c r="AH2069" s="347" t="s">
        <v>1287</v>
      </c>
      <c r="AI2069" s="150">
        <v>0.43099999999999999</v>
      </c>
    </row>
    <row r="2070" spans="33:35" ht="15" customHeight="1">
      <c r="AG2070" s="347" t="s">
        <v>3394</v>
      </c>
      <c r="AH2070" s="347" t="s">
        <v>1131</v>
      </c>
      <c r="AI2070" s="150">
        <v>0.47</v>
      </c>
    </row>
    <row r="2071" spans="33:35" ht="15" customHeight="1">
      <c r="AG2071" s="347" t="s">
        <v>3395</v>
      </c>
      <c r="AH2071" s="347" t="s">
        <v>909</v>
      </c>
      <c r="AI2071" s="150">
        <v>0.49299999999999994</v>
      </c>
    </row>
    <row r="2072" spans="33:35" ht="15" customHeight="1">
      <c r="AG2072" s="347" t="s">
        <v>3396</v>
      </c>
      <c r="AH2072" s="347" t="s">
        <v>1305</v>
      </c>
      <c r="AI2072" s="150">
        <v>0.59699999999999998</v>
      </c>
    </row>
    <row r="2073" spans="33:35" ht="15" customHeight="1">
      <c r="AG2073" s="347" t="s">
        <v>3397</v>
      </c>
      <c r="AH2073" s="347" t="s">
        <v>1456</v>
      </c>
      <c r="AI2073" s="150">
        <v>0.28400000000000003</v>
      </c>
    </row>
    <row r="2074" spans="33:35" ht="15" customHeight="1">
      <c r="AG2074" s="347" t="s">
        <v>5330</v>
      </c>
      <c r="AH2074" s="347" t="s">
        <v>956</v>
      </c>
      <c r="AI2074" s="150">
        <v>0.54199999999999993</v>
      </c>
    </row>
    <row r="2075" spans="33:35" ht="15" customHeight="1">
      <c r="AG2075" s="347" t="s">
        <v>3398</v>
      </c>
      <c r="AH2075" s="347" t="s">
        <v>1494</v>
      </c>
      <c r="AI2075" s="150">
        <v>0.45300000000000001</v>
      </c>
    </row>
    <row r="2076" spans="33:35" ht="15" customHeight="1">
      <c r="AG2076" s="347" t="s">
        <v>3399</v>
      </c>
      <c r="AH2076" s="347" t="s">
        <v>768</v>
      </c>
      <c r="AI2076" s="150">
        <v>0.92300000000000004</v>
      </c>
    </row>
    <row r="2077" spans="33:35" ht="15" customHeight="1">
      <c r="AG2077" s="347" t="s">
        <v>3400</v>
      </c>
      <c r="AH2077" s="347" t="s">
        <v>1345</v>
      </c>
      <c r="AI2077" s="150">
        <v>0.48799999999999999</v>
      </c>
    </row>
    <row r="2078" spans="33:35" ht="15" customHeight="1">
      <c r="AG2078" s="347" t="s">
        <v>3401</v>
      </c>
      <c r="AH2078" s="347" t="s">
        <v>5182</v>
      </c>
      <c r="AI2078" s="150">
        <v>0</v>
      </c>
    </row>
    <row r="2079" spans="33:35" ht="15" customHeight="1">
      <c r="AG2079" s="347" t="s">
        <v>3402</v>
      </c>
      <c r="AH2079" s="347" t="s">
        <v>5183</v>
      </c>
      <c r="AI2079" s="150">
        <v>0.19799999999999998</v>
      </c>
    </row>
    <row r="2080" spans="33:35" ht="15" customHeight="1">
      <c r="AG2080" s="347" t="s">
        <v>3403</v>
      </c>
      <c r="AH2080" s="347" t="s">
        <v>5184</v>
      </c>
      <c r="AI2080" s="150">
        <v>0.39300000000000002</v>
      </c>
    </row>
    <row r="2081" spans="33:35" ht="15" customHeight="1">
      <c r="AG2081" s="347" t="s">
        <v>3404</v>
      </c>
      <c r="AH2081" s="347" t="s">
        <v>5185</v>
      </c>
      <c r="AI2081" s="150">
        <v>0</v>
      </c>
    </row>
    <row r="2082" spans="33:35" ht="15" customHeight="1">
      <c r="AG2082" s="347" t="s">
        <v>3405</v>
      </c>
      <c r="AH2082" s="347" t="s">
        <v>5331</v>
      </c>
      <c r="AI2082" s="150">
        <v>0.47499999999999998</v>
      </c>
    </row>
    <row r="2083" spans="33:35" ht="15" customHeight="1">
      <c r="AG2083" s="347" t="s">
        <v>3406</v>
      </c>
      <c r="AH2083" s="347" t="s">
        <v>5186</v>
      </c>
      <c r="AI2083" s="150">
        <v>0.49399999999999999</v>
      </c>
    </row>
    <row r="2084" spans="33:35" ht="15" customHeight="1">
      <c r="AG2084" s="347" t="s">
        <v>5332</v>
      </c>
      <c r="AH2084" s="347" t="s">
        <v>1273</v>
      </c>
      <c r="AI2084" s="150">
        <v>0.496</v>
      </c>
    </row>
    <row r="2085" spans="33:35" ht="15" customHeight="1">
      <c r="AG2085" s="347" t="s">
        <v>3407</v>
      </c>
      <c r="AH2085" s="347" t="s">
        <v>876</v>
      </c>
      <c r="AI2085" s="150">
        <v>0.40499999999999997</v>
      </c>
    </row>
    <row r="2086" spans="33:35" ht="15" customHeight="1">
      <c r="AG2086" s="347" t="s">
        <v>3408</v>
      </c>
      <c r="AH2086" s="347" t="s">
        <v>1477</v>
      </c>
      <c r="AI2086" s="150">
        <v>0</v>
      </c>
    </row>
    <row r="2087" spans="33:35" ht="15" customHeight="1">
      <c r="AG2087" s="347" t="s">
        <v>3409</v>
      </c>
      <c r="AH2087" s="347" t="s">
        <v>1478</v>
      </c>
      <c r="AI2087" s="150">
        <v>0.48099999999999998</v>
      </c>
    </row>
    <row r="2088" spans="33:35" ht="15" customHeight="1">
      <c r="AG2088" s="347" t="s">
        <v>3410</v>
      </c>
      <c r="AH2088" s="347" t="s">
        <v>1270</v>
      </c>
      <c r="AI2088" s="150">
        <v>0.63100000000000001</v>
      </c>
    </row>
    <row r="2089" spans="33:35" ht="15" customHeight="1">
      <c r="AG2089" s="347" t="s">
        <v>3411</v>
      </c>
      <c r="AH2089" s="347" t="s">
        <v>1290</v>
      </c>
      <c r="AI2089" s="150">
        <v>0.59299999999999997</v>
      </c>
    </row>
    <row r="2090" spans="33:35" ht="15" customHeight="1">
      <c r="AG2090" s="347" t="s">
        <v>3412</v>
      </c>
      <c r="AH2090" s="347" t="s">
        <v>1452</v>
      </c>
      <c r="AI2090" s="150">
        <v>0.47899999999999998</v>
      </c>
    </row>
    <row r="2091" spans="33:35" ht="15" customHeight="1">
      <c r="AG2091" s="347" t="s">
        <v>3413</v>
      </c>
      <c r="AH2091" s="347" t="s">
        <v>1059</v>
      </c>
      <c r="AI2091" s="150">
        <v>0.39200000000000002</v>
      </c>
    </row>
    <row r="2092" spans="33:35" ht="15" customHeight="1">
      <c r="AG2092" s="347" t="s">
        <v>3414</v>
      </c>
      <c r="AH2092" s="347" t="s">
        <v>1275</v>
      </c>
      <c r="AI2092" s="150">
        <v>0.46099999999999997</v>
      </c>
    </row>
    <row r="2093" spans="33:35" ht="15" customHeight="1">
      <c r="AG2093" s="347" t="s">
        <v>3415</v>
      </c>
      <c r="AH2093" s="347" t="s">
        <v>1013</v>
      </c>
      <c r="AI2093" s="150">
        <v>0.41399999999999998</v>
      </c>
    </row>
    <row r="2094" spans="33:35" ht="15" customHeight="1">
      <c r="AG2094" s="347" t="s">
        <v>3416</v>
      </c>
      <c r="AH2094" s="347" t="s">
        <v>1020</v>
      </c>
      <c r="AI2094" s="150">
        <v>0.43600000000000005</v>
      </c>
    </row>
    <row r="2095" spans="33:35" ht="15" customHeight="1">
      <c r="AG2095" s="347" t="s">
        <v>5333</v>
      </c>
      <c r="AH2095" s="347" t="s">
        <v>1368</v>
      </c>
      <c r="AI2095" s="150">
        <v>0.58899999999999997</v>
      </c>
    </row>
    <row r="2096" spans="33:35" ht="15" customHeight="1">
      <c r="AG2096" s="347" t="s">
        <v>3417</v>
      </c>
      <c r="AH2096" s="347" t="s">
        <v>877</v>
      </c>
      <c r="AI2096" s="150">
        <v>0.47399999999999998</v>
      </c>
    </row>
    <row r="2097" spans="33:35" ht="15" customHeight="1">
      <c r="AG2097" s="347" t="s">
        <v>3418</v>
      </c>
      <c r="AH2097" s="347" t="s">
        <v>878</v>
      </c>
      <c r="AI2097" s="150">
        <v>0.45199999999999996</v>
      </c>
    </row>
    <row r="2098" spans="33:35" ht="15" customHeight="1">
      <c r="AG2098" s="347" t="s">
        <v>3419</v>
      </c>
      <c r="AH2098" s="347" t="s">
        <v>1322</v>
      </c>
      <c r="AI2098" s="150">
        <v>0.59000000000000008</v>
      </c>
    </row>
    <row r="2099" spans="33:35" ht="15" customHeight="1">
      <c r="AG2099" s="347" t="s">
        <v>3420</v>
      </c>
      <c r="AH2099" s="347" t="s">
        <v>1406</v>
      </c>
      <c r="AI2099" s="150">
        <v>0</v>
      </c>
    </row>
    <row r="2100" spans="33:35" ht="15" customHeight="1">
      <c r="AG2100" s="347" t="s">
        <v>3421</v>
      </c>
      <c r="AH2100" s="347" t="s">
        <v>1407</v>
      </c>
      <c r="AI2100" s="150">
        <v>0.49099999999999999</v>
      </c>
    </row>
    <row r="2101" spans="33:35" ht="15" customHeight="1">
      <c r="AG2101" s="347" t="s">
        <v>3422</v>
      </c>
      <c r="AH2101" s="347" t="s">
        <v>1147</v>
      </c>
      <c r="AI2101" s="150">
        <v>0.56899999999999995</v>
      </c>
    </row>
    <row r="2102" spans="33:35" ht="15" customHeight="1">
      <c r="AG2102" s="347" t="s">
        <v>3423</v>
      </c>
      <c r="AH2102" s="347" t="s">
        <v>1022</v>
      </c>
      <c r="AI2102" s="150">
        <v>0.60499999999999998</v>
      </c>
    </row>
    <row r="2103" spans="33:35" ht="15" customHeight="1">
      <c r="AG2103" s="347" t="s">
        <v>3424</v>
      </c>
      <c r="AH2103" s="347" t="s">
        <v>5189</v>
      </c>
      <c r="AI2103" s="150">
        <v>0</v>
      </c>
    </row>
    <row r="2104" spans="33:35" ht="15" customHeight="1">
      <c r="AG2104" s="347" t="s">
        <v>3425</v>
      </c>
      <c r="AH2104" s="347" t="s">
        <v>5190</v>
      </c>
      <c r="AI2104" s="150">
        <v>0.112</v>
      </c>
    </row>
    <row r="2105" spans="33:35" ht="15" customHeight="1">
      <c r="AG2105" s="347" t="s">
        <v>3426</v>
      </c>
      <c r="AH2105" s="347" t="s">
        <v>5334</v>
      </c>
      <c r="AI2105" s="150">
        <v>0.46299999999999997</v>
      </c>
    </row>
    <row r="2106" spans="33:35" ht="15" customHeight="1">
      <c r="AG2106" s="347" t="s">
        <v>3427</v>
      </c>
      <c r="AH2106" s="347" t="s">
        <v>5191</v>
      </c>
      <c r="AI2106" s="150">
        <v>0.441</v>
      </c>
    </row>
    <row r="2107" spans="33:35" ht="15" customHeight="1">
      <c r="AG2107" s="347" t="s">
        <v>3428</v>
      </c>
      <c r="AH2107" s="347" t="s">
        <v>1144</v>
      </c>
      <c r="AI2107" s="150">
        <v>0.44600000000000001</v>
      </c>
    </row>
    <row r="2108" spans="33:35" ht="15" customHeight="1">
      <c r="AG2108" s="347" t="s">
        <v>3429</v>
      </c>
      <c r="AH2108" s="347" t="s">
        <v>1156</v>
      </c>
      <c r="AI2108" s="150">
        <v>0.69700000000000006</v>
      </c>
    </row>
    <row r="2109" spans="33:35" ht="15" customHeight="1">
      <c r="AG2109" s="347" t="s">
        <v>5335</v>
      </c>
      <c r="AH2109" s="347" t="s">
        <v>1361</v>
      </c>
      <c r="AI2109" s="150">
        <v>0.49700000000000005</v>
      </c>
    </row>
    <row r="2110" spans="33:35" ht="15" customHeight="1">
      <c r="AG2110" s="347" t="s">
        <v>3430</v>
      </c>
      <c r="AH2110" s="347" t="s">
        <v>978</v>
      </c>
      <c r="AI2110" s="150">
        <v>0.54199999999999993</v>
      </c>
    </row>
    <row r="2111" spans="33:35" ht="15" customHeight="1">
      <c r="AG2111" s="347" t="s">
        <v>3431</v>
      </c>
      <c r="AH2111" s="347" t="s">
        <v>1008</v>
      </c>
      <c r="AI2111" s="150">
        <v>0.60899999999999999</v>
      </c>
    </row>
    <row r="2112" spans="33:35" ht="15" customHeight="1">
      <c r="AG2112" s="347" t="s">
        <v>5336</v>
      </c>
      <c r="AH2112" s="347" t="s">
        <v>1354</v>
      </c>
      <c r="AI2112" s="150">
        <v>0.53799999999999992</v>
      </c>
    </row>
    <row r="2113" spans="33:35" ht="15" customHeight="1">
      <c r="AG2113" s="347" t="s">
        <v>3432</v>
      </c>
      <c r="AH2113" s="347" t="s">
        <v>1043</v>
      </c>
      <c r="AI2113" s="150">
        <v>0.626</v>
      </c>
    </row>
    <row r="2114" spans="33:35" ht="15" customHeight="1">
      <c r="AG2114" s="347" t="s">
        <v>3433</v>
      </c>
      <c r="AH2114" s="347" t="s">
        <v>1490</v>
      </c>
      <c r="AI2114" s="150">
        <v>0</v>
      </c>
    </row>
    <row r="2115" spans="33:35" ht="15" customHeight="1">
      <c r="AG2115" s="347" t="s">
        <v>3434</v>
      </c>
      <c r="AH2115" s="347" t="s">
        <v>1274</v>
      </c>
      <c r="AI2115" s="150">
        <v>0.55500000000000005</v>
      </c>
    </row>
    <row r="2116" spans="33:35" ht="15" customHeight="1">
      <c r="AG2116" s="347" t="s">
        <v>3435</v>
      </c>
      <c r="AH2116" s="347" t="s">
        <v>1488</v>
      </c>
      <c r="AI2116" s="150">
        <v>0.47300000000000003</v>
      </c>
    </row>
    <row r="2117" spans="33:35" ht="15" customHeight="1">
      <c r="AG2117" s="347" t="s">
        <v>3436</v>
      </c>
      <c r="AH2117" s="347" t="s">
        <v>5337</v>
      </c>
      <c r="AI2117" s="150">
        <v>0.5</v>
      </c>
    </row>
    <row r="2118" spans="33:35" ht="15" customHeight="1">
      <c r="AG2118" s="347" t="s">
        <v>3437</v>
      </c>
      <c r="AH2118" s="347" t="s">
        <v>1266</v>
      </c>
      <c r="AI2118" s="150">
        <v>0.5</v>
      </c>
    </row>
    <row r="2119" spans="33:35" ht="15" customHeight="1">
      <c r="AG2119" s="347" t="s">
        <v>3438</v>
      </c>
      <c r="AH2119" s="347" t="s">
        <v>1465</v>
      </c>
      <c r="AI2119" s="150">
        <v>0.45300000000000001</v>
      </c>
    </row>
    <row r="2120" spans="33:35" ht="15" customHeight="1">
      <c r="AG2120" s="347" t="s">
        <v>3439</v>
      </c>
      <c r="AH2120" s="347" t="s">
        <v>1129</v>
      </c>
      <c r="AI2120" s="150">
        <v>0.55500000000000005</v>
      </c>
    </row>
    <row r="2121" spans="33:35" ht="15" customHeight="1">
      <c r="AG2121" s="347" t="s">
        <v>3440</v>
      </c>
      <c r="AH2121" s="347" t="s">
        <v>1118</v>
      </c>
      <c r="AI2121" s="150">
        <v>0.47399999999999998</v>
      </c>
    </row>
    <row r="2122" spans="33:35" ht="15" customHeight="1">
      <c r="AG2122" s="347" t="s">
        <v>5338</v>
      </c>
      <c r="AH2122" s="347" t="s">
        <v>1359</v>
      </c>
      <c r="AI2122" s="150">
        <v>0.51200000000000001</v>
      </c>
    </row>
    <row r="2123" spans="33:35" ht="15" customHeight="1">
      <c r="AG2123" s="347" t="s">
        <v>3441</v>
      </c>
      <c r="AH2123" s="347" t="s">
        <v>880</v>
      </c>
      <c r="AI2123" s="150">
        <v>0</v>
      </c>
    </row>
    <row r="2124" spans="33:35" ht="15" customHeight="1">
      <c r="AG2124" s="347" t="s">
        <v>3442</v>
      </c>
      <c r="AH2124" s="347" t="s">
        <v>1079</v>
      </c>
      <c r="AI2124" s="150">
        <v>0.41899999999999998</v>
      </c>
    </row>
    <row r="2125" spans="33:35" ht="15" customHeight="1">
      <c r="AG2125" s="347" t="s">
        <v>5339</v>
      </c>
      <c r="AH2125" s="347" t="s">
        <v>1353</v>
      </c>
      <c r="AI2125" s="150">
        <v>0.49700000000000005</v>
      </c>
    </row>
    <row r="2126" spans="33:35" ht="15" customHeight="1">
      <c r="AG2126" s="347" t="s">
        <v>3443</v>
      </c>
      <c r="AH2126" s="347" t="s">
        <v>1046</v>
      </c>
      <c r="AI2126" s="150">
        <v>0.56700000000000006</v>
      </c>
    </row>
    <row r="2127" spans="33:35" ht="15" customHeight="1">
      <c r="AG2127" s="347" t="s">
        <v>3444</v>
      </c>
      <c r="AH2127" s="347" t="s">
        <v>5009</v>
      </c>
      <c r="AI2127" s="150">
        <v>0</v>
      </c>
    </row>
    <row r="2128" spans="33:35" ht="15" customHeight="1">
      <c r="AG2128" s="347" t="s">
        <v>3445</v>
      </c>
      <c r="AH2128" s="347" t="s">
        <v>5010</v>
      </c>
      <c r="AI2128" s="150">
        <v>0</v>
      </c>
    </row>
    <row r="2129" spans="33:35" ht="15" customHeight="1">
      <c r="AG2129" s="347" t="s">
        <v>3446</v>
      </c>
      <c r="AH2129" s="347" t="s">
        <v>5340</v>
      </c>
      <c r="AI2129" s="150">
        <v>0.28400000000000003</v>
      </c>
    </row>
    <row r="2130" spans="33:35" ht="15" customHeight="1">
      <c r="AG2130" s="347" t="s">
        <v>3447</v>
      </c>
      <c r="AH2130" s="347" t="s">
        <v>5341</v>
      </c>
      <c r="AI2130" s="150">
        <v>0</v>
      </c>
    </row>
    <row r="2131" spans="33:35" ht="15" customHeight="1">
      <c r="AG2131" s="347" t="s">
        <v>3448</v>
      </c>
      <c r="AH2131" s="347" t="s">
        <v>5342</v>
      </c>
      <c r="AI2131" s="150">
        <v>0.37</v>
      </c>
    </row>
    <row r="2132" spans="33:35" ht="15" customHeight="1">
      <c r="AG2132" s="347" t="s">
        <v>3449</v>
      </c>
      <c r="AH2132" s="347" t="s">
        <v>5343</v>
      </c>
      <c r="AI2132" s="150">
        <v>0.47699999999999998</v>
      </c>
    </row>
    <row r="2133" spans="33:35" ht="15" customHeight="1">
      <c r="AG2133" s="347" t="s">
        <v>3450</v>
      </c>
      <c r="AH2133" s="347" t="s">
        <v>5198</v>
      </c>
      <c r="AI2133" s="150">
        <v>0.47199999999999998</v>
      </c>
    </row>
    <row r="2134" spans="33:35" ht="15" customHeight="1">
      <c r="AG2134" s="347" t="s">
        <v>3451</v>
      </c>
      <c r="AH2134" s="347" t="s">
        <v>1472</v>
      </c>
      <c r="AI2134" s="150">
        <v>0.63800000000000001</v>
      </c>
    </row>
    <row r="2135" spans="33:35" ht="15" customHeight="1">
      <c r="AG2135" s="347" t="s">
        <v>3452</v>
      </c>
      <c r="AH2135" s="347" t="s">
        <v>833</v>
      </c>
      <c r="AI2135" s="150">
        <v>0.55800000000000005</v>
      </c>
    </row>
    <row r="2136" spans="33:35" ht="15" customHeight="1">
      <c r="AG2136" s="347" t="s">
        <v>3453</v>
      </c>
      <c r="AH2136" s="347" t="s">
        <v>1462</v>
      </c>
      <c r="AI2136" s="150">
        <v>1.1000000000000001</v>
      </c>
    </row>
    <row r="2137" spans="33:35" ht="15" customHeight="1">
      <c r="AG2137" s="347" t="s">
        <v>3454</v>
      </c>
      <c r="AH2137" s="347" t="s">
        <v>1438</v>
      </c>
      <c r="AI2137" s="150">
        <v>0.628</v>
      </c>
    </row>
    <row r="2138" spans="33:35" ht="15" customHeight="1">
      <c r="AG2138" s="347" t="s">
        <v>3455</v>
      </c>
      <c r="AH2138" s="347" t="s">
        <v>990</v>
      </c>
      <c r="AI2138" s="150">
        <v>0.47699999999999998</v>
      </c>
    </row>
    <row r="2139" spans="33:35" ht="15" customHeight="1">
      <c r="AG2139" s="347" t="s">
        <v>3456</v>
      </c>
      <c r="AH2139" s="347" t="s">
        <v>1143</v>
      </c>
      <c r="AI2139" s="150">
        <v>0.54199999999999993</v>
      </c>
    </row>
    <row r="2140" spans="33:35" ht="15" customHeight="1">
      <c r="AG2140" s="347" t="s">
        <v>3457</v>
      </c>
      <c r="AH2140" s="347" t="s">
        <v>883</v>
      </c>
      <c r="AI2140" s="150">
        <v>0.59399999999999997</v>
      </c>
    </row>
    <row r="2141" spans="33:35" ht="15" customHeight="1">
      <c r="AG2141" s="347" t="s">
        <v>5344</v>
      </c>
      <c r="AH2141" s="347" t="s">
        <v>979</v>
      </c>
      <c r="AI2141" s="150">
        <v>0.42899999999999999</v>
      </c>
    </row>
    <row r="2142" spans="33:35" ht="15" customHeight="1">
      <c r="AG2142" s="347" t="s">
        <v>3458</v>
      </c>
      <c r="AH2142" s="347" t="s">
        <v>5345</v>
      </c>
      <c r="AI2142" s="150">
        <v>0.61199999999999999</v>
      </c>
    </row>
    <row r="2143" spans="33:35" ht="15" customHeight="1">
      <c r="AG2143" s="347" t="s">
        <v>5346</v>
      </c>
      <c r="AH2143" s="347" t="s">
        <v>771</v>
      </c>
      <c r="AI2143" s="150">
        <v>0.57600000000000007</v>
      </c>
    </row>
    <row r="2144" spans="33:35" ht="15" customHeight="1">
      <c r="AG2144" s="347" t="s">
        <v>5347</v>
      </c>
      <c r="AH2144" s="347" t="s">
        <v>1159</v>
      </c>
      <c r="AI2144" s="150">
        <v>0.58200000000000007</v>
      </c>
    </row>
    <row r="2145" spans="33:35" ht="15" customHeight="1">
      <c r="AG2145" s="347" t="s">
        <v>3240</v>
      </c>
      <c r="AH2145" s="347" t="s">
        <v>1157</v>
      </c>
      <c r="AI2145" s="150">
        <v>0.55599999999999994</v>
      </c>
    </row>
    <row r="2146" spans="33:35" ht="15" customHeight="1">
      <c r="AG2146" s="347" t="s">
        <v>3241</v>
      </c>
      <c r="AH2146" s="347" t="s">
        <v>1296</v>
      </c>
      <c r="AI2146" s="150">
        <v>0.43</v>
      </c>
    </row>
    <row r="2147" spans="33:35" ht="15" customHeight="1">
      <c r="AG2147" s="347" t="s">
        <v>3242</v>
      </c>
      <c r="AH2147" s="347" t="s">
        <v>1068</v>
      </c>
      <c r="AI2147" s="150">
        <v>0.52500000000000002</v>
      </c>
    </row>
    <row r="2148" spans="33:35" ht="15" customHeight="1">
      <c r="AG2148" s="347" t="s">
        <v>3243</v>
      </c>
      <c r="AH2148" s="347" t="s">
        <v>1185</v>
      </c>
      <c r="AI2148" s="150">
        <v>0.47800000000000004</v>
      </c>
    </row>
    <row r="2149" spans="33:35" ht="15" customHeight="1">
      <c r="AG2149" s="347" t="s">
        <v>3244</v>
      </c>
      <c r="AH2149" s="347" t="s">
        <v>1075</v>
      </c>
      <c r="AI2149" s="150">
        <v>0.41499999999999998</v>
      </c>
    </row>
    <row r="2150" spans="33:35" ht="15" customHeight="1">
      <c r="AG2150" s="347" t="s">
        <v>3245</v>
      </c>
      <c r="AH2150" s="347" t="s">
        <v>5348</v>
      </c>
      <c r="AI2150" s="150">
        <v>0</v>
      </c>
    </row>
    <row r="2151" spans="33:35" ht="15" customHeight="1">
      <c r="AG2151" s="347" t="s">
        <v>3246</v>
      </c>
      <c r="AH2151" s="347" t="s">
        <v>5349</v>
      </c>
      <c r="AI2151" s="150">
        <v>0</v>
      </c>
    </row>
    <row r="2152" spans="33:35" ht="15" customHeight="1">
      <c r="AG2152" s="347" t="s">
        <v>3247</v>
      </c>
      <c r="AH2152" s="347" t="s">
        <v>5350</v>
      </c>
      <c r="AI2152" s="150">
        <v>0.49399999999999999</v>
      </c>
    </row>
    <row r="2153" spans="33:35" ht="15" customHeight="1">
      <c r="AG2153" s="347" t="s">
        <v>3248</v>
      </c>
      <c r="AH2153" s="347" t="s">
        <v>1301</v>
      </c>
      <c r="AI2153" s="150">
        <v>0.61899999999999999</v>
      </c>
    </row>
    <row r="2154" spans="33:35" ht="15" customHeight="1">
      <c r="AG2154" s="347" t="s">
        <v>3249</v>
      </c>
      <c r="AH2154" s="347" t="s">
        <v>1187</v>
      </c>
      <c r="AI2154" s="150">
        <v>0</v>
      </c>
    </row>
    <row r="2155" spans="33:35" ht="15" customHeight="1">
      <c r="AG2155" s="347" t="s">
        <v>3250</v>
      </c>
      <c r="AH2155" s="347" t="s">
        <v>5351</v>
      </c>
      <c r="AI2155" s="150">
        <v>0.51999999999999991</v>
      </c>
    </row>
    <row r="2156" spans="33:35" ht="15" customHeight="1">
      <c r="AG2156" s="347" t="s">
        <v>3251</v>
      </c>
      <c r="AH2156" s="347" t="s">
        <v>1330</v>
      </c>
      <c r="AI2156" s="150">
        <v>0.52700000000000002</v>
      </c>
    </row>
    <row r="2157" spans="33:35" ht="15" customHeight="1">
      <c r="AG2157" s="347" t="s">
        <v>3252</v>
      </c>
      <c r="AH2157" s="347" t="s">
        <v>1064</v>
      </c>
      <c r="AI2157" s="150">
        <v>0.48899999999999993</v>
      </c>
    </row>
    <row r="2158" spans="33:35" ht="15" customHeight="1">
      <c r="AG2158" s="347" t="s">
        <v>3253</v>
      </c>
      <c r="AH2158" s="347" t="s">
        <v>815</v>
      </c>
      <c r="AI2158" s="150">
        <v>0</v>
      </c>
    </row>
    <row r="2159" spans="33:35" ht="15" customHeight="1">
      <c r="AG2159" s="347" t="s">
        <v>3254</v>
      </c>
      <c r="AH2159" s="347" t="s">
        <v>783</v>
      </c>
      <c r="AI2159" s="150">
        <v>0.57700000000000007</v>
      </c>
    </row>
    <row r="2160" spans="33:35" ht="15" customHeight="1">
      <c r="AG2160" s="347" t="s">
        <v>3255</v>
      </c>
      <c r="AH2160" s="347" t="s">
        <v>1433</v>
      </c>
      <c r="AI2160" s="150">
        <v>0.51</v>
      </c>
    </row>
    <row r="2161" spans="33:35" ht="15" customHeight="1">
      <c r="AG2161" s="347" t="s">
        <v>3256</v>
      </c>
      <c r="AH2161" s="347" t="s">
        <v>1002</v>
      </c>
      <c r="AI2161" s="150">
        <v>0.57799999999999996</v>
      </c>
    </row>
    <row r="2162" spans="33:35" ht="15" customHeight="1">
      <c r="AG2162" s="347" t="s">
        <v>3257</v>
      </c>
      <c r="AH2162" s="347" t="s">
        <v>1261</v>
      </c>
      <c r="AI2162" s="150">
        <v>0.64400000000000002</v>
      </c>
    </row>
    <row r="2163" spans="33:35" ht="15" customHeight="1">
      <c r="AG2163" s="347" t="s">
        <v>5352</v>
      </c>
      <c r="AH2163" s="347" t="s">
        <v>1343</v>
      </c>
      <c r="AI2163" s="150">
        <v>0.57499999999999996</v>
      </c>
    </row>
    <row r="2164" spans="33:35" ht="15" customHeight="1">
      <c r="AG2164" s="347" t="s">
        <v>3258</v>
      </c>
      <c r="AH2164" s="347" t="s">
        <v>1122</v>
      </c>
      <c r="AI2164" s="150">
        <v>0.55199999999999994</v>
      </c>
    </row>
    <row r="2165" spans="33:35" ht="15" customHeight="1">
      <c r="AG2165" s="347" t="s">
        <v>5353</v>
      </c>
      <c r="AH2165" s="347" t="s">
        <v>1163</v>
      </c>
      <c r="AI2165" s="150">
        <v>0.74399999999999999</v>
      </c>
    </row>
    <row r="2166" spans="33:35" ht="15" customHeight="1">
      <c r="AG2166" s="347" t="s">
        <v>3259</v>
      </c>
      <c r="AH2166" s="347" t="s">
        <v>1325</v>
      </c>
      <c r="AI2166" s="150">
        <v>0.48000000000000004</v>
      </c>
    </row>
    <row r="2167" spans="33:35" ht="15" customHeight="1">
      <c r="AG2167" s="347" t="s">
        <v>3260</v>
      </c>
      <c r="AH2167" s="347" t="s">
        <v>919</v>
      </c>
      <c r="AI2167" s="150">
        <v>0.57399999999999995</v>
      </c>
    </row>
    <row r="2168" spans="33:35" ht="15" customHeight="1">
      <c r="AG2168" s="347" t="s">
        <v>3261</v>
      </c>
      <c r="AH2168" s="347" t="s">
        <v>1011</v>
      </c>
      <c r="AI2168" s="150">
        <v>0.61</v>
      </c>
    </row>
    <row r="2169" spans="33:35" ht="15" customHeight="1">
      <c r="AG2169" s="347" t="s">
        <v>3459</v>
      </c>
      <c r="AH2169" s="347" t="s">
        <v>1316</v>
      </c>
      <c r="AI2169" s="150">
        <v>0.70799999999999996</v>
      </c>
    </row>
    <row r="2170" spans="33:35" ht="15" customHeight="1">
      <c r="AG2170" s="347" t="s">
        <v>3460</v>
      </c>
      <c r="AH2170" s="347" t="s">
        <v>1272</v>
      </c>
      <c r="AI2170" s="150">
        <v>0.433</v>
      </c>
    </row>
    <row r="2171" spans="33:35" ht="15" customHeight="1">
      <c r="AG2171" s="347" t="s">
        <v>3461</v>
      </c>
      <c r="AH2171" s="347" t="s">
        <v>5206</v>
      </c>
      <c r="AI2171" s="150">
        <v>0</v>
      </c>
    </row>
    <row r="2172" spans="33:35" ht="15" customHeight="1">
      <c r="AG2172" s="347" t="s">
        <v>3462</v>
      </c>
      <c r="AH2172" s="347" t="s">
        <v>5207</v>
      </c>
      <c r="AI2172" s="150">
        <v>0.34900000000000003</v>
      </c>
    </row>
    <row r="2173" spans="33:35" ht="15" customHeight="1">
      <c r="AG2173" s="347" t="s">
        <v>3463</v>
      </c>
      <c r="AH2173" s="347" t="s">
        <v>5208</v>
      </c>
      <c r="AI2173" s="150">
        <v>0.53900000000000003</v>
      </c>
    </row>
    <row r="2174" spans="33:35" ht="15" customHeight="1">
      <c r="AG2174" s="347" t="s">
        <v>3464</v>
      </c>
      <c r="AH2174" s="347" t="s">
        <v>5209</v>
      </c>
      <c r="AI2174" s="150">
        <v>0.53900000000000003</v>
      </c>
    </row>
    <row r="2175" spans="33:35" ht="15" customHeight="1">
      <c r="AG2175" s="347" t="s">
        <v>3265</v>
      </c>
      <c r="AH2175" s="347" t="s">
        <v>960</v>
      </c>
      <c r="AI2175" s="150">
        <v>0.57099999999999995</v>
      </c>
    </row>
    <row r="2176" spans="33:35" ht="15" customHeight="1">
      <c r="AG2176" s="347" t="s">
        <v>3266</v>
      </c>
      <c r="AH2176" s="347" t="s">
        <v>1463</v>
      </c>
      <c r="AI2176" s="150">
        <v>0.46</v>
      </c>
    </row>
    <row r="2177" spans="33:35" ht="15" customHeight="1">
      <c r="AG2177" s="347" t="s">
        <v>3267</v>
      </c>
      <c r="AH2177" s="347" t="s">
        <v>1449</v>
      </c>
      <c r="AI2177" s="150">
        <v>0.54400000000000004</v>
      </c>
    </row>
    <row r="2178" spans="33:35" ht="15" customHeight="1">
      <c r="AG2178" s="347" t="s">
        <v>3465</v>
      </c>
      <c r="AH2178" s="347" t="s">
        <v>1030</v>
      </c>
      <c r="AI2178" s="150">
        <v>0.371</v>
      </c>
    </row>
    <row r="2179" spans="33:35" ht="15" customHeight="1">
      <c r="AG2179" s="347" t="s">
        <v>3268</v>
      </c>
      <c r="AH2179" s="347" t="s">
        <v>1430</v>
      </c>
      <c r="AI2179" s="150">
        <v>0.48000000000000004</v>
      </c>
    </row>
    <row r="2180" spans="33:35" ht="15" customHeight="1">
      <c r="AG2180" s="347" t="s">
        <v>3269</v>
      </c>
      <c r="AH2180" s="347" t="s">
        <v>1356</v>
      </c>
      <c r="AI2180" s="150">
        <v>0.50900000000000001</v>
      </c>
    </row>
    <row r="2181" spans="33:35" ht="15" customHeight="1">
      <c r="AG2181" s="347" t="s">
        <v>5354</v>
      </c>
      <c r="AH2181" s="347" t="s">
        <v>5355</v>
      </c>
      <c r="AI2181" s="150">
        <v>0.48799999999999999</v>
      </c>
    </row>
    <row r="2182" spans="33:35" ht="15" customHeight="1">
      <c r="AG2182" s="347" t="s">
        <v>3466</v>
      </c>
      <c r="AH2182" s="347" t="s">
        <v>1177</v>
      </c>
      <c r="AI2182" s="150">
        <v>0.60599999999999998</v>
      </c>
    </row>
    <row r="2183" spans="33:35" ht="15" customHeight="1">
      <c r="AG2183" s="347" t="s">
        <v>3271</v>
      </c>
      <c r="AH2183" s="347" t="s">
        <v>1432</v>
      </c>
      <c r="AI2183" s="150">
        <v>0.65200000000000002</v>
      </c>
    </row>
    <row r="2184" spans="33:35" ht="15" customHeight="1">
      <c r="AG2184" s="347" t="s">
        <v>5356</v>
      </c>
      <c r="AH2184" s="347" t="s">
        <v>1349</v>
      </c>
      <c r="AI2184" s="150">
        <v>0.57099999999999995</v>
      </c>
    </row>
    <row r="2185" spans="33:35" ht="15" customHeight="1">
      <c r="AG2185" s="347" t="s">
        <v>3272</v>
      </c>
      <c r="AH2185" s="347" t="s">
        <v>1408</v>
      </c>
      <c r="AI2185" s="150">
        <v>0</v>
      </c>
    </row>
    <row r="2186" spans="33:35" ht="15" customHeight="1">
      <c r="AG2186" s="347" t="s">
        <v>3273</v>
      </c>
      <c r="AH2186" s="347" t="s">
        <v>1409</v>
      </c>
      <c r="AI2186" s="150">
        <v>0.5</v>
      </c>
    </row>
    <row r="2187" spans="33:35" ht="15" customHeight="1">
      <c r="AG2187" s="347" t="s">
        <v>3274</v>
      </c>
      <c r="AH2187" s="347" t="s">
        <v>1217</v>
      </c>
      <c r="AI2187" s="150">
        <v>0.36399999999999999</v>
      </c>
    </row>
    <row r="2188" spans="33:35" ht="15" customHeight="1">
      <c r="AG2188" s="347" t="s">
        <v>5357</v>
      </c>
      <c r="AH2188" s="347" t="s">
        <v>1218</v>
      </c>
      <c r="AI2188" s="150">
        <v>0.57700000000000007</v>
      </c>
    </row>
    <row r="2189" spans="33:35" ht="15" customHeight="1">
      <c r="AG2189" s="347" t="s">
        <v>3275</v>
      </c>
      <c r="AH2189" s="347" t="s">
        <v>1219</v>
      </c>
      <c r="AI2189" s="150">
        <v>0.53500000000000003</v>
      </c>
    </row>
    <row r="2190" spans="33:35" ht="15" customHeight="1">
      <c r="AG2190" s="347" t="s">
        <v>3276</v>
      </c>
      <c r="AH2190" s="347" t="s">
        <v>1458</v>
      </c>
      <c r="AI2190" s="150">
        <v>0.69499999999999995</v>
      </c>
    </row>
    <row r="2191" spans="33:35" ht="15" customHeight="1">
      <c r="AG2191" s="347" t="s">
        <v>3277</v>
      </c>
      <c r="AH2191" s="347" t="s">
        <v>1169</v>
      </c>
      <c r="AI2191" s="150">
        <v>0.45399999999999996</v>
      </c>
    </row>
    <row r="2192" spans="33:35" ht="15" customHeight="1">
      <c r="AG2192" s="347" t="s">
        <v>5358</v>
      </c>
      <c r="AH2192" s="347" t="s">
        <v>1357</v>
      </c>
      <c r="AI2192" s="150">
        <v>0.45300000000000001</v>
      </c>
    </row>
    <row r="2193" spans="33:35" ht="15" customHeight="1">
      <c r="AG2193" s="347" t="s">
        <v>3262</v>
      </c>
      <c r="AH2193" s="347" t="s">
        <v>1479</v>
      </c>
      <c r="AI2193" s="150">
        <v>4.0000000000000001E-3</v>
      </c>
    </row>
    <row r="2194" spans="33:35" ht="15" customHeight="1">
      <c r="AG2194" s="347" t="s">
        <v>5359</v>
      </c>
      <c r="AH2194" s="347" t="s">
        <v>1469</v>
      </c>
      <c r="AI2194" s="150">
        <v>0.56899999999999995</v>
      </c>
    </row>
    <row r="2195" spans="33:35" ht="15" customHeight="1">
      <c r="AG2195" s="347" t="s">
        <v>3263</v>
      </c>
      <c r="AH2195" s="347" t="s">
        <v>785</v>
      </c>
      <c r="AI2195" s="150">
        <v>0.52800000000000002</v>
      </c>
    </row>
    <row r="2196" spans="33:35" ht="15" customHeight="1">
      <c r="AG2196" s="347" t="s">
        <v>3264</v>
      </c>
      <c r="AH2196" s="347" t="s">
        <v>718</v>
      </c>
      <c r="AI2196" s="150">
        <v>0.47</v>
      </c>
    </row>
    <row r="2197" spans="33:35" ht="15" customHeight="1">
      <c r="AG2197" s="347" t="s">
        <v>5360</v>
      </c>
      <c r="AH2197" s="347" t="s">
        <v>1334</v>
      </c>
      <c r="AI2197" s="150">
        <v>0.67500000000000004</v>
      </c>
    </row>
    <row r="2198" spans="33:35" ht="15" customHeight="1">
      <c r="AG2198" s="347" t="s">
        <v>3278</v>
      </c>
      <c r="AH2198" s="347" t="s">
        <v>1502</v>
      </c>
      <c r="AI2198" s="150">
        <v>0.442</v>
      </c>
    </row>
    <row r="2199" spans="33:35" ht="15" customHeight="1">
      <c r="AG2199" s="347" t="s">
        <v>3279</v>
      </c>
      <c r="AH2199" s="347" t="s">
        <v>1461</v>
      </c>
      <c r="AI2199" s="150">
        <v>0.14799999999999999</v>
      </c>
    </row>
    <row r="2200" spans="33:35" ht="15" customHeight="1">
      <c r="AG2200" s="347" t="s">
        <v>3280</v>
      </c>
      <c r="AH2200" s="347" t="s">
        <v>1161</v>
      </c>
      <c r="AI2200" s="150">
        <v>0.61099999999999999</v>
      </c>
    </row>
    <row r="2201" spans="33:35" ht="15" customHeight="1">
      <c r="AG2201" s="347" t="s">
        <v>5361</v>
      </c>
      <c r="AH2201" s="347" t="s">
        <v>1001</v>
      </c>
      <c r="AI2201" s="150">
        <v>0.54299999999999993</v>
      </c>
    </row>
    <row r="2202" spans="33:35" ht="15" customHeight="1">
      <c r="AG2202" s="347" t="s">
        <v>3281</v>
      </c>
      <c r="AH2202" s="347" t="s">
        <v>1267</v>
      </c>
      <c r="AI2202" s="150">
        <v>0.76600000000000001</v>
      </c>
    </row>
    <row r="2203" spans="33:35" ht="15" customHeight="1">
      <c r="AG2203" s="347" t="s">
        <v>3282</v>
      </c>
      <c r="AH2203" s="347" t="s">
        <v>1112</v>
      </c>
      <c r="AI2203" s="150">
        <v>0.44</v>
      </c>
    </row>
    <row r="2204" spans="33:35" ht="15" customHeight="1">
      <c r="AG2204" s="347" t="s">
        <v>3467</v>
      </c>
      <c r="AH2204" s="347" t="s">
        <v>1348</v>
      </c>
      <c r="AI2204" s="150">
        <v>0.58799999999999997</v>
      </c>
    </row>
    <row r="2205" spans="33:35" ht="15" customHeight="1">
      <c r="AG2205" s="347" t="s">
        <v>3468</v>
      </c>
      <c r="AH2205" s="347" t="s">
        <v>828</v>
      </c>
      <c r="AI2205" s="150">
        <v>0.46299999999999997</v>
      </c>
    </row>
    <row r="2206" spans="33:35" ht="15" customHeight="1">
      <c r="AG2206" s="347" t="s">
        <v>3283</v>
      </c>
      <c r="AH2206" s="347" t="s">
        <v>1460</v>
      </c>
      <c r="AI2206" s="150">
        <v>0.377</v>
      </c>
    </row>
    <row r="2207" spans="33:35" ht="15" customHeight="1">
      <c r="AG2207" s="347" t="s">
        <v>3469</v>
      </c>
      <c r="AH2207" s="347" t="s">
        <v>5218</v>
      </c>
      <c r="AI2207" s="150">
        <v>0.48799999999999999</v>
      </c>
    </row>
    <row r="2208" spans="33:35" ht="15" customHeight="1">
      <c r="AG2208" s="347" t="s">
        <v>3470</v>
      </c>
      <c r="AH2208" s="347" t="s">
        <v>3471</v>
      </c>
      <c r="AI2208" s="150">
        <v>0</v>
      </c>
    </row>
    <row r="2209" spans="33:35" ht="15" customHeight="1">
      <c r="AG2209" s="347" t="s">
        <v>3472</v>
      </c>
      <c r="AH2209" s="347" t="s">
        <v>1355</v>
      </c>
      <c r="AI2209" s="150">
        <v>0.63700000000000001</v>
      </c>
    </row>
    <row r="2210" spans="33:35" ht="15" customHeight="1">
      <c r="AG2210" s="347" t="s">
        <v>3473</v>
      </c>
      <c r="AH2210" s="347" t="s">
        <v>1199</v>
      </c>
      <c r="AI2210" s="150">
        <v>0</v>
      </c>
    </row>
    <row r="2211" spans="33:35" ht="15" customHeight="1">
      <c r="AG2211" s="347" t="s">
        <v>3474</v>
      </c>
      <c r="AH2211" s="347" t="s">
        <v>1200</v>
      </c>
      <c r="AI2211" s="150">
        <v>0.29199999999999998</v>
      </c>
    </row>
    <row r="2212" spans="33:35" ht="15" customHeight="1">
      <c r="AG2212" s="347" t="s">
        <v>3475</v>
      </c>
      <c r="AH2212" s="347" t="s">
        <v>1201</v>
      </c>
      <c r="AI2212" s="150">
        <v>0.36699999999999999</v>
      </c>
    </row>
    <row r="2213" spans="33:35" ht="15" customHeight="1">
      <c r="AG2213" s="347" t="s">
        <v>3476</v>
      </c>
      <c r="AH2213" s="347" t="s">
        <v>1202</v>
      </c>
      <c r="AI2213" s="150">
        <v>0.39</v>
      </c>
    </row>
    <row r="2214" spans="33:35" ht="15" customHeight="1">
      <c r="AG2214" s="347" t="s">
        <v>3477</v>
      </c>
      <c r="AH2214" s="347" t="s">
        <v>1203</v>
      </c>
      <c r="AI2214" s="150">
        <v>0</v>
      </c>
    </row>
    <row r="2215" spans="33:35" ht="15" customHeight="1">
      <c r="AG2215" s="347" t="s">
        <v>3478</v>
      </c>
      <c r="AH2215" s="347" t="s">
        <v>3479</v>
      </c>
      <c r="AI2215" s="150">
        <v>0.29199999999999998</v>
      </c>
    </row>
    <row r="2216" spans="33:35" ht="15" customHeight="1">
      <c r="AG2216" s="347" t="s">
        <v>3480</v>
      </c>
      <c r="AH2216" s="347" t="s">
        <v>3481</v>
      </c>
      <c r="AI2216" s="150">
        <v>0.31900000000000001</v>
      </c>
    </row>
    <row r="2217" spans="33:35" ht="15" customHeight="1">
      <c r="AG2217" s="347" t="s">
        <v>3482</v>
      </c>
      <c r="AH2217" s="347" t="s">
        <v>3483</v>
      </c>
      <c r="AI2217" s="150">
        <v>0.52400000000000002</v>
      </c>
    </row>
    <row r="2218" spans="33:35" ht="15" customHeight="1">
      <c r="AG2218" s="347" t="s">
        <v>3484</v>
      </c>
      <c r="AH2218" s="347" t="s">
        <v>3485</v>
      </c>
      <c r="AI2218" s="150">
        <v>0.45</v>
      </c>
    </row>
    <row r="2219" spans="33:35" ht="15" customHeight="1">
      <c r="AG2219" s="347" t="s">
        <v>3486</v>
      </c>
      <c r="AH2219" s="347" t="s">
        <v>1484</v>
      </c>
      <c r="AI2219" s="150">
        <v>0.46400000000000002</v>
      </c>
    </row>
    <row r="2220" spans="33:35" ht="15" customHeight="1">
      <c r="AG2220" s="347" t="s">
        <v>3487</v>
      </c>
      <c r="AH2220" s="347" t="s">
        <v>3488</v>
      </c>
      <c r="AI2220" s="150">
        <v>0</v>
      </c>
    </row>
    <row r="2221" spans="33:35" ht="15" customHeight="1">
      <c r="AG2221" s="347" t="s">
        <v>3489</v>
      </c>
      <c r="AH2221" s="347" t="s">
        <v>3490</v>
      </c>
      <c r="AI2221" s="150">
        <v>0.36499999999999999</v>
      </c>
    </row>
    <row r="2222" spans="33:35" ht="15" customHeight="1">
      <c r="AG2222" s="347" t="s">
        <v>3491</v>
      </c>
      <c r="AH2222" s="347" t="s">
        <v>1128</v>
      </c>
      <c r="AI2222" s="150">
        <v>0.40499999999999997</v>
      </c>
    </row>
    <row r="2223" spans="33:35" ht="15" customHeight="1">
      <c r="AG2223" s="347" t="s">
        <v>3492</v>
      </c>
      <c r="AH2223" s="347" t="s">
        <v>773</v>
      </c>
      <c r="AI2223" s="150">
        <v>0.53799999999999992</v>
      </c>
    </row>
    <row r="2224" spans="33:35" ht="15" customHeight="1">
      <c r="AG2224" s="347" t="s">
        <v>3493</v>
      </c>
      <c r="AH2224" s="347" t="s">
        <v>1243</v>
      </c>
      <c r="AI2224" s="150">
        <v>0.51200000000000001</v>
      </c>
    </row>
    <row r="2225" spans="33:35" ht="15" customHeight="1">
      <c r="AG2225" s="347" t="s">
        <v>3494</v>
      </c>
      <c r="AH2225" s="347" t="s">
        <v>1320</v>
      </c>
      <c r="AI2225" s="150">
        <v>0.45300000000000001</v>
      </c>
    </row>
    <row r="2226" spans="33:35" ht="15" customHeight="1">
      <c r="AG2226" s="347" t="s">
        <v>3495</v>
      </c>
      <c r="AH2226" s="347" t="s">
        <v>3496</v>
      </c>
      <c r="AI2226" s="150">
        <v>0.318</v>
      </c>
    </row>
    <row r="2227" spans="33:35" ht="15" customHeight="1">
      <c r="AG2227" s="347" t="s">
        <v>3497</v>
      </c>
      <c r="AH2227" s="347" t="s">
        <v>3498</v>
      </c>
      <c r="AI2227" s="150">
        <v>0.39</v>
      </c>
    </row>
    <row r="2228" spans="33:35" ht="15" customHeight="1">
      <c r="AG2228" s="347" t="s">
        <v>3499</v>
      </c>
      <c r="AH2228" s="347" t="s">
        <v>3500</v>
      </c>
      <c r="AI2228" s="150">
        <v>0.38200000000000001</v>
      </c>
    </row>
    <row r="2229" spans="33:35" ht="15" customHeight="1">
      <c r="AG2229" s="347" t="s">
        <v>3501</v>
      </c>
      <c r="AH2229" s="347" t="s">
        <v>3502</v>
      </c>
      <c r="AI2229" s="150">
        <v>0.65899999999999992</v>
      </c>
    </row>
    <row r="2230" spans="33:35" ht="15" customHeight="1">
      <c r="AG2230" s="347" t="s">
        <v>3503</v>
      </c>
      <c r="AH2230" s="347" t="s">
        <v>1029</v>
      </c>
      <c r="AI2230" s="150">
        <v>0.45300000000000001</v>
      </c>
    </row>
    <row r="2231" spans="33:35" ht="15" customHeight="1">
      <c r="AG2231" s="347" t="s">
        <v>3504</v>
      </c>
      <c r="AH2231" s="347" t="s">
        <v>795</v>
      </c>
      <c r="AI2231" s="150">
        <v>0.52500000000000002</v>
      </c>
    </row>
    <row r="2232" spans="33:35" ht="15" customHeight="1">
      <c r="AG2232" s="347" t="s">
        <v>3505</v>
      </c>
      <c r="AH2232" s="347" t="s">
        <v>3506</v>
      </c>
      <c r="AI2232" s="150">
        <v>0</v>
      </c>
    </row>
    <row r="2233" spans="33:35" ht="15" customHeight="1">
      <c r="AG2233" s="347" t="s">
        <v>3507</v>
      </c>
      <c r="AH2233" s="347" t="s">
        <v>3508</v>
      </c>
      <c r="AI2233" s="150">
        <v>0</v>
      </c>
    </row>
    <row r="2234" spans="33:35" ht="15" customHeight="1">
      <c r="AG2234" s="347" t="s">
        <v>3509</v>
      </c>
      <c r="AH2234" s="347" t="s">
        <v>3510</v>
      </c>
      <c r="AI2234" s="150">
        <v>0.374</v>
      </c>
    </row>
    <row r="2235" spans="33:35" ht="15" customHeight="1">
      <c r="AG2235" s="347" t="s">
        <v>3511</v>
      </c>
      <c r="AH2235" s="347" t="s">
        <v>3512</v>
      </c>
      <c r="AI2235" s="150">
        <v>3.3000000000000002E-2</v>
      </c>
    </row>
    <row r="2236" spans="33:35" ht="15" customHeight="1">
      <c r="AG2236" s="347" t="s">
        <v>3513</v>
      </c>
      <c r="AH2236" s="347" t="s">
        <v>3514</v>
      </c>
      <c r="AI2236" s="150">
        <v>0.20200000000000001</v>
      </c>
    </row>
    <row r="2237" spans="33:35" ht="15" customHeight="1">
      <c r="AG2237" s="347" t="s">
        <v>3515</v>
      </c>
      <c r="AH2237" s="347" t="s">
        <v>3516</v>
      </c>
      <c r="AI2237" s="150">
        <v>0.55300000000000005</v>
      </c>
    </row>
    <row r="2238" spans="33:35" ht="15" customHeight="1">
      <c r="AG2238" s="347" t="s">
        <v>3517</v>
      </c>
      <c r="AH2238" s="347" t="s">
        <v>1007</v>
      </c>
      <c r="AI2238" s="150">
        <v>0.48799999999999999</v>
      </c>
    </row>
    <row r="2239" spans="33:35" ht="15" customHeight="1">
      <c r="AG2239" s="347" t="s">
        <v>3518</v>
      </c>
      <c r="AH2239" s="347" t="s">
        <v>774</v>
      </c>
      <c r="AI2239" s="150">
        <v>0.45500000000000002</v>
      </c>
    </row>
    <row r="2240" spans="33:35" ht="15" customHeight="1">
      <c r="AG2240" s="347" t="s">
        <v>3519</v>
      </c>
      <c r="AH2240" s="347" t="s">
        <v>1302</v>
      </c>
      <c r="AI2240" s="150">
        <v>0.45300000000000001</v>
      </c>
    </row>
    <row r="2241" spans="33:35" ht="15" customHeight="1">
      <c r="AG2241" s="347" t="s">
        <v>3520</v>
      </c>
      <c r="AH2241" s="347" t="s">
        <v>797</v>
      </c>
      <c r="AI2241" s="150">
        <v>0.51500000000000001</v>
      </c>
    </row>
    <row r="2242" spans="33:35" ht="15" customHeight="1">
      <c r="AG2242" s="347" t="s">
        <v>3521</v>
      </c>
      <c r="AH2242" s="347" t="s">
        <v>1032</v>
      </c>
      <c r="AI2242" s="150">
        <v>0.44700000000000001</v>
      </c>
    </row>
    <row r="2243" spans="33:35" ht="15" customHeight="1">
      <c r="AG2243" s="347" t="s">
        <v>3522</v>
      </c>
      <c r="AH2243" s="347" t="s">
        <v>1300</v>
      </c>
      <c r="AI2243" s="150">
        <v>0.36399999999999999</v>
      </c>
    </row>
    <row r="2244" spans="33:35" ht="15" customHeight="1">
      <c r="AG2244" s="347" t="s">
        <v>3523</v>
      </c>
      <c r="AH2244" s="347" t="s">
        <v>1276</v>
      </c>
      <c r="AI2244" s="150">
        <v>0.50600000000000001</v>
      </c>
    </row>
    <row r="2245" spans="33:35" ht="15" customHeight="1">
      <c r="AG2245" s="347" t="s">
        <v>3524</v>
      </c>
      <c r="AH2245" s="347" t="s">
        <v>3525</v>
      </c>
      <c r="AI2245" s="150">
        <v>0.47899999999999998</v>
      </c>
    </row>
    <row r="2246" spans="33:35" ht="15" customHeight="1">
      <c r="AG2246" s="347" t="s">
        <v>3526</v>
      </c>
      <c r="AH2246" s="347" t="s">
        <v>3527</v>
      </c>
      <c r="AI2246" s="150">
        <v>0.54900000000000004</v>
      </c>
    </row>
    <row r="2247" spans="33:35" ht="15" customHeight="1">
      <c r="AG2247" s="347" t="s">
        <v>3528</v>
      </c>
      <c r="AH2247" s="347" t="s">
        <v>3529</v>
      </c>
      <c r="AI2247" s="150">
        <v>0</v>
      </c>
    </row>
    <row r="2248" spans="33:35" ht="15" customHeight="1">
      <c r="AG2248" s="347" t="s">
        <v>3530</v>
      </c>
      <c r="AH2248" s="347" t="s">
        <v>3531</v>
      </c>
      <c r="AI2248" s="150">
        <v>0</v>
      </c>
    </row>
    <row r="2249" spans="33:35" ht="15" customHeight="1">
      <c r="AG2249" s="347" t="s">
        <v>3532</v>
      </c>
      <c r="AH2249" s="347" t="s">
        <v>3533</v>
      </c>
      <c r="AI2249" s="150">
        <v>0.503</v>
      </c>
    </row>
    <row r="2250" spans="33:35" ht="15" customHeight="1">
      <c r="AG2250" s="347" t="s">
        <v>3534</v>
      </c>
      <c r="AH2250" s="347" t="s">
        <v>798</v>
      </c>
      <c r="AI2250" s="150">
        <v>0.51700000000000002</v>
      </c>
    </row>
    <row r="2251" spans="33:35" ht="15" customHeight="1">
      <c r="AG2251" s="347" t="s">
        <v>3535</v>
      </c>
      <c r="AH2251" s="347" t="s">
        <v>799</v>
      </c>
      <c r="AI2251" s="150">
        <v>0.48199999999999998</v>
      </c>
    </row>
    <row r="2252" spans="33:35" ht="15" customHeight="1">
      <c r="AG2252" s="347" t="s">
        <v>3536</v>
      </c>
      <c r="AH2252" s="347" t="s">
        <v>3537</v>
      </c>
      <c r="AI2252" s="150">
        <v>0.51500000000000001</v>
      </c>
    </row>
    <row r="2253" spans="33:35" ht="15" customHeight="1">
      <c r="AG2253" s="347" t="s">
        <v>3538</v>
      </c>
      <c r="AH2253" s="347" t="s">
        <v>1481</v>
      </c>
      <c r="AI2253" s="150">
        <v>0.45300000000000001</v>
      </c>
    </row>
    <row r="2254" spans="33:35" ht="15" customHeight="1">
      <c r="AG2254" s="347" t="s">
        <v>3539</v>
      </c>
      <c r="AH2254" s="347" t="s">
        <v>3540</v>
      </c>
      <c r="AI2254" s="150">
        <v>0</v>
      </c>
    </row>
    <row r="2255" spans="33:35" ht="15" customHeight="1">
      <c r="AG2255" s="347" t="s">
        <v>3541</v>
      </c>
      <c r="AH2255" s="347" t="s">
        <v>3542</v>
      </c>
      <c r="AI2255" s="150">
        <v>0</v>
      </c>
    </row>
    <row r="2256" spans="33:35" ht="15" customHeight="1">
      <c r="AG2256" s="347" t="s">
        <v>3543</v>
      </c>
      <c r="AH2256" s="347" t="s">
        <v>3544</v>
      </c>
      <c r="AI2256" s="150">
        <v>0.39300000000000002</v>
      </c>
    </row>
    <row r="2257" spans="33:35" ht="15" customHeight="1">
      <c r="AG2257" s="347" t="s">
        <v>3545</v>
      </c>
      <c r="AH2257" s="347" t="s">
        <v>3546</v>
      </c>
      <c r="AI2257" s="150">
        <v>0.82499999999999996</v>
      </c>
    </row>
    <row r="2258" spans="33:35" ht="15" customHeight="1">
      <c r="AG2258" s="347" t="s">
        <v>3547</v>
      </c>
      <c r="AH2258" s="347" t="s">
        <v>3548</v>
      </c>
      <c r="AI2258" s="150">
        <v>0.82499999999999996</v>
      </c>
    </row>
    <row r="2259" spans="33:35" ht="15" customHeight="1">
      <c r="AG2259" s="347" t="s">
        <v>3549</v>
      </c>
      <c r="AH2259" s="347" t="s">
        <v>3550</v>
      </c>
      <c r="AI2259" s="150">
        <v>0.43600000000000005</v>
      </c>
    </row>
    <row r="2260" spans="33:35" ht="15" customHeight="1">
      <c r="AG2260" s="347" t="s">
        <v>3551</v>
      </c>
      <c r="AH2260" s="347" t="s">
        <v>1016</v>
      </c>
      <c r="AI2260" s="150">
        <v>0.56099999999999994</v>
      </c>
    </row>
    <row r="2261" spans="33:35" ht="15" customHeight="1">
      <c r="AG2261" s="347" t="s">
        <v>3552</v>
      </c>
      <c r="AH2261" s="347" t="s">
        <v>3553</v>
      </c>
      <c r="AI2261" s="150">
        <v>0.34099999999999997</v>
      </c>
    </row>
    <row r="2262" spans="33:35" ht="15" customHeight="1">
      <c r="AG2262" s="347" t="s">
        <v>3554</v>
      </c>
      <c r="AH2262" s="347" t="s">
        <v>1515</v>
      </c>
      <c r="AI2262" s="150">
        <v>0.50600000000000001</v>
      </c>
    </row>
    <row r="2263" spans="33:35" ht="15" customHeight="1">
      <c r="AG2263" s="347" t="s">
        <v>3555</v>
      </c>
      <c r="AH2263" s="347" t="s">
        <v>1168</v>
      </c>
      <c r="AI2263" s="150">
        <v>0.53500000000000003</v>
      </c>
    </row>
    <row r="2264" spans="33:35" ht="15" customHeight="1">
      <c r="AG2264" s="347" t="s">
        <v>3556</v>
      </c>
      <c r="AH2264" s="347" t="s">
        <v>1120</v>
      </c>
      <c r="AI2264" s="150">
        <v>0.44</v>
      </c>
    </row>
    <row r="2265" spans="33:35" ht="15" customHeight="1">
      <c r="AG2265" s="347" t="s">
        <v>3557</v>
      </c>
      <c r="AH2265" s="347" t="s">
        <v>973</v>
      </c>
      <c r="AI2265" s="150">
        <v>0.45300000000000001</v>
      </c>
    </row>
    <row r="2266" spans="33:35" ht="15" customHeight="1">
      <c r="AG2266" s="347" t="s">
        <v>3558</v>
      </c>
      <c r="AH2266" s="347" t="s">
        <v>1293</v>
      </c>
      <c r="AI2266" s="150">
        <v>0.55900000000000005</v>
      </c>
    </row>
    <row r="2267" spans="33:35" ht="15" customHeight="1">
      <c r="AG2267" s="347" t="s">
        <v>3559</v>
      </c>
      <c r="AH2267" s="347" t="s">
        <v>1063</v>
      </c>
      <c r="AI2267" s="150">
        <v>0.39500000000000002</v>
      </c>
    </row>
    <row r="2268" spans="33:35" ht="15" customHeight="1">
      <c r="AG2268" s="347" t="s">
        <v>3560</v>
      </c>
      <c r="AH2268" s="347" t="s">
        <v>800</v>
      </c>
      <c r="AI2268" s="150">
        <v>0.54699999999999993</v>
      </c>
    </row>
    <row r="2269" spans="33:35" ht="15" customHeight="1">
      <c r="AG2269" s="347" t="s">
        <v>3561</v>
      </c>
      <c r="AH2269" s="347" t="s">
        <v>3562</v>
      </c>
      <c r="AI2269" s="150">
        <v>0.55000000000000004</v>
      </c>
    </row>
    <row r="2270" spans="33:35" ht="15" customHeight="1">
      <c r="AG2270" s="347" t="s">
        <v>3563</v>
      </c>
      <c r="AH2270" s="347" t="s">
        <v>3564</v>
      </c>
      <c r="AI2270" s="150">
        <v>0.52899999999999991</v>
      </c>
    </row>
    <row r="2271" spans="33:35" ht="15" customHeight="1">
      <c r="AG2271" s="347" t="s">
        <v>3565</v>
      </c>
      <c r="AH2271" s="347" t="s">
        <v>3566</v>
      </c>
      <c r="AI2271" s="150">
        <v>0.42599999999999999</v>
      </c>
    </row>
    <row r="2272" spans="33:35" ht="15" customHeight="1">
      <c r="AG2272" s="347" t="s">
        <v>3567</v>
      </c>
      <c r="AH2272" s="347" t="s">
        <v>3568</v>
      </c>
      <c r="AI2272" s="150">
        <v>0</v>
      </c>
    </row>
    <row r="2273" spans="33:35" ht="15" customHeight="1">
      <c r="AG2273" s="347" t="s">
        <v>3569</v>
      </c>
      <c r="AH2273" s="347" t="s">
        <v>3570</v>
      </c>
      <c r="AI2273" s="150">
        <v>0.51700000000000002</v>
      </c>
    </row>
    <row r="2274" spans="33:35" ht="15" customHeight="1">
      <c r="AG2274" s="347" t="s">
        <v>3571</v>
      </c>
      <c r="AH2274" s="347" t="s">
        <v>3572</v>
      </c>
      <c r="AI2274" s="150">
        <v>0</v>
      </c>
    </row>
    <row r="2275" spans="33:35" ht="15" customHeight="1">
      <c r="AG2275" s="347" t="s">
        <v>3573</v>
      </c>
      <c r="AH2275" s="347" t="s">
        <v>3574</v>
      </c>
      <c r="AI2275" s="150">
        <v>0</v>
      </c>
    </row>
    <row r="2276" spans="33:35" ht="15" customHeight="1">
      <c r="AG2276" s="347" t="s">
        <v>3575</v>
      </c>
      <c r="AH2276" s="347" t="s">
        <v>3576</v>
      </c>
      <c r="AI2276" s="150">
        <v>0.2</v>
      </c>
    </row>
    <row r="2277" spans="33:35" ht="15" customHeight="1">
      <c r="AG2277" s="347" t="s">
        <v>3577</v>
      </c>
      <c r="AH2277" s="347" t="s">
        <v>3578</v>
      </c>
      <c r="AI2277" s="150">
        <v>0.46200000000000002</v>
      </c>
    </row>
    <row r="2278" spans="33:35" ht="15" customHeight="1">
      <c r="AG2278" s="347" t="s">
        <v>3579</v>
      </c>
      <c r="AH2278" s="347" t="s">
        <v>3580</v>
      </c>
      <c r="AI2278" s="150">
        <v>0.39100000000000001</v>
      </c>
    </row>
    <row r="2279" spans="33:35" ht="15" customHeight="1">
      <c r="AG2279" s="347" t="s">
        <v>3581</v>
      </c>
      <c r="AH2279" s="347" t="s">
        <v>2896</v>
      </c>
      <c r="AI2279" s="150">
        <v>0</v>
      </c>
    </row>
    <row r="2280" spans="33:35" ht="15" customHeight="1">
      <c r="AG2280" s="347" t="s">
        <v>3582</v>
      </c>
      <c r="AH2280" s="347" t="s">
        <v>2897</v>
      </c>
      <c r="AI2280" s="150">
        <v>0.2</v>
      </c>
    </row>
    <row r="2281" spans="33:35" ht="15" customHeight="1">
      <c r="AG2281" s="347" t="s">
        <v>3583</v>
      </c>
      <c r="AH2281" s="347" t="s">
        <v>3584</v>
      </c>
      <c r="AI2281" s="150">
        <v>0.46799999999999997</v>
      </c>
    </row>
    <row r="2282" spans="33:35" ht="15" customHeight="1">
      <c r="AG2282" s="347" t="s">
        <v>3585</v>
      </c>
      <c r="AH2282" s="347" t="s">
        <v>3586</v>
      </c>
      <c r="AI2282" s="150">
        <v>0.46700000000000003</v>
      </c>
    </row>
    <row r="2283" spans="33:35" ht="15" customHeight="1">
      <c r="AG2283" s="347" t="s">
        <v>3587</v>
      </c>
      <c r="AH2283" s="347" t="s">
        <v>1100</v>
      </c>
      <c r="AI2283" s="150">
        <v>0.38300000000000001</v>
      </c>
    </row>
    <row r="2284" spans="33:35" ht="15" customHeight="1">
      <c r="AG2284" s="347" t="s">
        <v>3588</v>
      </c>
      <c r="AH2284" s="347" t="s">
        <v>3589</v>
      </c>
      <c r="AI2284" s="150">
        <v>0.52200000000000002</v>
      </c>
    </row>
    <row r="2285" spans="33:35" ht="15" customHeight="1">
      <c r="AG2285" s="347" t="s">
        <v>3590</v>
      </c>
      <c r="AH2285" s="347" t="s">
        <v>3591</v>
      </c>
      <c r="AI2285" s="150">
        <v>0.51900000000000002</v>
      </c>
    </row>
    <row r="2286" spans="33:35" ht="15" customHeight="1">
      <c r="AG2286" s="347" t="s">
        <v>3592</v>
      </c>
      <c r="AH2286" s="347" t="s">
        <v>1004</v>
      </c>
      <c r="AI2286" s="150">
        <v>0.60599999999999998</v>
      </c>
    </row>
    <row r="2287" spans="33:35" ht="15" customHeight="1">
      <c r="AG2287" s="347" t="s">
        <v>3593</v>
      </c>
      <c r="AH2287" s="347" t="s">
        <v>2070</v>
      </c>
      <c r="AI2287" s="150">
        <v>0</v>
      </c>
    </row>
    <row r="2288" spans="33:35" ht="15" customHeight="1">
      <c r="AG2288" s="347" t="s">
        <v>3594</v>
      </c>
      <c r="AH2288" s="347" t="s">
        <v>3595</v>
      </c>
      <c r="AI2288" s="150">
        <v>0.48799999999999999</v>
      </c>
    </row>
    <row r="2289" spans="33:35" ht="15" customHeight="1">
      <c r="AG2289" s="347" t="s">
        <v>3596</v>
      </c>
      <c r="AH2289" s="347" t="s">
        <v>3597</v>
      </c>
      <c r="AI2289" s="150">
        <v>0.48799999999999999</v>
      </c>
    </row>
    <row r="2290" spans="33:35" ht="15" customHeight="1">
      <c r="AG2290" s="347" t="s">
        <v>3598</v>
      </c>
      <c r="AH2290" s="347" t="s">
        <v>1048</v>
      </c>
      <c r="AI2290" s="150">
        <v>0.46</v>
      </c>
    </row>
    <row r="2291" spans="33:35" ht="15" customHeight="1">
      <c r="AG2291" s="347" t="s">
        <v>3599</v>
      </c>
      <c r="AH2291" s="347" t="s">
        <v>3600</v>
      </c>
      <c r="AI2291" s="150">
        <v>0.40600000000000003</v>
      </c>
    </row>
    <row r="2292" spans="33:35" ht="15" customHeight="1">
      <c r="AG2292" s="347" t="s">
        <v>3601</v>
      </c>
      <c r="AH2292" s="347" t="s">
        <v>918</v>
      </c>
      <c r="AI2292" s="150">
        <v>0.45300000000000001</v>
      </c>
    </row>
    <row r="2293" spans="33:35" ht="15" customHeight="1">
      <c r="AG2293" s="347" t="s">
        <v>3602</v>
      </c>
      <c r="AH2293" s="347" t="s">
        <v>920</v>
      </c>
      <c r="AI2293" s="150">
        <v>0.67699999999999994</v>
      </c>
    </row>
    <row r="2294" spans="33:35" ht="15" customHeight="1">
      <c r="AG2294" s="347" t="s">
        <v>3603</v>
      </c>
      <c r="AH2294" s="347" t="s">
        <v>1304</v>
      </c>
      <c r="AI2294" s="150">
        <v>0.45300000000000001</v>
      </c>
    </row>
    <row r="2295" spans="33:35" ht="15" customHeight="1">
      <c r="AG2295" s="347" t="s">
        <v>3604</v>
      </c>
      <c r="AH2295" s="347" t="s">
        <v>921</v>
      </c>
      <c r="AI2295" s="150">
        <v>0.67100000000000004</v>
      </c>
    </row>
    <row r="2296" spans="33:35" ht="15" customHeight="1">
      <c r="AG2296" s="347" t="s">
        <v>3605</v>
      </c>
      <c r="AH2296" s="347" t="s">
        <v>1328</v>
      </c>
      <c r="AI2296" s="150">
        <v>0.45300000000000001</v>
      </c>
    </row>
    <row r="2297" spans="33:35" ht="15" customHeight="1">
      <c r="AG2297" s="347" t="s">
        <v>3606</v>
      </c>
      <c r="AH2297" s="347" t="s">
        <v>1318</v>
      </c>
      <c r="AI2297" s="150">
        <v>0.45300000000000001</v>
      </c>
    </row>
    <row r="2298" spans="33:35" ht="15" customHeight="1">
      <c r="AG2298" s="347" t="s">
        <v>3607</v>
      </c>
      <c r="AH2298" s="347" t="s">
        <v>801</v>
      </c>
      <c r="AI2298" s="150">
        <v>0.40400000000000003</v>
      </c>
    </row>
    <row r="2299" spans="33:35" ht="15" customHeight="1">
      <c r="AG2299" s="347" t="s">
        <v>3608</v>
      </c>
      <c r="AH2299" s="347" t="s">
        <v>1260</v>
      </c>
      <c r="AI2299" s="150">
        <v>0.57399999999999995</v>
      </c>
    </row>
    <row r="2300" spans="33:35" ht="15" customHeight="1">
      <c r="AG2300" s="347" t="s">
        <v>3609</v>
      </c>
      <c r="AH2300" s="347" t="s">
        <v>3610</v>
      </c>
      <c r="AI2300" s="150">
        <v>0.73899999999999999</v>
      </c>
    </row>
    <row r="2301" spans="33:35" ht="15" customHeight="1">
      <c r="AG2301" s="347" t="s">
        <v>3611</v>
      </c>
      <c r="AH2301" s="347" t="s">
        <v>3612</v>
      </c>
      <c r="AI2301" s="150">
        <v>0.54799999999999993</v>
      </c>
    </row>
    <row r="2302" spans="33:35" ht="15" customHeight="1">
      <c r="AG2302" s="347" t="s">
        <v>3613</v>
      </c>
      <c r="AH2302" s="347" t="s">
        <v>3614</v>
      </c>
      <c r="AI2302" s="150">
        <v>0</v>
      </c>
    </row>
    <row r="2303" spans="33:35" ht="15" customHeight="1">
      <c r="AG2303" s="347" t="s">
        <v>3615</v>
      </c>
      <c r="AH2303" s="347" t="s">
        <v>3616</v>
      </c>
      <c r="AI2303" s="150">
        <v>0.42899999999999999</v>
      </c>
    </row>
    <row r="2304" spans="33:35" ht="15" customHeight="1">
      <c r="AG2304" s="347" t="s">
        <v>3617</v>
      </c>
      <c r="AH2304" s="347" t="s">
        <v>1183</v>
      </c>
      <c r="AI2304" s="150">
        <v>0.45300000000000001</v>
      </c>
    </row>
    <row r="2305" spans="33:35" ht="15" customHeight="1">
      <c r="AG2305" s="347" t="s">
        <v>3618</v>
      </c>
      <c r="AH2305" s="347" t="s">
        <v>1150</v>
      </c>
      <c r="AI2305" s="150">
        <v>0.49</v>
      </c>
    </row>
    <row r="2306" spans="33:35" ht="15" customHeight="1">
      <c r="AG2306" s="347" t="s">
        <v>3619</v>
      </c>
      <c r="AH2306" s="347" t="s">
        <v>1224</v>
      </c>
      <c r="AI2306" s="150">
        <v>0.39100000000000001</v>
      </c>
    </row>
    <row r="2307" spans="33:35" ht="15" customHeight="1">
      <c r="AG2307" s="347" t="s">
        <v>3620</v>
      </c>
      <c r="AH2307" s="347" t="s">
        <v>3621</v>
      </c>
      <c r="AI2307" s="150">
        <v>0.44800000000000001</v>
      </c>
    </row>
    <row r="2308" spans="33:35" ht="15" customHeight="1">
      <c r="AG2308" s="347" t="s">
        <v>3622</v>
      </c>
      <c r="AH2308" s="347" t="s">
        <v>3623</v>
      </c>
      <c r="AI2308" s="150">
        <v>1.0369999999999999</v>
      </c>
    </row>
    <row r="2309" spans="33:35" ht="15" customHeight="1">
      <c r="AG2309" s="347" t="s">
        <v>3624</v>
      </c>
      <c r="AH2309" s="347" t="s">
        <v>3625</v>
      </c>
      <c r="AI2309" s="150">
        <v>0.42599999999999999</v>
      </c>
    </row>
    <row r="2310" spans="33:35" ht="15" customHeight="1">
      <c r="AG2310" s="347" t="s">
        <v>3626</v>
      </c>
      <c r="AH2310" s="347" t="s">
        <v>3627</v>
      </c>
      <c r="AI2310" s="150">
        <v>0.51200000000000001</v>
      </c>
    </row>
    <row r="2311" spans="33:35" ht="15" customHeight="1">
      <c r="AG2311" s="347" t="s">
        <v>3628</v>
      </c>
      <c r="AH2311" s="347" t="s">
        <v>1235</v>
      </c>
      <c r="AI2311" s="150">
        <v>0.40299999999999997</v>
      </c>
    </row>
    <row r="2312" spans="33:35" ht="15" customHeight="1">
      <c r="AG2312" s="347" t="s">
        <v>3629</v>
      </c>
      <c r="AH2312" s="347" t="s">
        <v>923</v>
      </c>
      <c r="AI2312" s="150">
        <v>0.57899999999999996</v>
      </c>
    </row>
    <row r="2313" spans="33:35" ht="15" customHeight="1">
      <c r="AG2313" s="347" t="s">
        <v>3630</v>
      </c>
      <c r="AH2313" s="347" t="s">
        <v>3631</v>
      </c>
      <c r="AI2313" s="150">
        <v>0</v>
      </c>
    </row>
    <row r="2314" spans="33:35" ht="15" customHeight="1">
      <c r="AG2314" s="347" t="s">
        <v>3632</v>
      </c>
      <c r="AH2314" s="347" t="s">
        <v>3633</v>
      </c>
      <c r="AI2314" s="150">
        <v>0</v>
      </c>
    </row>
    <row r="2315" spans="33:35" ht="15" customHeight="1">
      <c r="AG2315" s="347" t="s">
        <v>3634</v>
      </c>
      <c r="AH2315" s="347" t="s">
        <v>3635</v>
      </c>
      <c r="AI2315" s="150">
        <v>0.53900000000000003</v>
      </c>
    </row>
    <row r="2316" spans="33:35" ht="15" customHeight="1">
      <c r="AG2316" s="347" t="s">
        <v>3636</v>
      </c>
      <c r="AH2316" s="347" t="s">
        <v>3637</v>
      </c>
      <c r="AI2316" s="150">
        <v>0.56300000000000006</v>
      </c>
    </row>
    <row r="2317" spans="33:35" ht="15" customHeight="1">
      <c r="AG2317" s="347" t="s">
        <v>3638</v>
      </c>
      <c r="AH2317" s="347" t="s">
        <v>1155</v>
      </c>
      <c r="AI2317" s="150">
        <v>0.54799999999999993</v>
      </c>
    </row>
    <row r="2318" spans="33:35" ht="15" customHeight="1">
      <c r="AG2318" s="347" t="s">
        <v>3639</v>
      </c>
      <c r="AH2318" s="347" t="s">
        <v>1444</v>
      </c>
      <c r="AI2318" s="150">
        <v>0.55500000000000005</v>
      </c>
    </row>
    <row r="2319" spans="33:35" ht="15" customHeight="1">
      <c r="AG2319" s="347" t="s">
        <v>3640</v>
      </c>
      <c r="AH2319" s="347" t="s">
        <v>805</v>
      </c>
      <c r="AI2319" s="150">
        <v>0.47600000000000003</v>
      </c>
    </row>
    <row r="2320" spans="33:35" ht="15" customHeight="1">
      <c r="AG2320" s="347" t="s">
        <v>3641</v>
      </c>
      <c r="AH2320" s="347" t="s">
        <v>1459</v>
      </c>
      <c r="AI2320" s="150">
        <v>0.58799999999999997</v>
      </c>
    </row>
    <row r="2321" spans="33:35" ht="15" customHeight="1">
      <c r="AG2321" s="347" t="s">
        <v>3642</v>
      </c>
      <c r="AH2321" s="347" t="s">
        <v>2085</v>
      </c>
      <c r="AI2321" s="150">
        <v>0</v>
      </c>
    </row>
    <row r="2322" spans="33:35" ht="15" customHeight="1">
      <c r="AG2322" s="347" t="s">
        <v>3643</v>
      </c>
      <c r="AH2322" s="347" t="s">
        <v>3644</v>
      </c>
      <c r="AI2322" s="150">
        <v>0</v>
      </c>
    </row>
    <row r="2323" spans="33:35" ht="15" customHeight="1">
      <c r="AG2323" s="347" t="s">
        <v>3645</v>
      </c>
      <c r="AH2323" s="347" t="s">
        <v>2460</v>
      </c>
      <c r="AI2323" s="150">
        <v>0.39</v>
      </c>
    </row>
    <row r="2324" spans="33:35" ht="15" customHeight="1">
      <c r="AG2324" s="347" t="s">
        <v>3646</v>
      </c>
      <c r="AH2324" s="347" t="s">
        <v>2461</v>
      </c>
      <c r="AI2324" s="150">
        <v>0.39</v>
      </c>
    </row>
    <row r="2325" spans="33:35" ht="15" customHeight="1">
      <c r="AG2325" s="347" t="s">
        <v>3647</v>
      </c>
      <c r="AH2325" s="347" t="s">
        <v>3648</v>
      </c>
      <c r="AI2325" s="150">
        <v>0.39</v>
      </c>
    </row>
    <row r="2326" spans="33:35" ht="15" customHeight="1">
      <c r="AG2326" s="347" t="s">
        <v>3649</v>
      </c>
      <c r="AH2326" s="347" t="s">
        <v>3650</v>
      </c>
      <c r="AI2326" s="150">
        <v>0.34299999999999997</v>
      </c>
    </row>
    <row r="2327" spans="33:35" ht="15" customHeight="1">
      <c r="AG2327" s="347" t="s">
        <v>3651</v>
      </c>
      <c r="AH2327" s="347" t="s">
        <v>3652</v>
      </c>
      <c r="AI2327" s="150">
        <v>0.248</v>
      </c>
    </row>
    <row r="2328" spans="33:35" ht="15" customHeight="1">
      <c r="AG2328" s="347" t="s">
        <v>3653</v>
      </c>
      <c r="AH2328" s="347" t="s">
        <v>3654</v>
      </c>
      <c r="AI2328" s="150">
        <v>0</v>
      </c>
    </row>
    <row r="2329" spans="33:35" ht="15" customHeight="1">
      <c r="AG2329" s="347" t="s">
        <v>3655</v>
      </c>
      <c r="AH2329" s="347" t="s">
        <v>3656</v>
      </c>
      <c r="AI2329" s="150">
        <v>0.53600000000000003</v>
      </c>
    </row>
    <row r="2330" spans="33:35" ht="15" customHeight="1">
      <c r="AG2330" s="347" t="s">
        <v>3657</v>
      </c>
      <c r="AH2330" s="347" t="s">
        <v>3658</v>
      </c>
      <c r="AI2330" s="150">
        <v>0.53100000000000003</v>
      </c>
    </row>
    <row r="2331" spans="33:35" ht="15" customHeight="1">
      <c r="AG2331" s="347" t="s">
        <v>3659</v>
      </c>
      <c r="AH2331" s="347" t="s">
        <v>1303</v>
      </c>
      <c r="AI2331" s="150">
        <v>0.35</v>
      </c>
    </row>
    <row r="2332" spans="33:35" ht="15" customHeight="1">
      <c r="AG2332" s="347" t="s">
        <v>3660</v>
      </c>
      <c r="AH2332" s="347" t="s">
        <v>1531</v>
      </c>
      <c r="AI2332" s="150">
        <v>0.45399999999999996</v>
      </c>
    </row>
    <row r="2333" spans="33:35" ht="15" customHeight="1">
      <c r="AG2333" s="347" t="s">
        <v>3661</v>
      </c>
      <c r="AH2333" s="347" t="s">
        <v>1549</v>
      </c>
      <c r="AI2333" s="150">
        <v>0.63400000000000001</v>
      </c>
    </row>
    <row r="2334" spans="33:35" ht="15" customHeight="1">
      <c r="AG2334" s="347" t="s">
        <v>3662</v>
      </c>
      <c r="AH2334" s="347" t="s">
        <v>1077</v>
      </c>
      <c r="AI2334" s="150">
        <v>0.57600000000000007</v>
      </c>
    </row>
    <row r="2335" spans="33:35" ht="15" customHeight="1">
      <c r="AG2335" s="347" t="s">
        <v>3663</v>
      </c>
      <c r="AH2335" s="347" t="s">
        <v>3664</v>
      </c>
      <c r="AI2335" s="150">
        <v>0</v>
      </c>
    </row>
    <row r="2336" spans="33:35" ht="15" customHeight="1">
      <c r="AG2336" s="347" t="s">
        <v>3665</v>
      </c>
      <c r="AH2336" s="347" t="s">
        <v>3666</v>
      </c>
      <c r="AI2336" s="150">
        <v>0.63600000000000001</v>
      </c>
    </row>
    <row r="2337" spans="33:35" ht="15" customHeight="1">
      <c r="AG2337" s="347" t="s">
        <v>3667</v>
      </c>
      <c r="AH2337" s="347" t="s">
        <v>3668</v>
      </c>
      <c r="AI2337" s="150">
        <v>0.63600000000000001</v>
      </c>
    </row>
    <row r="2338" spans="33:35" ht="15" customHeight="1">
      <c r="AG2338" s="347" t="s">
        <v>3669</v>
      </c>
      <c r="AH2338" s="347" t="s">
        <v>910</v>
      </c>
      <c r="AI2338" s="150">
        <v>0.50600000000000001</v>
      </c>
    </row>
    <row r="2339" spans="33:35" ht="15" customHeight="1">
      <c r="AG2339" s="347" t="s">
        <v>3670</v>
      </c>
      <c r="AH2339" s="347" t="s">
        <v>787</v>
      </c>
      <c r="AI2339" s="150">
        <v>0.46599999999999997</v>
      </c>
    </row>
    <row r="2340" spans="33:35" ht="15" customHeight="1">
      <c r="AG2340" s="347" t="s">
        <v>3671</v>
      </c>
      <c r="AH2340" s="347" t="s">
        <v>1083</v>
      </c>
      <c r="AI2340" s="150">
        <v>0</v>
      </c>
    </row>
    <row r="2341" spans="33:35" ht="15" customHeight="1">
      <c r="AG2341" s="347" t="s">
        <v>3672</v>
      </c>
      <c r="AH2341" s="347" t="s">
        <v>1084</v>
      </c>
      <c r="AI2341" s="150">
        <v>0</v>
      </c>
    </row>
    <row r="2342" spans="33:35" ht="15" customHeight="1">
      <c r="AG2342" s="347" t="s">
        <v>3673</v>
      </c>
      <c r="AH2342" s="347" t="s">
        <v>1085</v>
      </c>
      <c r="AI2342" s="150">
        <v>0.22</v>
      </c>
    </row>
    <row r="2343" spans="33:35" ht="15" customHeight="1">
      <c r="AG2343" s="347" t="s">
        <v>3674</v>
      </c>
      <c r="AH2343" s="347" t="s">
        <v>1387</v>
      </c>
      <c r="AI2343" s="150">
        <v>0.33</v>
      </c>
    </row>
    <row r="2344" spans="33:35" ht="15" customHeight="1">
      <c r="AG2344" s="347" t="s">
        <v>3675</v>
      </c>
      <c r="AH2344" s="347" t="s">
        <v>1388</v>
      </c>
      <c r="AI2344" s="150">
        <v>0.34900000000000003</v>
      </c>
    </row>
    <row r="2345" spans="33:35" ht="15" customHeight="1">
      <c r="AG2345" s="347" t="s">
        <v>3676</v>
      </c>
      <c r="AH2345" s="347" t="s">
        <v>1389</v>
      </c>
      <c r="AI2345" s="150">
        <v>0.4</v>
      </c>
    </row>
    <row r="2346" spans="33:35" ht="15" customHeight="1">
      <c r="AG2346" s="347" t="s">
        <v>3677</v>
      </c>
      <c r="AH2346" s="347" t="s">
        <v>1390</v>
      </c>
      <c r="AI2346" s="150">
        <v>0.40499999999999997</v>
      </c>
    </row>
    <row r="2347" spans="33:35" ht="15" customHeight="1">
      <c r="AG2347" s="347" t="s">
        <v>3678</v>
      </c>
      <c r="AH2347" s="347" t="s">
        <v>3679</v>
      </c>
      <c r="AI2347" s="150">
        <v>0.40900000000000003</v>
      </c>
    </row>
    <row r="2348" spans="33:35" ht="15" customHeight="1">
      <c r="AG2348" s="347" t="s">
        <v>3680</v>
      </c>
      <c r="AH2348" s="347" t="s">
        <v>3681</v>
      </c>
      <c r="AI2348" s="150">
        <v>0.40799999999999997</v>
      </c>
    </row>
    <row r="2349" spans="33:35" ht="15" customHeight="1">
      <c r="AG2349" s="347" t="s">
        <v>3682</v>
      </c>
      <c r="AH2349" s="347" t="s">
        <v>1251</v>
      </c>
      <c r="AI2349" s="150">
        <v>0.48799999999999999</v>
      </c>
    </row>
    <row r="2350" spans="33:35" ht="15" customHeight="1">
      <c r="AG2350" s="347" t="s">
        <v>3683</v>
      </c>
      <c r="AH2350" s="347" t="s">
        <v>3684</v>
      </c>
      <c r="AI2350" s="150">
        <v>0</v>
      </c>
    </row>
    <row r="2351" spans="33:35" ht="15" customHeight="1">
      <c r="AG2351" s="347" t="s">
        <v>3685</v>
      </c>
      <c r="AH2351" s="347" t="s">
        <v>3686</v>
      </c>
      <c r="AI2351" s="150">
        <v>0</v>
      </c>
    </row>
    <row r="2352" spans="33:35" ht="15" customHeight="1">
      <c r="AG2352" s="347" t="s">
        <v>3687</v>
      </c>
      <c r="AH2352" s="347" t="s">
        <v>3688</v>
      </c>
      <c r="AI2352" s="150">
        <v>0.39300000000000002</v>
      </c>
    </row>
    <row r="2353" spans="33:35" ht="15" customHeight="1">
      <c r="AG2353" s="347" t="s">
        <v>3689</v>
      </c>
      <c r="AH2353" s="347" t="s">
        <v>3690</v>
      </c>
      <c r="AI2353" s="150">
        <v>0.378</v>
      </c>
    </row>
    <row r="2354" spans="33:35" ht="15" customHeight="1">
      <c r="AG2354" s="347" t="s">
        <v>3691</v>
      </c>
      <c r="AH2354" s="347" t="s">
        <v>1532</v>
      </c>
      <c r="AI2354" s="150">
        <v>0.60599999999999998</v>
      </c>
    </row>
    <row r="2355" spans="33:35" ht="15" customHeight="1">
      <c r="AG2355" s="347" t="s">
        <v>3692</v>
      </c>
      <c r="AH2355" s="347" t="s">
        <v>911</v>
      </c>
      <c r="AI2355" s="150">
        <v>0.76300000000000001</v>
      </c>
    </row>
    <row r="2356" spans="33:35" ht="15" customHeight="1">
      <c r="AG2356" s="347" t="s">
        <v>3693</v>
      </c>
      <c r="AH2356" s="347" t="s">
        <v>1535</v>
      </c>
      <c r="AI2356" s="150">
        <v>0.53600000000000003</v>
      </c>
    </row>
    <row r="2357" spans="33:35" ht="15" customHeight="1">
      <c r="AG2357" s="347" t="s">
        <v>3694</v>
      </c>
      <c r="AH2357" s="347" t="s">
        <v>3695</v>
      </c>
      <c r="AI2357" s="150">
        <v>0</v>
      </c>
    </row>
    <row r="2358" spans="33:35" ht="15" customHeight="1">
      <c r="AG2358" s="347" t="s">
        <v>3696</v>
      </c>
      <c r="AH2358" s="347" t="s">
        <v>3697</v>
      </c>
      <c r="AI2358" s="150">
        <v>0</v>
      </c>
    </row>
    <row r="2359" spans="33:35" ht="15" customHeight="1">
      <c r="AG2359" s="347" t="s">
        <v>3698</v>
      </c>
      <c r="AH2359" s="347" t="s">
        <v>3699</v>
      </c>
      <c r="AI2359" s="150">
        <v>0.44</v>
      </c>
    </row>
    <row r="2360" spans="33:35" ht="15" customHeight="1">
      <c r="AG2360" s="347" t="s">
        <v>3700</v>
      </c>
      <c r="AH2360" s="347" t="s">
        <v>3701</v>
      </c>
      <c r="AI2360" s="150">
        <v>0.432</v>
      </c>
    </row>
    <row r="2361" spans="33:35" ht="15" customHeight="1">
      <c r="AG2361" s="347" t="s">
        <v>3702</v>
      </c>
      <c r="AH2361" s="347" t="s">
        <v>3703</v>
      </c>
      <c r="AI2361" s="150">
        <v>0</v>
      </c>
    </row>
    <row r="2362" spans="33:35" ht="15" customHeight="1">
      <c r="AG2362" s="347" t="s">
        <v>3704</v>
      </c>
      <c r="AH2362" s="347" t="s">
        <v>3705</v>
      </c>
      <c r="AI2362" s="150">
        <v>0.73099999999999998</v>
      </c>
    </row>
    <row r="2363" spans="33:35" ht="15" customHeight="1">
      <c r="AG2363" s="347" t="s">
        <v>3706</v>
      </c>
      <c r="AH2363" s="347" t="s">
        <v>1091</v>
      </c>
      <c r="AI2363" s="150">
        <v>0</v>
      </c>
    </row>
    <row r="2364" spans="33:35" ht="15" customHeight="1">
      <c r="AG2364" s="347" t="s">
        <v>3707</v>
      </c>
      <c r="AH2364" s="347" t="s">
        <v>1092</v>
      </c>
      <c r="AI2364" s="150">
        <v>4.3999999999999997E-2</v>
      </c>
    </row>
    <row r="2365" spans="33:35" ht="15" customHeight="1">
      <c r="AG2365" s="347" t="s">
        <v>3708</v>
      </c>
      <c r="AH2365" s="347" t="s">
        <v>1093</v>
      </c>
      <c r="AI2365" s="150">
        <v>0.13200000000000001</v>
      </c>
    </row>
    <row r="2366" spans="33:35" ht="15" customHeight="1">
      <c r="AG2366" s="347" t="s">
        <v>3709</v>
      </c>
      <c r="AH2366" s="347" t="s">
        <v>1094</v>
      </c>
      <c r="AI2366" s="150">
        <v>0.17699999999999999</v>
      </c>
    </row>
    <row r="2367" spans="33:35" ht="15" customHeight="1">
      <c r="AG2367" s="347" t="s">
        <v>3710</v>
      </c>
      <c r="AH2367" s="347" t="s">
        <v>1095</v>
      </c>
      <c r="AI2367" s="150">
        <v>0.13300000000000001</v>
      </c>
    </row>
    <row r="2368" spans="33:35" ht="15" customHeight="1">
      <c r="AG2368" s="347" t="s">
        <v>3711</v>
      </c>
      <c r="AH2368" s="347" t="s">
        <v>1096</v>
      </c>
      <c r="AI2368" s="150">
        <v>0.121</v>
      </c>
    </row>
    <row r="2369" spans="33:35" ht="15" customHeight="1">
      <c r="AG2369" s="347" t="s">
        <v>3712</v>
      </c>
      <c r="AH2369" s="347" t="s">
        <v>1097</v>
      </c>
      <c r="AI2369" s="150">
        <v>9.0000000000000011E-2</v>
      </c>
    </row>
    <row r="2370" spans="33:35" ht="15" customHeight="1">
      <c r="AG2370" s="347" t="s">
        <v>3713</v>
      </c>
      <c r="AH2370" s="347" t="s">
        <v>1098</v>
      </c>
      <c r="AI2370" s="150">
        <v>0.39</v>
      </c>
    </row>
    <row r="2371" spans="33:35" ht="15" customHeight="1">
      <c r="AG2371" s="347" t="s">
        <v>3714</v>
      </c>
      <c r="AH2371" s="347" t="s">
        <v>1099</v>
      </c>
      <c r="AI2371" s="150">
        <v>0.25</v>
      </c>
    </row>
    <row r="2372" spans="33:35" ht="15" customHeight="1">
      <c r="AG2372" s="347" t="s">
        <v>3715</v>
      </c>
      <c r="AH2372" s="347" t="s">
        <v>2480</v>
      </c>
      <c r="AI2372" s="150">
        <v>0.35</v>
      </c>
    </row>
    <row r="2373" spans="33:35" ht="15" customHeight="1">
      <c r="AG2373" s="347" t="s">
        <v>3716</v>
      </c>
      <c r="AH2373" s="347" t="s">
        <v>2481</v>
      </c>
      <c r="AI2373" s="150">
        <v>0.188</v>
      </c>
    </row>
    <row r="2374" spans="33:35" ht="15" customHeight="1">
      <c r="AG2374" s="347" t="s">
        <v>3717</v>
      </c>
      <c r="AH2374" s="347" t="s">
        <v>2482</v>
      </c>
      <c r="AI2374" s="150">
        <v>0.16699999999999998</v>
      </c>
    </row>
    <row r="2375" spans="33:35" ht="15" customHeight="1">
      <c r="AG2375" s="347" t="s">
        <v>3718</v>
      </c>
      <c r="AH2375" s="347" t="s">
        <v>3719</v>
      </c>
      <c r="AI2375" s="150">
        <v>0.54299999999999993</v>
      </c>
    </row>
    <row r="2376" spans="33:35" ht="15" customHeight="1">
      <c r="AG2376" s="347" t="s">
        <v>3720</v>
      </c>
      <c r="AH2376" s="347" t="s">
        <v>3721</v>
      </c>
      <c r="AI2376" s="150">
        <v>0.38800000000000001</v>
      </c>
    </row>
    <row r="2377" spans="33:35" ht="15" customHeight="1">
      <c r="AG2377" s="347" t="s">
        <v>3722</v>
      </c>
      <c r="AH2377" s="347" t="s">
        <v>970</v>
      </c>
      <c r="AI2377" s="150">
        <v>0.48799999999999999</v>
      </c>
    </row>
    <row r="2378" spans="33:35" ht="15" customHeight="1">
      <c r="AG2378" s="347" t="s">
        <v>3723</v>
      </c>
      <c r="AH2378" s="347" t="s">
        <v>1066</v>
      </c>
      <c r="AI2378" s="150">
        <v>0.59000000000000008</v>
      </c>
    </row>
    <row r="2379" spans="33:35" ht="15" customHeight="1">
      <c r="AG2379" s="347" t="s">
        <v>3724</v>
      </c>
      <c r="AH2379" s="347" t="s">
        <v>3725</v>
      </c>
      <c r="AI2379" s="150">
        <v>0</v>
      </c>
    </row>
    <row r="2380" spans="33:35" ht="15" customHeight="1">
      <c r="AG2380" s="347" t="s">
        <v>3726</v>
      </c>
      <c r="AH2380" s="347" t="s">
        <v>3727</v>
      </c>
      <c r="AI2380" s="150">
        <v>0</v>
      </c>
    </row>
    <row r="2381" spans="33:35" ht="15" customHeight="1">
      <c r="AG2381" s="347" t="s">
        <v>3728</v>
      </c>
      <c r="AH2381" s="347" t="s">
        <v>3729</v>
      </c>
      <c r="AI2381" s="150">
        <v>0.253</v>
      </c>
    </row>
    <row r="2382" spans="33:35" ht="15" customHeight="1">
      <c r="AG2382" s="347" t="s">
        <v>3730</v>
      </c>
      <c r="AH2382" s="347" t="s">
        <v>3731</v>
      </c>
      <c r="AI2382" s="150">
        <v>0.317</v>
      </c>
    </row>
    <row r="2383" spans="33:35" ht="15" customHeight="1">
      <c r="AG2383" s="347" t="s">
        <v>3732</v>
      </c>
      <c r="AH2383" s="347" t="s">
        <v>3733</v>
      </c>
      <c r="AI2383" s="150">
        <v>0.33799999999999997</v>
      </c>
    </row>
    <row r="2384" spans="33:35" ht="15" customHeight="1">
      <c r="AG2384" s="347" t="s">
        <v>3734</v>
      </c>
      <c r="AH2384" s="347" t="s">
        <v>3735</v>
      </c>
      <c r="AI2384" s="150">
        <v>0.307</v>
      </c>
    </row>
    <row r="2385" spans="33:35" ht="15" customHeight="1">
      <c r="AG2385" s="347" t="s">
        <v>3736</v>
      </c>
      <c r="AH2385" s="347" t="s">
        <v>3737</v>
      </c>
      <c r="AI2385" s="150">
        <v>0.223</v>
      </c>
    </row>
    <row r="2386" spans="33:35" ht="15" customHeight="1">
      <c r="AG2386" s="347" t="s">
        <v>3738</v>
      </c>
      <c r="AH2386" s="347" t="s">
        <v>3739</v>
      </c>
      <c r="AI2386" s="150">
        <v>0</v>
      </c>
    </row>
    <row r="2387" spans="33:35" ht="15" customHeight="1">
      <c r="AG2387" s="347" t="s">
        <v>3740</v>
      </c>
      <c r="AH2387" s="347" t="s">
        <v>3741</v>
      </c>
      <c r="AI2387" s="150">
        <v>0.46799999999999997</v>
      </c>
    </row>
    <row r="2388" spans="33:35" ht="15" customHeight="1">
      <c r="AG2388" s="347" t="s">
        <v>3742</v>
      </c>
      <c r="AH2388" s="347" t="s">
        <v>3743</v>
      </c>
      <c r="AI2388" s="150">
        <v>0.46799999999999997</v>
      </c>
    </row>
    <row r="2389" spans="33:35" ht="15" customHeight="1">
      <c r="AG2389" s="347" t="s">
        <v>3744</v>
      </c>
      <c r="AH2389" s="347" t="s">
        <v>1031</v>
      </c>
      <c r="AI2389" s="150">
        <v>0.61199999999999999</v>
      </c>
    </row>
    <row r="2390" spans="33:35" ht="15" customHeight="1">
      <c r="AG2390" s="347" t="s">
        <v>3745</v>
      </c>
      <c r="AH2390" s="347" t="s">
        <v>3746</v>
      </c>
      <c r="AI2390" s="150">
        <v>0.57099999999999995</v>
      </c>
    </row>
    <row r="2391" spans="33:35" ht="15" customHeight="1">
      <c r="AG2391" s="347" t="s">
        <v>3747</v>
      </c>
      <c r="AH2391" s="347" t="s">
        <v>1454</v>
      </c>
      <c r="AI2391" s="150">
        <v>0.53100000000000003</v>
      </c>
    </row>
    <row r="2392" spans="33:35" ht="15" customHeight="1">
      <c r="AG2392" s="347" t="s">
        <v>3748</v>
      </c>
      <c r="AH2392" s="347" t="s">
        <v>3749</v>
      </c>
      <c r="AI2392" s="150">
        <v>0.28600000000000003</v>
      </c>
    </row>
    <row r="2393" spans="33:35" ht="15" customHeight="1">
      <c r="AG2393" s="347" t="s">
        <v>3750</v>
      </c>
      <c r="AH2393" s="347" t="s">
        <v>3751</v>
      </c>
      <c r="AI2393" s="150">
        <v>0.57999999999999996</v>
      </c>
    </row>
    <row r="2394" spans="33:35" ht="15" customHeight="1">
      <c r="AG2394" s="347" t="s">
        <v>3752</v>
      </c>
      <c r="AH2394" s="347" t="s">
        <v>913</v>
      </c>
      <c r="AI2394" s="150">
        <v>0.45300000000000001</v>
      </c>
    </row>
    <row r="2395" spans="33:35" ht="15" customHeight="1">
      <c r="AG2395" s="347" t="s">
        <v>3753</v>
      </c>
      <c r="AH2395" s="347" t="s">
        <v>1306</v>
      </c>
      <c r="AI2395" s="150">
        <v>0.46</v>
      </c>
    </row>
    <row r="2396" spans="33:35" ht="15" customHeight="1">
      <c r="AG2396" s="347" t="s">
        <v>3754</v>
      </c>
      <c r="AH2396" s="347" t="s">
        <v>3755</v>
      </c>
      <c r="AI2396" s="150">
        <v>0.50900000000000001</v>
      </c>
    </row>
    <row r="2397" spans="33:35" ht="15" customHeight="1">
      <c r="AG2397" s="347" t="s">
        <v>3756</v>
      </c>
      <c r="AH2397" s="347" t="s">
        <v>964</v>
      </c>
      <c r="AI2397" s="150">
        <v>0.45300000000000001</v>
      </c>
    </row>
    <row r="2398" spans="33:35" ht="15" customHeight="1">
      <c r="AG2398" s="347" t="s">
        <v>3757</v>
      </c>
      <c r="AH2398" s="347" t="s">
        <v>1401</v>
      </c>
      <c r="AI2398" s="150">
        <v>0</v>
      </c>
    </row>
    <row r="2399" spans="33:35" ht="15" customHeight="1">
      <c r="AG2399" s="347" t="s">
        <v>3758</v>
      </c>
      <c r="AH2399" s="347" t="s">
        <v>3759</v>
      </c>
      <c r="AI2399" s="150">
        <v>0.40900000000000003</v>
      </c>
    </row>
    <row r="2400" spans="33:35" ht="15" customHeight="1">
      <c r="AG2400" s="347" t="s">
        <v>3760</v>
      </c>
      <c r="AH2400" s="347" t="s">
        <v>3761</v>
      </c>
      <c r="AI2400" s="150">
        <v>0.40900000000000003</v>
      </c>
    </row>
    <row r="2401" spans="33:35" ht="15" customHeight="1">
      <c r="AG2401" s="347" t="s">
        <v>3762</v>
      </c>
      <c r="AH2401" s="347" t="s">
        <v>3763</v>
      </c>
      <c r="AI2401" s="150">
        <v>0</v>
      </c>
    </row>
    <row r="2402" spans="33:35" ht="15" customHeight="1">
      <c r="AG2402" s="347" t="s">
        <v>3764</v>
      </c>
      <c r="AH2402" s="347" t="s">
        <v>3765</v>
      </c>
      <c r="AI2402" s="150">
        <v>0.495</v>
      </c>
    </row>
    <row r="2403" spans="33:35" ht="15" customHeight="1">
      <c r="AG2403" s="347" t="s">
        <v>3766</v>
      </c>
      <c r="AH2403" s="347" t="s">
        <v>3767</v>
      </c>
      <c r="AI2403" s="150">
        <v>0.495</v>
      </c>
    </row>
    <row r="2404" spans="33:35" ht="15" customHeight="1">
      <c r="AG2404" s="347" t="s">
        <v>3768</v>
      </c>
      <c r="AH2404" s="347" t="s">
        <v>1277</v>
      </c>
      <c r="AI2404" s="150">
        <v>0.33300000000000002</v>
      </c>
    </row>
    <row r="2405" spans="33:35" ht="15" customHeight="1">
      <c r="AG2405" s="347" t="s">
        <v>3769</v>
      </c>
      <c r="AH2405" s="347" t="s">
        <v>1047</v>
      </c>
      <c r="AI2405" s="150">
        <v>0.45300000000000001</v>
      </c>
    </row>
    <row r="2406" spans="33:35" ht="15" customHeight="1">
      <c r="AG2406" s="347" t="s">
        <v>3770</v>
      </c>
      <c r="AH2406" s="347" t="s">
        <v>3771</v>
      </c>
      <c r="AI2406" s="150">
        <v>0.54600000000000004</v>
      </c>
    </row>
    <row r="2407" spans="33:35" ht="15" customHeight="1">
      <c r="AG2407" s="347" t="s">
        <v>3772</v>
      </c>
      <c r="AH2407" s="347" t="s">
        <v>3773</v>
      </c>
      <c r="AI2407" s="150">
        <v>0.30399999999999999</v>
      </c>
    </row>
    <row r="2408" spans="33:35" ht="15" customHeight="1">
      <c r="AG2408" s="347" t="s">
        <v>3774</v>
      </c>
      <c r="AH2408" s="347" t="s">
        <v>1035</v>
      </c>
      <c r="AI2408" s="150">
        <v>0.54299999999999993</v>
      </c>
    </row>
    <row r="2409" spans="33:35" ht="15" customHeight="1">
      <c r="AG2409" s="347" t="s">
        <v>3775</v>
      </c>
      <c r="AH2409" s="347" t="s">
        <v>1049</v>
      </c>
      <c r="AI2409" s="150">
        <v>0.52800000000000002</v>
      </c>
    </row>
    <row r="2410" spans="33:35" ht="15" customHeight="1">
      <c r="AG2410" s="347" t="s">
        <v>3776</v>
      </c>
      <c r="AH2410" s="347" t="s">
        <v>1146</v>
      </c>
      <c r="AI2410" s="150">
        <v>0.46700000000000003</v>
      </c>
    </row>
    <row r="2411" spans="33:35" ht="15" customHeight="1">
      <c r="AG2411" s="347" t="s">
        <v>3777</v>
      </c>
      <c r="AH2411" s="347" t="s">
        <v>1060</v>
      </c>
      <c r="AI2411" s="150">
        <v>0.53100000000000003</v>
      </c>
    </row>
    <row r="2412" spans="33:35" ht="15" customHeight="1">
      <c r="AG2412" s="347" t="s">
        <v>3778</v>
      </c>
      <c r="AH2412" s="347" t="s">
        <v>3779</v>
      </c>
      <c r="AI2412" s="150">
        <v>0.68700000000000006</v>
      </c>
    </row>
    <row r="2413" spans="33:35" ht="15" customHeight="1">
      <c r="AG2413" s="347" t="s">
        <v>3780</v>
      </c>
      <c r="AH2413" s="347" t="s">
        <v>702</v>
      </c>
      <c r="AI2413" s="150">
        <v>0.78700000000000003</v>
      </c>
    </row>
    <row r="2414" spans="33:35" ht="15" customHeight="1">
      <c r="AG2414" s="347" t="s">
        <v>3781</v>
      </c>
      <c r="AH2414" s="347" t="s">
        <v>1070</v>
      </c>
      <c r="AI2414" s="150">
        <v>0.39700000000000002</v>
      </c>
    </row>
    <row r="2415" spans="33:35" ht="15" customHeight="1">
      <c r="AG2415" s="347" t="s">
        <v>3782</v>
      </c>
      <c r="AH2415" s="347" t="s">
        <v>3783</v>
      </c>
      <c r="AI2415" s="150">
        <v>0.39399999999999996</v>
      </c>
    </row>
    <row r="2416" spans="33:35" ht="15" customHeight="1">
      <c r="AG2416" s="347" t="s">
        <v>3784</v>
      </c>
      <c r="AH2416" s="347" t="s">
        <v>1530</v>
      </c>
      <c r="AI2416" s="150">
        <v>0.50600000000000001</v>
      </c>
    </row>
    <row r="2417" spans="33:35" ht="15" customHeight="1">
      <c r="AG2417" s="347" t="s">
        <v>3785</v>
      </c>
      <c r="AH2417" s="347" t="s">
        <v>1242</v>
      </c>
      <c r="AI2417" s="150">
        <v>0.55199999999999994</v>
      </c>
    </row>
    <row r="2418" spans="33:35" ht="15" customHeight="1">
      <c r="AG2418" s="347" t="s">
        <v>3786</v>
      </c>
      <c r="AH2418" s="347" t="s">
        <v>1533</v>
      </c>
      <c r="AI2418" s="150">
        <v>0.56599999999999995</v>
      </c>
    </row>
    <row r="2419" spans="33:35" ht="15" customHeight="1">
      <c r="AG2419" s="347" t="s">
        <v>3787</v>
      </c>
      <c r="AH2419" s="347" t="s">
        <v>1534</v>
      </c>
      <c r="AI2419" s="150">
        <v>0.48299999999999998</v>
      </c>
    </row>
    <row r="2420" spans="33:35" ht="15" customHeight="1">
      <c r="AG2420" s="347" t="s">
        <v>3788</v>
      </c>
      <c r="AH2420" s="347" t="s">
        <v>1254</v>
      </c>
      <c r="AI2420" s="150">
        <v>0.45600000000000002</v>
      </c>
    </row>
    <row r="2421" spans="33:35" ht="15" customHeight="1">
      <c r="AG2421" s="347" t="s">
        <v>3789</v>
      </c>
      <c r="AH2421" s="347" t="s">
        <v>1820</v>
      </c>
      <c r="AI2421" s="150">
        <v>0.39900000000000002</v>
      </c>
    </row>
    <row r="2422" spans="33:35" ht="15" customHeight="1">
      <c r="AG2422" s="347" t="s">
        <v>3790</v>
      </c>
      <c r="AH2422" s="347" t="s">
        <v>2502</v>
      </c>
      <c r="AI2422" s="150">
        <v>0.29899999999999999</v>
      </c>
    </row>
    <row r="2423" spans="33:35" ht="15" customHeight="1">
      <c r="AG2423" s="347" t="s">
        <v>3791</v>
      </c>
      <c r="AH2423" s="347" t="s">
        <v>2503</v>
      </c>
      <c r="AI2423" s="150">
        <v>0.19900000000000001</v>
      </c>
    </row>
    <row r="2424" spans="33:35" ht="15" customHeight="1">
      <c r="AG2424" s="347" t="s">
        <v>3792</v>
      </c>
      <c r="AH2424" s="347" t="s">
        <v>2504</v>
      </c>
      <c r="AI2424" s="150">
        <v>0</v>
      </c>
    </row>
    <row r="2425" spans="33:35" ht="15" customHeight="1">
      <c r="AG2425" s="347" t="s">
        <v>3793</v>
      </c>
      <c r="AH2425" s="347" t="s">
        <v>3794</v>
      </c>
      <c r="AI2425" s="150">
        <v>0.45</v>
      </c>
    </row>
    <row r="2426" spans="33:35" ht="15" customHeight="1">
      <c r="AG2426" s="347" t="s">
        <v>3795</v>
      </c>
      <c r="AH2426" s="347" t="s">
        <v>3796</v>
      </c>
      <c r="AI2426" s="150">
        <v>0.315</v>
      </c>
    </row>
    <row r="2427" spans="33:35" ht="15" customHeight="1">
      <c r="AG2427" s="347" t="s">
        <v>3797</v>
      </c>
      <c r="AH2427" s="347" t="s">
        <v>3798</v>
      </c>
      <c r="AI2427" s="150">
        <v>0.82200000000000006</v>
      </c>
    </row>
    <row r="2428" spans="33:35" ht="15" customHeight="1">
      <c r="AG2428" s="347" t="s">
        <v>3799</v>
      </c>
      <c r="AH2428" s="347" t="s">
        <v>3800</v>
      </c>
      <c r="AI2428" s="150">
        <v>0.81200000000000006</v>
      </c>
    </row>
    <row r="2429" spans="33:35" ht="15" customHeight="1">
      <c r="AG2429" s="347" t="s">
        <v>3801</v>
      </c>
      <c r="AH2429" s="347" t="s">
        <v>1314</v>
      </c>
      <c r="AI2429" s="150">
        <v>0.47300000000000003</v>
      </c>
    </row>
    <row r="2430" spans="33:35" ht="15" customHeight="1">
      <c r="AG2430" s="347" t="s">
        <v>3802</v>
      </c>
      <c r="AH2430" s="347" t="s">
        <v>2507</v>
      </c>
      <c r="AI2430" s="150">
        <v>0.58799999999999997</v>
      </c>
    </row>
    <row r="2431" spans="33:35" ht="15" customHeight="1">
      <c r="AG2431" s="347" t="s">
        <v>3803</v>
      </c>
      <c r="AH2431" s="347" t="s">
        <v>1455</v>
      </c>
      <c r="AI2431" s="150">
        <v>0.505</v>
      </c>
    </row>
    <row r="2432" spans="33:35" ht="15" customHeight="1">
      <c r="AG2432" s="347" t="s">
        <v>3804</v>
      </c>
      <c r="AH2432" s="347" t="s">
        <v>3805</v>
      </c>
      <c r="AI2432" s="150">
        <v>0.60799999999999998</v>
      </c>
    </row>
    <row r="2433" spans="33:35" ht="15" customHeight="1">
      <c r="AG2433" s="347" t="s">
        <v>3806</v>
      </c>
      <c r="AH2433" s="347" t="s">
        <v>3807</v>
      </c>
      <c r="AI2433" s="150">
        <v>0</v>
      </c>
    </row>
    <row r="2434" spans="33:35" ht="15" customHeight="1">
      <c r="AG2434" s="347" t="s">
        <v>3808</v>
      </c>
      <c r="AH2434" s="347" t="s">
        <v>3809</v>
      </c>
      <c r="AI2434" s="150">
        <v>0.53900000000000003</v>
      </c>
    </row>
    <row r="2435" spans="33:35" ht="15" customHeight="1">
      <c r="AG2435" s="347" t="s">
        <v>3810</v>
      </c>
      <c r="AH2435" s="347" t="s">
        <v>3811</v>
      </c>
      <c r="AI2435" s="150">
        <v>0.53900000000000003</v>
      </c>
    </row>
    <row r="2436" spans="33:35" ht="15" customHeight="1">
      <c r="AG2436" s="347" t="s">
        <v>3812</v>
      </c>
      <c r="AH2436" s="347" t="s">
        <v>972</v>
      </c>
      <c r="AI2436" s="150">
        <v>0.45300000000000001</v>
      </c>
    </row>
    <row r="2437" spans="33:35" ht="15" customHeight="1">
      <c r="AG2437" s="347" t="s">
        <v>3813</v>
      </c>
      <c r="AH2437" s="347" t="s">
        <v>1153</v>
      </c>
      <c r="AI2437" s="150">
        <v>0.17899999999999999</v>
      </c>
    </row>
    <row r="2438" spans="33:35" ht="15" customHeight="1">
      <c r="AG2438" s="347" t="s">
        <v>3814</v>
      </c>
      <c r="AH2438" s="347" t="s">
        <v>3815</v>
      </c>
      <c r="AI2438" s="150">
        <v>0.504</v>
      </c>
    </row>
    <row r="2439" spans="33:35" ht="15" customHeight="1">
      <c r="AG2439" s="347" t="s">
        <v>3816</v>
      </c>
      <c r="AH2439" s="347" t="s">
        <v>952</v>
      </c>
      <c r="AI2439" s="150">
        <v>0.42499999999999999</v>
      </c>
    </row>
    <row r="2440" spans="33:35" ht="15" customHeight="1">
      <c r="AG2440" s="347" t="s">
        <v>3817</v>
      </c>
      <c r="AH2440" s="347" t="s">
        <v>3818</v>
      </c>
      <c r="AI2440" s="150">
        <v>0.42099999999999999</v>
      </c>
    </row>
    <row r="2441" spans="33:35" ht="15" customHeight="1">
      <c r="AG2441" s="347" t="s">
        <v>3819</v>
      </c>
      <c r="AH2441" s="347" t="s">
        <v>1326</v>
      </c>
      <c r="AI2441" s="150">
        <v>0.51700000000000002</v>
      </c>
    </row>
    <row r="2442" spans="33:35" ht="15" customHeight="1">
      <c r="AG2442" s="347" t="s">
        <v>3820</v>
      </c>
      <c r="AH2442" s="347" t="s">
        <v>1313</v>
      </c>
      <c r="AI2442" s="150">
        <v>0.48399999999999999</v>
      </c>
    </row>
    <row r="2443" spans="33:35" ht="15" customHeight="1">
      <c r="AG2443" s="347" t="s">
        <v>3821</v>
      </c>
      <c r="AH2443" s="347" t="s">
        <v>3822</v>
      </c>
      <c r="AI2443" s="150">
        <v>0.254</v>
      </c>
    </row>
    <row r="2444" spans="33:35" ht="15" customHeight="1">
      <c r="AG2444" s="347" t="s">
        <v>3823</v>
      </c>
      <c r="AH2444" s="347" t="s">
        <v>3824</v>
      </c>
      <c r="AI2444" s="150">
        <v>0</v>
      </c>
    </row>
    <row r="2445" spans="33:35" ht="15" customHeight="1">
      <c r="AG2445" s="347" t="s">
        <v>3825</v>
      </c>
      <c r="AH2445" s="347" t="s">
        <v>3826</v>
      </c>
      <c r="AI2445" s="150">
        <v>0.442</v>
      </c>
    </row>
    <row r="2446" spans="33:35" ht="15" customHeight="1">
      <c r="AG2446" s="347" t="s">
        <v>3827</v>
      </c>
      <c r="AH2446" s="347" t="s">
        <v>3828</v>
      </c>
      <c r="AI2446" s="150">
        <v>0.51600000000000001</v>
      </c>
    </row>
    <row r="2447" spans="33:35" ht="15" customHeight="1">
      <c r="AG2447" s="347" t="s">
        <v>3829</v>
      </c>
      <c r="AH2447" s="347" t="s">
        <v>3830</v>
      </c>
      <c r="AI2447" s="150">
        <v>0.51400000000000001</v>
      </c>
    </row>
    <row r="2448" spans="33:35" ht="15" customHeight="1">
      <c r="AG2448" s="347" t="s">
        <v>3831</v>
      </c>
      <c r="AH2448" s="347" t="s">
        <v>1500</v>
      </c>
      <c r="AI2448" s="150">
        <v>0.46500000000000002</v>
      </c>
    </row>
    <row r="2449" spans="33:35" ht="15" customHeight="1">
      <c r="AG2449" s="347" t="s">
        <v>3832</v>
      </c>
      <c r="AH2449" s="347" t="s">
        <v>1237</v>
      </c>
      <c r="AI2449" s="150">
        <v>0.54299999999999993</v>
      </c>
    </row>
    <row r="2450" spans="33:35" ht="15" customHeight="1">
      <c r="AG2450" s="347" t="s">
        <v>3833</v>
      </c>
      <c r="AH2450" s="347" t="s">
        <v>2127</v>
      </c>
      <c r="AI2450" s="150">
        <v>0</v>
      </c>
    </row>
    <row r="2451" spans="33:35" ht="15" customHeight="1">
      <c r="AG2451" s="347" t="s">
        <v>3834</v>
      </c>
      <c r="AH2451" s="347" t="s">
        <v>2515</v>
      </c>
      <c r="AI2451" s="150">
        <v>0</v>
      </c>
    </row>
    <row r="2452" spans="33:35" ht="15" customHeight="1">
      <c r="AG2452" s="347" t="s">
        <v>3835</v>
      </c>
      <c r="AH2452" s="347" t="s">
        <v>2516</v>
      </c>
      <c r="AI2452" s="150">
        <v>0</v>
      </c>
    </row>
    <row r="2453" spans="33:35" ht="15" customHeight="1">
      <c r="AG2453" s="347" t="s">
        <v>3836</v>
      </c>
      <c r="AH2453" s="347" t="s">
        <v>3837</v>
      </c>
      <c r="AI2453" s="150">
        <v>0.318</v>
      </c>
    </row>
    <row r="2454" spans="33:35" ht="15" customHeight="1">
      <c r="AG2454" s="347" t="s">
        <v>3838</v>
      </c>
      <c r="AH2454" s="347" t="s">
        <v>3839</v>
      </c>
      <c r="AI2454" s="150">
        <v>0.318</v>
      </c>
    </row>
    <row r="2455" spans="33:35" ht="15" customHeight="1">
      <c r="AG2455" s="347" t="s">
        <v>3840</v>
      </c>
      <c r="AH2455" s="347" t="s">
        <v>1828</v>
      </c>
      <c r="AI2455" s="150">
        <v>0</v>
      </c>
    </row>
    <row r="2456" spans="33:35" ht="15" customHeight="1">
      <c r="AG2456" s="347" t="s">
        <v>3841</v>
      </c>
      <c r="AH2456" s="347" t="s">
        <v>3842</v>
      </c>
      <c r="AI2456" s="150">
        <v>0.66400000000000003</v>
      </c>
    </row>
    <row r="2457" spans="33:35" ht="15" customHeight="1">
      <c r="AG2457" s="347" t="s">
        <v>3843</v>
      </c>
      <c r="AH2457" s="347" t="s">
        <v>3844</v>
      </c>
      <c r="AI2457" s="150">
        <v>0.66400000000000003</v>
      </c>
    </row>
    <row r="2458" spans="33:35" ht="15" customHeight="1">
      <c r="AG2458" s="347" t="s">
        <v>3845</v>
      </c>
      <c r="AH2458" s="347" t="s">
        <v>961</v>
      </c>
      <c r="AI2458" s="150">
        <v>0.13100000000000001</v>
      </c>
    </row>
    <row r="2459" spans="33:35" ht="15" customHeight="1">
      <c r="AG2459" s="347" t="s">
        <v>3846</v>
      </c>
      <c r="AH2459" s="347" t="s">
        <v>1050</v>
      </c>
      <c r="AI2459" s="150">
        <v>0.46500000000000002</v>
      </c>
    </row>
    <row r="2460" spans="33:35" ht="15" customHeight="1">
      <c r="AG2460" s="347" t="s">
        <v>3847</v>
      </c>
      <c r="AH2460" s="347" t="s">
        <v>1327</v>
      </c>
      <c r="AI2460" s="150">
        <v>0.47899999999999998</v>
      </c>
    </row>
    <row r="2461" spans="33:35" ht="15" customHeight="1">
      <c r="AG2461" s="347" t="s">
        <v>3848</v>
      </c>
      <c r="AH2461" s="347" t="s">
        <v>1025</v>
      </c>
      <c r="AI2461" s="150">
        <v>0.38800000000000001</v>
      </c>
    </row>
    <row r="2462" spans="33:35" ht="15" customHeight="1">
      <c r="AG2462" s="347" t="s">
        <v>3849</v>
      </c>
      <c r="AH2462" s="347" t="s">
        <v>1152</v>
      </c>
      <c r="AI2462" s="150">
        <v>0.54699999999999993</v>
      </c>
    </row>
    <row r="2463" spans="33:35" ht="15" customHeight="1">
      <c r="AG2463" s="347" t="s">
        <v>3850</v>
      </c>
      <c r="AH2463" s="347" t="s">
        <v>974</v>
      </c>
      <c r="AI2463" s="150">
        <v>0.44900000000000001</v>
      </c>
    </row>
    <row r="2464" spans="33:35" ht="15" customHeight="1">
      <c r="AG2464" s="347" t="s">
        <v>3851</v>
      </c>
      <c r="AH2464" s="347" t="s">
        <v>3852</v>
      </c>
      <c r="AI2464" s="150">
        <v>0</v>
      </c>
    </row>
    <row r="2465" spans="33:35" ht="15" customHeight="1">
      <c r="AG2465" s="347" t="s">
        <v>3853</v>
      </c>
      <c r="AH2465" s="347" t="s">
        <v>3854</v>
      </c>
      <c r="AI2465" s="150">
        <v>0.439</v>
      </c>
    </row>
    <row r="2466" spans="33:35" ht="15" customHeight="1">
      <c r="AG2466" s="347" t="s">
        <v>3855</v>
      </c>
      <c r="AH2466" s="347" t="s">
        <v>2136</v>
      </c>
      <c r="AI2466" s="150">
        <v>0</v>
      </c>
    </row>
    <row r="2467" spans="33:35" ht="15" customHeight="1">
      <c r="AG2467" s="347" t="s">
        <v>3856</v>
      </c>
      <c r="AH2467" s="347" t="s">
        <v>3857</v>
      </c>
      <c r="AI2467" s="150">
        <v>0.371</v>
      </c>
    </row>
    <row r="2468" spans="33:35" ht="15" customHeight="1">
      <c r="AG2468" s="347" t="s">
        <v>3858</v>
      </c>
      <c r="AH2468" s="347" t="s">
        <v>3859</v>
      </c>
      <c r="AI2468" s="150">
        <v>0.37</v>
      </c>
    </row>
    <row r="2469" spans="33:35" ht="15" customHeight="1">
      <c r="AG2469" s="347" t="s">
        <v>3860</v>
      </c>
      <c r="AH2469" s="347" t="s">
        <v>987</v>
      </c>
      <c r="AI2469" s="150">
        <v>0.38900000000000001</v>
      </c>
    </row>
    <row r="2470" spans="33:35" ht="15" customHeight="1">
      <c r="AG2470" s="347" t="s">
        <v>3861</v>
      </c>
      <c r="AH2470" s="347" t="s">
        <v>3862</v>
      </c>
      <c r="AI2470" s="150">
        <v>0.52700000000000002</v>
      </c>
    </row>
    <row r="2471" spans="33:35" ht="15" customHeight="1">
      <c r="AG2471" s="347" t="s">
        <v>3863</v>
      </c>
      <c r="AH2471" s="347" t="s">
        <v>1492</v>
      </c>
      <c r="AI2471" s="150">
        <v>0.51900000000000002</v>
      </c>
    </row>
    <row r="2472" spans="33:35" ht="15" customHeight="1">
      <c r="AG2472" s="347" t="s">
        <v>3864</v>
      </c>
      <c r="AH2472" s="347" t="s">
        <v>1264</v>
      </c>
      <c r="AI2472" s="150">
        <v>0.503</v>
      </c>
    </row>
    <row r="2473" spans="33:35" ht="15" customHeight="1">
      <c r="AG2473" s="347" t="s">
        <v>3865</v>
      </c>
      <c r="AH2473" s="347" t="s">
        <v>1426</v>
      </c>
      <c r="AI2473" s="150">
        <v>0</v>
      </c>
    </row>
    <row r="2474" spans="33:35" ht="15" customHeight="1">
      <c r="AG2474" s="347" t="s">
        <v>3866</v>
      </c>
      <c r="AH2474" s="347" t="s">
        <v>3867</v>
      </c>
      <c r="AI2474" s="150">
        <v>0.41100000000000003</v>
      </c>
    </row>
    <row r="2475" spans="33:35" ht="15" customHeight="1">
      <c r="AG2475" s="347" t="s">
        <v>3868</v>
      </c>
      <c r="AH2475" s="347" t="s">
        <v>3869</v>
      </c>
      <c r="AI2475" s="150">
        <v>0.40900000000000003</v>
      </c>
    </row>
    <row r="2476" spans="33:35" ht="15" customHeight="1">
      <c r="AG2476" s="347" t="s">
        <v>3870</v>
      </c>
      <c r="AH2476" s="347" t="s">
        <v>3871</v>
      </c>
      <c r="AI2476" s="150">
        <v>0.59100000000000008</v>
      </c>
    </row>
    <row r="2477" spans="33:35" ht="15" customHeight="1">
      <c r="AG2477" s="347" t="s">
        <v>3872</v>
      </c>
      <c r="AH2477" s="347" t="s">
        <v>977</v>
      </c>
      <c r="AI2477" s="150">
        <v>0.45300000000000001</v>
      </c>
    </row>
    <row r="2478" spans="33:35" ht="15" customHeight="1">
      <c r="AG2478" s="347" t="s">
        <v>3873</v>
      </c>
      <c r="AH2478" s="347" t="s">
        <v>837</v>
      </c>
      <c r="AI2478" s="150">
        <v>0.52400000000000002</v>
      </c>
    </row>
    <row r="2479" spans="33:35" ht="15" customHeight="1">
      <c r="AG2479" s="347" t="s">
        <v>3874</v>
      </c>
      <c r="AH2479" s="347" t="s">
        <v>3875</v>
      </c>
      <c r="AI2479" s="150">
        <v>0</v>
      </c>
    </row>
    <row r="2480" spans="33:35" ht="15" customHeight="1">
      <c r="AG2480" s="347" t="s">
        <v>3876</v>
      </c>
      <c r="AH2480" s="347" t="s">
        <v>3877</v>
      </c>
      <c r="AI2480" s="150">
        <v>0.54100000000000004</v>
      </c>
    </row>
    <row r="2481" spans="33:35" ht="15" customHeight="1">
      <c r="AG2481" s="347" t="s">
        <v>3878</v>
      </c>
      <c r="AH2481" s="347" t="s">
        <v>1307</v>
      </c>
      <c r="AI2481" s="150">
        <v>0.53799999999999992</v>
      </c>
    </row>
    <row r="2482" spans="33:35" ht="15" customHeight="1">
      <c r="AG2482" s="347" t="s">
        <v>3879</v>
      </c>
      <c r="AH2482" s="347" t="s">
        <v>1329</v>
      </c>
      <c r="AI2482" s="150">
        <v>0.40499999999999997</v>
      </c>
    </row>
    <row r="2483" spans="33:35" ht="15" customHeight="1">
      <c r="AG2483" s="347" t="s">
        <v>3880</v>
      </c>
      <c r="AH2483" s="347" t="s">
        <v>1440</v>
      </c>
      <c r="AI2483" s="150">
        <v>0.36799999999999999</v>
      </c>
    </row>
    <row r="2484" spans="33:35" ht="15" customHeight="1">
      <c r="AG2484" s="347" t="s">
        <v>3881</v>
      </c>
      <c r="AH2484" s="347" t="s">
        <v>1231</v>
      </c>
      <c r="AI2484" s="150">
        <v>0</v>
      </c>
    </row>
    <row r="2485" spans="33:35" ht="15" customHeight="1">
      <c r="AG2485" s="347" t="s">
        <v>3882</v>
      </c>
      <c r="AH2485" s="347" t="s">
        <v>3883</v>
      </c>
      <c r="AI2485" s="150">
        <v>0.52500000000000002</v>
      </c>
    </row>
    <row r="2486" spans="33:35" ht="15" customHeight="1">
      <c r="AG2486" s="347" t="s">
        <v>3884</v>
      </c>
      <c r="AH2486" s="347" t="s">
        <v>3885</v>
      </c>
      <c r="AI2486" s="150">
        <v>0</v>
      </c>
    </row>
    <row r="2487" spans="33:35" ht="15" customHeight="1">
      <c r="AG2487" s="347" t="s">
        <v>3886</v>
      </c>
      <c r="AH2487" s="347" t="s">
        <v>3887</v>
      </c>
      <c r="AI2487" s="150">
        <v>0</v>
      </c>
    </row>
    <row r="2488" spans="33:35" ht="15" customHeight="1">
      <c r="AG2488" s="347" t="s">
        <v>3888</v>
      </c>
      <c r="AH2488" s="347" t="s">
        <v>3889</v>
      </c>
      <c r="AI2488" s="150">
        <v>0</v>
      </c>
    </row>
    <row r="2489" spans="33:35" ht="15" customHeight="1">
      <c r="AG2489" s="347" t="s">
        <v>3890</v>
      </c>
      <c r="AH2489" s="347" t="s">
        <v>3891</v>
      </c>
      <c r="AI2489" s="150">
        <v>0.48899999999999993</v>
      </c>
    </row>
    <row r="2490" spans="33:35" ht="15" customHeight="1">
      <c r="AG2490" s="347" t="s">
        <v>3892</v>
      </c>
      <c r="AH2490" s="347" t="s">
        <v>904</v>
      </c>
      <c r="AI2490" s="150">
        <v>0.44800000000000001</v>
      </c>
    </row>
    <row r="2491" spans="33:35" ht="15" customHeight="1">
      <c r="AG2491" s="347" t="s">
        <v>3893</v>
      </c>
      <c r="AH2491" s="347" t="s">
        <v>1464</v>
      </c>
      <c r="AI2491" s="150">
        <v>0.41499999999999998</v>
      </c>
    </row>
    <row r="2492" spans="33:35" ht="15" customHeight="1">
      <c r="AG2492" s="347" t="s">
        <v>3894</v>
      </c>
      <c r="AH2492" s="347" t="s">
        <v>1010</v>
      </c>
      <c r="AI2492" s="150">
        <v>0.189</v>
      </c>
    </row>
    <row r="2493" spans="33:35" ht="15" customHeight="1">
      <c r="AG2493" s="347" t="s">
        <v>3895</v>
      </c>
      <c r="AH2493" s="347" t="s">
        <v>3896</v>
      </c>
      <c r="AI2493" s="150">
        <v>0.53</v>
      </c>
    </row>
    <row r="2494" spans="33:35" ht="15" customHeight="1">
      <c r="AG2494" s="347" t="s">
        <v>3897</v>
      </c>
      <c r="AH2494" s="347" t="s">
        <v>3898</v>
      </c>
      <c r="AI2494" s="150">
        <v>0.54900000000000004</v>
      </c>
    </row>
    <row r="2495" spans="33:35" ht="15" customHeight="1">
      <c r="AG2495" s="347" t="s">
        <v>3899</v>
      </c>
      <c r="AH2495" s="347" t="s">
        <v>1284</v>
      </c>
      <c r="AI2495" s="150">
        <v>0.39599999999999996</v>
      </c>
    </row>
    <row r="2496" spans="33:35" ht="15" customHeight="1">
      <c r="AG2496" s="347" t="s">
        <v>3900</v>
      </c>
      <c r="AH2496" s="347" t="s">
        <v>3901</v>
      </c>
      <c r="AI2496" s="150">
        <v>0.48000000000000004</v>
      </c>
    </row>
    <row r="2497" spans="33:35" ht="15" customHeight="1">
      <c r="AG2497" s="347" t="s">
        <v>3902</v>
      </c>
      <c r="AH2497" s="347" t="s">
        <v>1253</v>
      </c>
      <c r="AI2497" s="150">
        <v>0.44900000000000001</v>
      </c>
    </row>
    <row r="2498" spans="33:35" ht="15" customHeight="1">
      <c r="AG2498" s="347" t="s">
        <v>3903</v>
      </c>
      <c r="AH2498" s="347" t="s">
        <v>3904</v>
      </c>
      <c r="AI2498" s="150">
        <v>0</v>
      </c>
    </row>
    <row r="2499" spans="33:35" ht="15" customHeight="1">
      <c r="AG2499" s="347" t="s">
        <v>3905</v>
      </c>
      <c r="AH2499" s="347" t="s">
        <v>3906</v>
      </c>
      <c r="AI2499" s="150">
        <v>0.499</v>
      </c>
    </row>
    <row r="2500" spans="33:35" ht="15" customHeight="1">
      <c r="AG2500" s="347" t="s">
        <v>3907</v>
      </c>
      <c r="AH2500" s="347" t="s">
        <v>2545</v>
      </c>
      <c r="AI2500" s="150">
        <v>0.54699999999999993</v>
      </c>
    </row>
    <row r="2501" spans="33:35" ht="15" customHeight="1">
      <c r="AG2501" s="347" t="s">
        <v>3908</v>
      </c>
      <c r="AH2501" s="347" t="s">
        <v>738</v>
      </c>
      <c r="AI2501" s="150">
        <v>0.51600000000000001</v>
      </c>
    </row>
    <row r="2502" spans="33:35" ht="15" customHeight="1">
      <c r="AG2502" s="347" t="s">
        <v>3909</v>
      </c>
      <c r="AH2502" s="347" t="s">
        <v>1258</v>
      </c>
      <c r="AI2502" s="150">
        <v>0.50900000000000001</v>
      </c>
    </row>
    <row r="2503" spans="33:35" ht="15" customHeight="1">
      <c r="AG2503" s="347" t="s">
        <v>3910</v>
      </c>
      <c r="AH2503" s="347" t="s">
        <v>966</v>
      </c>
      <c r="AI2503" s="150">
        <v>0.51</v>
      </c>
    </row>
    <row r="2504" spans="33:35" ht="15" customHeight="1">
      <c r="AG2504" s="347" t="s">
        <v>3911</v>
      </c>
      <c r="AH2504" s="347" t="s">
        <v>1489</v>
      </c>
      <c r="AI2504" s="150">
        <v>0.56999999999999995</v>
      </c>
    </row>
    <row r="2505" spans="33:35" ht="15" customHeight="1">
      <c r="AG2505" s="347" t="s">
        <v>3912</v>
      </c>
      <c r="AH2505" s="347" t="s">
        <v>1229</v>
      </c>
      <c r="AI2505" s="150">
        <v>0.49799999999999994</v>
      </c>
    </row>
    <row r="2506" spans="33:35" ht="15" customHeight="1">
      <c r="AG2506" s="347" t="s">
        <v>3913</v>
      </c>
      <c r="AH2506" s="347" t="s">
        <v>3914</v>
      </c>
      <c r="AI2506" s="150">
        <v>0.5</v>
      </c>
    </row>
    <row r="2507" spans="33:35" ht="15" customHeight="1">
      <c r="AG2507" s="347" t="s">
        <v>3915</v>
      </c>
      <c r="AH2507" s="347" t="s">
        <v>838</v>
      </c>
      <c r="AI2507" s="150">
        <v>0.70299999999999996</v>
      </c>
    </row>
    <row r="2508" spans="33:35" ht="15" customHeight="1">
      <c r="AG2508" s="347" t="s">
        <v>3916</v>
      </c>
      <c r="AH2508" s="347" t="s">
        <v>3917</v>
      </c>
      <c r="AI2508" s="150">
        <v>0.59000000000000008</v>
      </c>
    </row>
    <row r="2509" spans="33:35" ht="15" customHeight="1">
      <c r="AG2509" s="347" t="s">
        <v>3918</v>
      </c>
      <c r="AH2509" s="347" t="s">
        <v>3919</v>
      </c>
      <c r="AI2509" s="150">
        <v>0.39300000000000002</v>
      </c>
    </row>
    <row r="2510" spans="33:35" ht="15" customHeight="1">
      <c r="AG2510" s="347" t="s">
        <v>3920</v>
      </c>
      <c r="AH2510" s="347" t="s">
        <v>3921</v>
      </c>
      <c r="AI2510" s="150">
        <v>0.499</v>
      </c>
    </row>
    <row r="2511" spans="33:35" ht="15" customHeight="1">
      <c r="AG2511" s="347" t="s">
        <v>3922</v>
      </c>
      <c r="AH2511" s="347" t="s">
        <v>1142</v>
      </c>
      <c r="AI2511" s="150">
        <v>0.495</v>
      </c>
    </row>
    <row r="2512" spans="33:35" ht="15" customHeight="1">
      <c r="AG2512" s="347" t="s">
        <v>3923</v>
      </c>
      <c r="AH2512" s="347" t="s">
        <v>3924</v>
      </c>
      <c r="AI2512" s="150">
        <v>0.39399999999999996</v>
      </c>
    </row>
    <row r="2513" spans="33:35" ht="15" customHeight="1">
      <c r="AG2513" s="347" t="s">
        <v>3925</v>
      </c>
      <c r="AH2513" s="347" t="s">
        <v>839</v>
      </c>
      <c r="AI2513" s="150">
        <v>0.45100000000000001</v>
      </c>
    </row>
    <row r="2514" spans="33:35" ht="15" customHeight="1">
      <c r="AG2514" s="347" t="s">
        <v>3926</v>
      </c>
      <c r="AH2514" s="347" t="s">
        <v>1470</v>
      </c>
      <c r="AI2514" s="150">
        <v>0.29399999999999998</v>
      </c>
    </row>
    <row r="2515" spans="33:35" ht="15" customHeight="1">
      <c r="AG2515" s="347" t="s">
        <v>3927</v>
      </c>
      <c r="AH2515" s="347" t="s">
        <v>1067</v>
      </c>
      <c r="AI2515" s="150">
        <v>0.47300000000000003</v>
      </c>
    </row>
    <row r="2516" spans="33:35" ht="15" customHeight="1">
      <c r="AG2516" s="347" t="s">
        <v>3928</v>
      </c>
      <c r="AH2516" s="347" t="s">
        <v>813</v>
      </c>
      <c r="AI2516" s="150">
        <v>0.46900000000000003</v>
      </c>
    </row>
    <row r="2517" spans="33:35" ht="15" customHeight="1">
      <c r="AG2517" s="347" t="s">
        <v>3929</v>
      </c>
      <c r="AH2517" s="347" t="s">
        <v>3930</v>
      </c>
      <c r="AI2517" s="150">
        <v>0</v>
      </c>
    </row>
    <row r="2518" spans="33:35" ht="15" customHeight="1">
      <c r="AG2518" s="347" t="s">
        <v>3931</v>
      </c>
      <c r="AH2518" s="347" t="s">
        <v>3932</v>
      </c>
      <c r="AI2518" s="150">
        <v>0.39</v>
      </c>
    </row>
    <row r="2519" spans="33:35" ht="15" customHeight="1">
      <c r="AG2519" s="347" t="s">
        <v>3933</v>
      </c>
      <c r="AH2519" s="347" t="s">
        <v>3934</v>
      </c>
      <c r="AI2519" s="150">
        <v>0.45199999999999996</v>
      </c>
    </row>
    <row r="2520" spans="33:35" ht="15" customHeight="1">
      <c r="AG2520" s="347" t="s">
        <v>3935</v>
      </c>
      <c r="AH2520" s="347" t="s">
        <v>3936</v>
      </c>
      <c r="AI2520" s="150">
        <v>0.45199999999999996</v>
      </c>
    </row>
    <row r="2521" spans="33:35" ht="15" customHeight="1">
      <c r="AG2521" s="347" t="s">
        <v>3937</v>
      </c>
      <c r="AH2521" s="347" t="s">
        <v>3938</v>
      </c>
      <c r="AI2521" s="150">
        <v>0.72499999999999998</v>
      </c>
    </row>
    <row r="2522" spans="33:35" ht="15" customHeight="1">
      <c r="AG2522" s="347" t="s">
        <v>3939</v>
      </c>
      <c r="AH2522" s="347" t="s">
        <v>3940</v>
      </c>
      <c r="AI2522" s="150">
        <v>0</v>
      </c>
    </row>
    <row r="2523" spans="33:35" ht="15" customHeight="1">
      <c r="AG2523" s="347" t="s">
        <v>3941</v>
      </c>
      <c r="AH2523" s="347" t="s">
        <v>3942</v>
      </c>
      <c r="AI2523" s="150">
        <v>0.52800000000000002</v>
      </c>
    </row>
    <row r="2524" spans="33:35" ht="15" customHeight="1">
      <c r="AG2524" s="347" t="s">
        <v>3943</v>
      </c>
      <c r="AH2524" s="347" t="s">
        <v>996</v>
      </c>
      <c r="AI2524" s="150">
        <v>0.45300000000000001</v>
      </c>
    </row>
    <row r="2525" spans="33:35" ht="15" customHeight="1">
      <c r="AG2525" s="347" t="s">
        <v>3944</v>
      </c>
      <c r="AH2525" s="347" t="s">
        <v>3945</v>
      </c>
      <c r="AI2525" s="150">
        <v>0.65200000000000002</v>
      </c>
    </row>
    <row r="2526" spans="33:35" ht="15" customHeight="1">
      <c r="AG2526" s="347" t="s">
        <v>3946</v>
      </c>
      <c r="AH2526" s="347" t="s">
        <v>1493</v>
      </c>
      <c r="AI2526" s="150">
        <v>0.45300000000000001</v>
      </c>
    </row>
    <row r="2527" spans="33:35" ht="15" customHeight="1">
      <c r="AG2527" s="347" t="s">
        <v>3947</v>
      </c>
      <c r="AH2527" s="347" t="s">
        <v>1446</v>
      </c>
      <c r="AI2527" s="150">
        <v>0.433</v>
      </c>
    </row>
    <row r="2528" spans="33:35" ht="15" customHeight="1">
      <c r="AG2528" s="347" t="s">
        <v>3948</v>
      </c>
      <c r="AH2528" s="347" t="s">
        <v>1252</v>
      </c>
      <c r="AI2528" s="150">
        <v>0.56400000000000006</v>
      </c>
    </row>
    <row r="2529" spans="33:35" ht="15" customHeight="1">
      <c r="AG2529" s="347" t="s">
        <v>3949</v>
      </c>
      <c r="AH2529" s="347" t="s">
        <v>1233</v>
      </c>
      <c r="AI2529" s="150">
        <v>0.626</v>
      </c>
    </row>
    <row r="2530" spans="33:35" ht="15" customHeight="1">
      <c r="AG2530" s="347" t="s">
        <v>3950</v>
      </c>
      <c r="AH2530" s="347" t="s">
        <v>999</v>
      </c>
      <c r="AI2530" s="150">
        <v>0.57999999999999996</v>
      </c>
    </row>
    <row r="2531" spans="33:35" ht="15" customHeight="1">
      <c r="AG2531" s="347" t="s">
        <v>3951</v>
      </c>
      <c r="AH2531" s="347" t="s">
        <v>728</v>
      </c>
      <c r="AI2531" s="150">
        <v>0.56400000000000006</v>
      </c>
    </row>
    <row r="2532" spans="33:35" ht="15" customHeight="1">
      <c r="AG2532" s="347" t="s">
        <v>3952</v>
      </c>
      <c r="AH2532" s="347" t="s">
        <v>976</v>
      </c>
      <c r="AI2532" s="150">
        <v>0.45300000000000001</v>
      </c>
    </row>
    <row r="2533" spans="33:35" ht="15" customHeight="1">
      <c r="AG2533" s="347" t="s">
        <v>3953</v>
      </c>
      <c r="AH2533" s="347" t="s">
        <v>2163</v>
      </c>
      <c r="AI2533" s="150">
        <v>0</v>
      </c>
    </row>
    <row r="2534" spans="33:35" ht="15" customHeight="1">
      <c r="AG2534" s="347" t="s">
        <v>3954</v>
      </c>
      <c r="AH2534" s="347" t="s">
        <v>3955</v>
      </c>
      <c r="AI2534" s="150">
        <v>0.47600000000000003</v>
      </c>
    </row>
    <row r="2535" spans="33:35" ht="15" customHeight="1">
      <c r="AG2535" s="347" t="s">
        <v>3956</v>
      </c>
      <c r="AH2535" s="347" t="s">
        <v>3957</v>
      </c>
      <c r="AI2535" s="150">
        <v>0.47600000000000003</v>
      </c>
    </row>
    <row r="2536" spans="33:35" ht="15" customHeight="1">
      <c r="AG2536" s="347" t="s">
        <v>3958</v>
      </c>
      <c r="AH2536" s="347" t="s">
        <v>980</v>
      </c>
      <c r="AI2536" s="150">
        <v>0.5109999999999999</v>
      </c>
    </row>
    <row r="2537" spans="33:35" ht="15" customHeight="1">
      <c r="AG2537" s="347" t="s">
        <v>3959</v>
      </c>
      <c r="AH2537" s="347" t="s">
        <v>1123</v>
      </c>
      <c r="AI2537" s="150">
        <v>0.47</v>
      </c>
    </row>
    <row r="2538" spans="33:35" ht="15" customHeight="1">
      <c r="AG2538" s="347" t="s">
        <v>3960</v>
      </c>
      <c r="AH2538" s="347" t="s">
        <v>1021</v>
      </c>
      <c r="AI2538" s="150">
        <v>0.44</v>
      </c>
    </row>
    <row r="2539" spans="33:35" ht="15" customHeight="1">
      <c r="AG2539" s="347" t="s">
        <v>3961</v>
      </c>
      <c r="AH2539" s="347" t="s">
        <v>1116</v>
      </c>
      <c r="AI2539" s="150">
        <v>0.49399999999999999</v>
      </c>
    </row>
    <row r="2540" spans="33:35" ht="15" customHeight="1">
      <c r="AG2540" s="347" t="s">
        <v>3962</v>
      </c>
      <c r="AH2540" s="347" t="s">
        <v>3963</v>
      </c>
      <c r="AI2540" s="150">
        <v>0.29399999999999998</v>
      </c>
    </row>
    <row r="2541" spans="33:35" ht="15" customHeight="1">
      <c r="AG2541" s="347" t="s">
        <v>3964</v>
      </c>
      <c r="AH2541" s="347" t="s">
        <v>3965</v>
      </c>
      <c r="AI2541" s="150">
        <v>0.49700000000000005</v>
      </c>
    </row>
    <row r="2542" spans="33:35" ht="15" customHeight="1">
      <c r="AG2542" s="347" t="s">
        <v>3966</v>
      </c>
      <c r="AH2542" s="347" t="s">
        <v>1291</v>
      </c>
      <c r="AI2542" s="150">
        <v>0.42399999999999999</v>
      </c>
    </row>
    <row r="2543" spans="33:35" ht="15" customHeight="1">
      <c r="AG2543" s="347" t="s">
        <v>3967</v>
      </c>
      <c r="AH2543" s="347" t="s">
        <v>1019</v>
      </c>
      <c r="AI2543" s="150">
        <v>0.46599999999999997</v>
      </c>
    </row>
    <row r="2544" spans="33:35" ht="15" customHeight="1">
      <c r="AG2544" s="347" t="s">
        <v>3968</v>
      </c>
      <c r="AH2544" s="347" t="s">
        <v>971</v>
      </c>
      <c r="AI2544" s="150">
        <v>0.41699999999999998</v>
      </c>
    </row>
    <row r="2545" spans="33:35" ht="15" customHeight="1">
      <c r="AG2545" s="347" t="s">
        <v>3969</v>
      </c>
      <c r="AH2545" s="347" t="s">
        <v>931</v>
      </c>
      <c r="AI2545" s="150">
        <v>0.505</v>
      </c>
    </row>
    <row r="2546" spans="33:35" ht="15" customHeight="1">
      <c r="AG2546" s="347" t="s">
        <v>3970</v>
      </c>
      <c r="AH2546" s="347" t="s">
        <v>967</v>
      </c>
      <c r="AI2546" s="150">
        <v>0.50900000000000001</v>
      </c>
    </row>
    <row r="2547" spans="33:35" ht="15" customHeight="1">
      <c r="AG2547" s="347" t="s">
        <v>3971</v>
      </c>
      <c r="AH2547" s="347" t="s">
        <v>3972</v>
      </c>
      <c r="AI2547" s="150">
        <v>0.501</v>
      </c>
    </row>
    <row r="2548" spans="33:35" ht="15" customHeight="1">
      <c r="AG2548" s="347" t="s">
        <v>3973</v>
      </c>
      <c r="AH2548" s="347" t="s">
        <v>936</v>
      </c>
      <c r="AI2548" s="150">
        <v>0.50800000000000001</v>
      </c>
    </row>
    <row r="2549" spans="33:35" ht="15" customHeight="1">
      <c r="AG2549" s="347" t="s">
        <v>3974</v>
      </c>
      <c r="AH2549" s="347" t="s">
        <v>3975</v>
      </c>
      <c r="AI2549" s="150">
        <v>0.5</v>
      </c>
    </row>
    <row r="2550" spans="33:35" ht="15" customHeight="1">
      <c r="AG2550" s="347" t="s">
        <v>3976</v>
      </c>
      <c r="AH2550" s="347" t="s">
        <v>939</v>
      </c>
      <c r="AI2550" s="150">
        <v>0.5</v>
      </c>
    </row>
    <row r="2551" spans="33:35" ht="15" customHeight="1">
      <c r="AG2551" s="347" t="s">
        <v>3977</v>
      </c>
      <c r="AH2551" s="347" t="s">
        <v>942</v>
      </c>
      <c r="AI2551" s="150">
        <v>0.5</v>
      </c>
    </row>
    <row r="2552" spans="33:35" ht="15" customHeight="1">
      <c r="AG2552" s="347" t="s">
        <v>3978</v>
      </c>
      <c r="AH2552" s="347" t="s">
        <v>3979</v>
      </c>
      <c r="AI2552" s="150">
        <v>0.29500000000000004</v>
      </c>
    </row>
    <row r="2553" spans="33:35" ht="15" customHeight="1">
      <c r="AG2553" s="347" t="s">
        <v>3980</v>
      </c>
      <c r="AH2553" s="347" t="s">
        <v>3981</v>
      </c>
      <c r="AI2553" s="150">
        <v>0.77600000000000002</v>
      </c>
    </row>
    <row r="2554" spans="33:35" ht="15" customHeight="1">
      <c r="AG2554" s="347" t="s">
        <v>3982</v>
      </c>
      <c r="AH2554" s="347" t="s">
        <v>3983</v>
      </c>
      <c r="AI2554" s="150">
        <v>0.56499999999999995</v>
      </c>
    </row>
    <row r="2555" spans="33:35" ht="15" customHeight="1">
      <c r="AG2555" s="347" t="s">
        <v>3984</v>
      </c>
      <c r="AH2555" s="347" t="s">
        <v>1257</v>
      </c>
      <c r="AI2555" s="150">
        <v>0.49799999999999994</v>
      </c>
    </row>
    <row r="2556" spans="33:35" ht="15" customHeight="1">
      <c r="AG2556" s="347" t="s">
        <v>3985</v>
      </c>
      <c r="AH2556" s="347" t="s">
        <v>2194</v>
      </c>
      <c r="AI2556" s="150">
        <v>0</v>
      </c>
    </row>
    <row r="2557" spans="33:35" ht="15" customHeight="1">
      <c r="AG2557" s="347" t="s">
        <v>3986</v>
      </c>
      <c r="AH2557" s="347" t="s">
        <v>2195</v>
      </c>
      <c r="AI2557" s="150">
        <v>0</v>
      </c>
    </row>
    <row r="2558" spans="33:35" ht="15" customHeight="1">
      <c r="AG2558" s="347" t="s">
        <v>3987</v>
      </c>
      <c r="AH2558" s="347" t="s">
        <v>3988</v>
      </c>
      <c r="AI2558" s="150">
        <v>0.41100000000000003</v>
      </c>
    </row>
    <row r="2559" spans="33:35" ht="15" customHeight="1">
      <c r="AG2559" s="347" t="s">
        <v>3989</v>
      </c>
      <c r="AH2559" s="347" t="s">
        <v>3990</v>
      </c>
      <c r="AI2559" s="150">
        <v>0.40799999999999997</v>
      </c>
    </row>
    <row r="2560" spans="33:35" ht="15" customHeight="1">
      <c r="AG2560" s="347" t="s">
        <v>3991</v>
      </c>
      <c r="AH2560" s="347" t="s">
        <v>3992</v>
      </c>
      <c r="AI2560" s="150">
        <v>8.3999999999999991E-2</v>
      </c>
    </row>
    <row r="2561" spans="33:35" ht="15" customHeight="1">
      <c r="AG2561" s="347" t="s">
        <v>3993</v>
      </c>
      <c r="AH2561" s="347" t="s">
        <v>3994</v>
      </c>
      <c r="AI2561" s="150">
        <v>0</v>
      </c>
    </row>
    <row r="2562" spans="33:35" ht="15" customHeight="1">
      <c r="AG2562" s="347" t="s">
        <v>3995</v>
      </c>
      <c r="AH2562" s="347" t="s">
        <v>3996</v>
      </c>
      <c r="AI2562" s="150">
        <v>0.46</v>
      </c>
    </row>
    <row r="2563" spans="33:35" ht="15" customHeight="1">
      <c r="AG2563" s="347" t="s">
        <v>3997</v>
      </c>
      <c r="AH2563" s="347" t="s">
        <v>1138</v>
      </c>
      <c r="AI2563" s="150">
        <v>0</v>
      </c>
    </row>
    <row r="2564" spans="33:35" ht="15" customHeight="1">
      <c r="AG2564" s="347" t="s">
        <v>3998</v>
      </c>
      <c r="AH2564" s="347" t="s">
        <v>1239</v>
      </c>
      <c r="AI2564" s="150">
        <v>0</v>
      </c>
    </row>
    <row r="2565" spans="33:35" ht="15" customHeight="1">
      <c r="AG2565" s="347" t="s">
        <v>3999</v>
      </c>
      <c r="AH2565" s="347" t="s">
        <v>1240</v>
      </c>
      <c r="AI2565" s="150">
        <v>0.214</v>
      </c>
    </row>
    <row r="2566" spans="33:35" ht="15" customHeight="1">
      <c r="AG2566" s="347" t="s">
        <v>4000</v>
      </c>
      <c r="AH2566" s="347" t="s">
        <v>1428</v>
      </c>
      <c r="AI2566" s="150">
        <v>0.34200000000000003</v>
      </c>
    </row>
    <row r="2567" spans="33:35" ht="15" customHeight="1">
      <c r="AG2567" s="347" t="s">
        <v>4001</v>
      </c>
      <c r="AH2567" s="347" t="s">
        <v>1429</v>
      </c>
      <c r="AI2567" s="150">
        <v>0.41499999999999998</v>
      </c>
    </row>
    <row r="2568" spans="33:35" ht="15" customHeight="1">
      <c r="AG2568" s="347" t="s">
        <v>4002</v>
      </c>
      <c r="AH2568" s="347" t="s">
        <v>4003</v>
      </c>
      <c r="AI2568" s="150">
        <v>0.438</v>
      </c>
    </row>
    <row r="2569" spans="33:35" ht="15" customHeight="1">
      <c r="AG2569" s="347" t="s">
        <v>4004</v>
      </c>
      <c r="AH2569" s="347" t="s">
        <v>4005</v>
      </c>
      <c r="AI2569" s="150">
        <v>0.44499999999999995</v>
      </c>
    </row>
    <row r="2570" spans="33:35" ht="15" customHeight="1">
      <c r="AG2570" s="347" t="s">
        <v>4006</v>
      </c>
      <c r="AH2570" s="347" t="s">
        <v>4007</v>
      </c>
      <c r="AI2570" s="150">
        <v>0.46099999999999997</v>
      </c>
    </row>
    <row r="2571" spans="33:35" ht="15" customHeight="1">
      <c r="AG2571" s="347" t="s">
        <v>4008</v>
      </c>
      <c r="AH2571" s="347" t="s">
        <v>4009</v>
      </c>
      <c r="AI2571" s="150">
        <v>0.27900000000000003</v>
      </c>
    </row>
    <row r="2572" spans="33:35" ht="15" customHeight="1">
      <c r="AG2572" s="347" t="s">
        <v>4010</v>
      </c>
      <c r="AH2572" s="347" t="s">
        <v>4011</v>
      </c>
      <c r="AI2572" s="150">
        <v>0.39</v>
      </c>
    </row>
    <row r="2573" spans="33:35" ht="15" customHeight="1">
      <c r="AG2573" s="347" t="s">
        <v>4012</v>
      </c>
      <c r="AH2573" s="347" t="s">
        <v>4013</v>
      </c>
      <c r="AI2573" s="150">
        <v>0.39</v>
      </c>
    </row>
    <row r="2574" spans="33:35" ht="15" customHeight="1">
      <c r="AG2574" s="347" t="s">
        <v>4014</v>
      </c>
      <c r="AH2574" s="347" t="s">
        <v>4015</v>
      </c>
      <c r="AI2574" s="150">
        <v>0.36499999999999999</v>
      </c>
    </row>
    <row r="2575" spans="33:35" ht="15" customHeight="1">
      <c r="AG2575" s="347" t="s">
        <v>4016</v>
      </c>
      <c r="AH2575" s="347" t="s">
        <v>4017</v>
      </c>
      <c r="AI2575" s="150">
        <v>0.47300000000000003</v>
      </c>
    </row>
    <row r="2576" spans="33:35" ht="15" customHeight="1">
      <c r="AG2576" s="347" t="s">
        <v>4018</v>
      </c>
      <c r="AH2576" s="347" t="s">
        <v>1103</v>
      </c>
      <c r="AI2576" s="150">
        <v>0</v>
      </c>
    </row>
    <row r="2577" spans="33:35" ht="15" customHeight="1">
      <c r="AG2577" s="347" t="s">
        <v>4019</v>
      </c>
      <c r="AH2577" s="347" t="s">
        <v>2201</v>
      </c>
      <c r="AI2577" s="150">
        <v>0.28999999999999998</v>
      </c>
    </row>
    <row r="2578" spans="33:35" ht="15" customHeight="1">
      <c r="AG2578" s="347" t="s">
        <v>4020</v>
      </c>
      <c r="AH2578" s="347" t="s">
        <v>2202</v>
      </c>
      <c r="AI2578" s="150">
        <v>0.39</v>
      </c>
    </row>
    <row r="2579" spans="33:35" ht="15" customHeight="1">
      <c r="AG2579" s="347" t="s">
        <v>4021</v>
      </c>
      <c r="AH2579" s="347" t="s">
        <v>2203</v>
      </c>
      <c r="AI2579" s="150">
        <v>0.49</v>
      </c>
    </row>
    <row r="2580" spans="33:35" ht="15" customHeight="1">
      <c r="AG2580" s="347" t="s">
        <v>4022</v>
      </c>
      <c r="AH2580" s="347" t="s">
        <v>2204</v>
      </c>
      <c r="AI2580" s="150">
        <v>0.316</v>
      </c>
    </row>
    <row r="2581" spans="33:35" ht="15" customHeight="1">
      <c r="AG2581" s="347" t="s">
        <v>4023</v>
      </c>
      <c r="AH2581" s="347" t="s">
        <v>4024</v>
      </c>
      <c r="AI2581" s="150">
        <v>0.72900000000000009</v>
      </c>
    </row>
    <row r="2582" spans="33:35" ht="15" customHeight="1">
      <c r="AG2582" s="347" t="s">
        <v>4025</v>
      </c>
      <c r="AH2582" s="347" t="s">
        <v>4026</v>
      </c>
      <c r="AI2582" s="150">
        <v>0.71399999999999997</v>
      </c>
    </row>
    <row r="2583" spans="33:35" ht="15" customHeight="1">
      <c r="AG2583" s="347" t="s">
        <v>4027</v>
      </c>
      <c r="AH2583" s="347" t="s">
        <v>1538</v>
      </c>
      <c r="AI2583" s="150">
        <v>0.439</v>
      </c>
    </row>
    <row r="2584" spans="33:35" ht="15" customHeight="1">
      <c r="AG2584" s="347" t="s">
        <v>4028</v>
      </c>
      <c r="AH2584" s="347" t="s">
        <v>845</v>
      </c>
      <c r="AI2584" s="150">
        <v>0.53</v>
      </c>
    </row>
    <row r="2585" spans="33:35" ht="15" customHeight="1">
      <c r="AG2585" s="347" t="s">
        <v>4029</v>
      </c>
      <c r="AH2585" s="347" t="s">
        <v>1071</v>
      </c>
      <c r="AI2585" s="150">
        <v>0.32500000000000001</v>
      </c>
    </row>
    <row r="2586" spans="33:35" ht="15" customHeight="1">
      <c r="AG2586" s="347" t="s">
        <v>4030</v>
      </c>
      <c r="AH2586" s="347" t="s">
        <v>1172</v>
      </c>
      <c r="AI2586" s="150">
        <v>0.50600000000000001</v>
      </c>
    </row>
    <row r="2587" spans="33:35" ht="15" customHeight="1">
      <c r="AG2587" s="347" t="s">
        <v>4031</v>
      </c>
      <c r="AH2587" s="347" t="s">
        <v>4032</v>
      </c>
      <c r="AI2587" s="150">
        <v>0.44600000000000001</v>
      </c>
    </row>
    <row r="2588" spans="33:35" ht="15" customHeight="1">
      <c r="AG2588" s="347" t="s">
        <v>4033</v>
      </c>
      <c r="AH2588" s="347" t="s">
        <v>1483</v>
      </c>
      <c r="AI2588" s="150">
        <v>0.55199999999999994</v>
      </c>
    </row>
    <row r="2589" spans="33:35" ht="15" customHeight="1">
      <c r="AG2589" s="347" t="s">
        <v>4034</v>
      </c>
      <c r="AH2589" s="347" t="s">
        <v>4035</v>
      </c>
      <c r="AI2589" s="150">
        <v>0</v>
      </c>
    </row>
    <row r="2590" spans="33:35" ht="15" customHeight="1">
      <c r="AG2590" s="347" t="s">
        <v>4036</v>
      </c>
      <c r="AH2590" s="347" t="s">
        <v>4037</v>
      </c>
      <c r="AI2590" s="150">
        <v>0.46700000000000003</v>
      </c>
    </row>
    <row r="2591" spans="33:35" ht="15" customHeight="1">
      <c r="AG2591" s="347" t="s">
        <v>4038</v>
      </c>
      <c r="AH2591" s="347" t="s">
        <v>4039</v>
      </c>
      <c r="AI2591" s="150">
        <v>0.44700000000000001</v>
      </c>
    </row>
    <row r="2592" spans="33:35" ht="15" customHeight="1">
      <c r="AG2592" s="347" t="s">
        <v>4040</v>
      </c>
      <c r="AH2592" s="347" t="s">
        <v>4041</v>
      </c>
      <c r="AI2592" s="150">
        <v>0.495</v>
      </c>
    </row>
    <row r="2593" spans="33:35" ht="15" customHeight="1">
      <c r="AG2593" s="347" t="s">
        <v>4042</v>
      </c>
      <c r="AH2593" s="347" t="s">
        <v>4043</v>
      </c>
      <c r="AI2593" s="150">
        <v>0.43</v>
      </c>
    </row>
    <row r="2594" spans="33:35" ht="15" customHeight="1">
      <c r="AG2594" s="347" t="s">
        <v>4044</v>
      </c>
      <c r="AH2594" s="347" t="s">
        <v>1550</v>
      </c>
      <c r="AI2594" s="150">
        <v>0.51800000000000002</v>
      </c>
    </row>
    <row r="2595" spans="33:35" ht="15" customHeight="1">
      <c r="AG2595" s="347" t="s">
        <v>4045</v>
      </c>
      <c r="AH2595" s="347" t="s">
        <v>731</v>
      </c>
      <c r="AI2595" s="150">
        <v>0.52300000000000002</v>
      </c>
    </row>
    <row r="2596" spans="33:35" ht="15" customHeight="1">
      <c r="AG2596" s="347" t="s">
        <v>4046</v>
      </c>
      <c r="AH2596" s="347" t="s">
        <v>905</v>
      </c>
      <c r="AI2596" s="150">
        <v>0.47</v>
      </c>
    </row>
    <row r="2597" spans="33:35" ht="15" customHeight="1">
      <c r="AG2597" s="347" t="s">
        <v>4047</v>
      </c>
      <c r="AH2597" s="347" t="s">
        <v>1282</v>
      </c>
      <c r="AI2597" s="150">
        <v>0.54600000000000004</v>
      </c>
    </row>
    <row r="2598" spans="33:35" ht="15" customHeight="1">
      <c r="AG2598" s="347" t="s">
        <v>4048</v>
      </c>
      <c r="AH2598" s="347" t="s">
        <v>1476</v>
      </c>
      <c r="AI2598" s="150">
        <v>0.55500000000000005</v>
      </c>
    </row>
    <row r="2599" spans="33:35" ht="15" customHeight="1">
      <c r="AG2599" s="347" t="s">
        <v>4049</v>
      </c>
      <c r="AH2599" s="347" t="s">
        <v>848</v>
      </c>
      <c r="AI2599" s="150">
        <v>0.46</v>
      </c>
    </row>
    <row r="2600" spans="33:35" ht="15" customHeight="1">
      <c r="AG2600" s="347" t="s">
        <v>4050</v>
      </c>
      <c r="AH2600" s="347" t="s">
        <v>1487</v>
      </c>
      <c r="AI2600" s="150">
        <v>0.39300000000000002</v>
      </c>
    </row>
    <row r="2601" spans="33:35" ht="15" customHeight="1">
      <c r="AG2601" s="347" t="s">
        <v>4051</v>
      </c>
      <c r="AH2601" s="347" t="s">
        <v>1033</v>
      </c>
      <c r="AI2601" s="150">
        <v>0.53900000000000003</v>
      </c>
    </row>
    <row r="2602" spans="33:35" ht="15" customHeight="1">
      <c r="AG2602" s="347" t="s">
        <v>4052</v>
      </c>
      <c r="AH2602" s="347" t="s">
        <v>1450</v>
      </c>
      <c r="AI2602" s="150">
        <v>0.47699999999999998</v>
      </c>
    </row>
    <row r="2603" spans="33:35" ht="15" customHeight="1">
      <c r="AG2603" s="347" t="s">
        <v>4053</v>
      </c>
      <c r="AH2603" s="347" t="s">
        <v>1148</v>
      </c>
      <c r="AI2603" s="150">
        <v>0.52899999999999991</v>
      </c>
    </row>
    <row r="2604" spans="33:35" ht="15" customHeight="1">
      <c r="AG2604" s="347" t="s">
        <v>4054</v>
      </c>
      <c r="AH2604" s="347" t="s">
        <v>850</v>
      </c>
      <c r="AI2604" s="150">
        <v>0.50900000000000001</v>
      </c>
    </row>
    <row r="2605" spans="33:35" ht="15" customHeight="1">
      <c r="AG2605" s="347" t="s">
        <v>4055</v>
      </c>
      <c r="AH2605" s="347" t="s">
        <v>1017</v>
      </c>
      <c r="AI2605" s="150">
        <v>0.50600000000000001</v>
      </c>
    </row>
    <row r="2606" spans="33:35" ht="15" customHeight="1">
      <c r="AG2606" s="347" t="s">
        <v>4056</v>
      </c>
      <c r="AH2606" s="347" t="s">
        <v>1901</v>
      </c>
      <c r="AI2606" s="150">
        <v>0.30200000000000005</v>
      </c>
    </row>
    <row r="2607" spans="33:35" ht="15" customHeight="1">
      <c r="AG2607" s="347" t="s">
        <v>4057</v>
      </c>
      <c r="AH2607" s="347" t="s">
        <v>4058</v>
      </c>
      <c r="AI2607" s="150">
        <v>0.55300000000000005</v>
      </c>
    </row>
    <row r="2608" spans="33:35" ht="15" customHeight="1">
      <c r="AG2608" s="347" t="s">
        <v>4059</v>
      </c>
      <c r="AH2608" s="347" t="s">
        <v>4060</v>
      </c>
      <c r="AI2608" s="150">
        <v>0.46299999999999997</v>
      </c>
    </row>
    <row r="2609" spans="33:35" ht="15" customHeight="1">
      <c r="AG2609" s="347" t="s">
        <v>4061</v>
      </c>
      <c r="AH2609" s="347" t="s">
        <v>4062</v>
      </c>
      <c r="AI2609" s="150">
        <v>0</v>
      </c>
    </row>
    <row r="2610" spans="33:35" ht="15" customHeight="1">
      <c r="AG2610" s="347" t="s">
        <v>4063</v>
      </c>
      <c r="AH2610" s="347" t="s">
        <v>4064</v>
      </c>
      <c r="AI2610" s="150">
        <v>0.52700000000000002</v>
      </c>
    </row>
    <row r="2611" spans="33:35" ht="15" customHeight="1">
      <c r="AG2611" s="347" t="s">
        <v>4065</v>
      </c>
      <c r="AH2611" s="347" t="s">
        <v>4066</v>
      </c>
      <c r="AI2611" s="150">
        <v>0.60199999999999998</v>
      </c>
    </row>
    <row r="2612" spans="33:35" ht="15" customHeight="1">
      <c r="AG2612" s="347" t="s">
        <v>4067</v>
      </c>
      <c r="AH2612" s="347" t="s">
        <v>4068</v>
      </c>
      <c r="AI2612" s="150">
        <v>6.8999999999999992E-2</v>
      </c>
    </row>
    <row r="2613" spans="33:35" ht="15" customHeight="1">
      <c r="AG2613" s="347" t="s">
        <v>4069</v>
      </c>
      <c r="AH2613" s="347" t="s">
        <v>4070</v>
      </c>
      <c r="AI2613" s="150">
        <v>0.38900000000000001</v>
      </c>
    </row>
    <row r="2614" spans="33:35" ht="15" customHeight="1">
      <c r="AG2614" s="347" t="s">
        <v>4071</v>
      </c>
      <c r="AH2614" s="347" t="s">
        <v>4072</v>
      </c>
      <c r="AI2614" s="150">
        <v>0</v>
      </c>
    </row>
    <row r="2615" spans="33:35" ht="15" customHeight="1">
      <c r="AG2615" s="347" t="s">
        <v>4073</v>
      </c>
      <c r="AH2615" s="347" t="s">
        <v>4074</v>
      </c>
      <c r="AI2615" s="150">
        <v>0.47</v>
      </c>
    </row>
    <row r="2616" spans="33:35" ht="15" customHeight="1">
      <c r="AG2616" s="347" t="s">
        <v>4075</v>
      </c>
      <c r="AH2616" s="347" t="s">
        <v>2219</v>
      </c>
      <c r="AI2616" s="150">
        <v>0</v>
      </c>
    </row>
    <row r="2617" spans="33:35" ht="15" customHeight="1">
      <c r="AG2617" s="347" t="s">
        <v>4076</v>
      </c>
      <c r="AH2617" s="347" t="s">
        <v>4077</v>
      </c>
      <c r="AI2617" s="150">
        <v>0.373</v>
      </c>
    </row>
    <row r="2618" spans="33:35" ht="15" customHeight="1">
      <c r="AG2618" s="347" t="s">
        <v>4078</v>
      </c>
      <c r="AH2618" s="347" t="s">
        <v>4079</v>
      </c>
      <c r="AI2618" s="150">
        <v>0.36699999999999999</v>
      </c>
    </row>
    <row r="2619" spans="33:35" ht="15" customHeight="1">
      <c r="AG2619" s="347" t="s">
        <v>4080</v>
      </c>
      <c r="AH2619" s="347" t="s">
        <v>1404</v>
      </c>
      <c r="AI2619" s="150">
        <v>0</v>
      </c>
    </row>
    <row r="2620" spans="33:35" ht="15" customHeight="1">
      <c r="AG2620" s="347" t="s">
        <v>4081</v>
      </c>
      <c r="AH2620" s="347" t="s">
        <v>4082</v>
      </c>
      <c r="AI2620" s="150">
        <v>0.49099999999999999</v>
      </c>
    </row>
    <row r="2621" spans="33:35" ht="15" customHeight="1">
      <c r="AG2621" s="347" t="s">
        <v>4083</v>
      </c>
      <c r="AH2621" s="347" t="s">
        <v>4084</v>
      </c>
      <c r="AI2621" s="150">
        <v>0.48500000000000004</v>
      </c>
    </row>
    <row r="2622" spans="33:35" ht="15" customHeight="1">
      <c r="AG2622" s="347" t="s">
        <v>4085</v>
      </c>
      <c r="AH2622" s="347" t="s">
        <v>1127</v>
      </c>
      <c r="AI2622" s="150">
        <v>0.45300000000000001</v>
      </c>
    </row>
    <row r="2623" spans="33:35" ht="15" customHeight="1">
      <c r="AG2623" s="347" t="s">
        <v>4086</v>
      </c>
      <c r="AH2623" s="347" t="s">
        <v>4087</v>
      </c>
      <c r="AI2623" s="150">
        <v>0.40600000000000003</v>
      </c>
    </row>
    <row r="2624" spans="33:35" ht="15" customHeight="1">
      <c r="AG2624" s="347" t="s">
        <v>4088</v>
      </c>
      <c r="AH2624" s="347" t="s">
        <v>4089</v>
      </c>
      <c r="AI2624" s="150">
        <v>0.38300000000000001</v>
      </c>
    </row>
    <row r="2625" spans="33:35" ht="15" customHeight="1">
      <c r="AG2625" s="347" t="s">
        <v>4090</v>
      </c>
      <c r="AH2625" s="347" t="s">
        <v>4091</v>
      </c>
      <c r="AI2625" s="150">
        <v>0</v>
      </c>
    </row>
    <row r="2626" spans="33:35" ht="15" customHeight="1">
      <c r="AG2626" s="347" t="s">
        <v>4092</v>
      </c>
      <c r="AH2626" s="347" t="s">
        <v>4093</v>
      </c>
      <c r="AI2626" s="150">
        <v>0.41100000000000003</v>
      </c>
    </row>
    <row r="2627" spans="33:35" ht="15" customHeight="1">
      <c r="AG2627" s="347" t="s">
        <v>4094</v>
      </c>
      <c r="AH2627" s="347" t="s">
        <v>4095</v>
      </c>
      <c r="AI2627" s="150">
        <v>0.41</v>
      </c>
    </row>
    <row r="2628" spans="33:35" ht="15" customHeight="1">
      <c r="AG2628" s="347" t="s">
        <v>4096</v>
      </c>
      <c r="AH2628" s="347" t="s">
        <v>4097</v>
      </c>
      <c r="AI2628" s="150">
        <v>0.40799999999999997</v>
      </c>
    </row>
    <row r="2629" spans="33:35" ht="15" customHeight="1">
      <c r="AG2629" s="347" t="s">
        <v>4098</v>
      </c>
      <c r="AH2629" s="347" t="s">
        <v>4099</v>
      </c>
      <c r="AI2629" s="150">
        <v>0.40600000000000003</v>
      </c>
    </row>
    <row r="2630" spans="33:35" ht="15" customHeight="1">
      <c r="AG2630" s="347" t="s">
        <v>4100</v>
      </c>
      <c r="AH2630" s="347" t="s">
        <v>4101</v>
      </c>
      <c r="AI2630" s="150">
        <v>0.374</v>
      </c>
    </row>
    <row r="2631" spans="33:35" ht="15" customHeight="1">
      <c r="AG2631" s="347" t="s">
        <v>4102</v>
      </c>
      <c r="AH2631" s="347" t="s">
        <v>4103</v>
      </c>
      <c r="AI2631" s="150">
        <v>0.34299999999999997</v>
      </c>
    </row>
    <row r="2632" spans="33:35" ht="15" customHeight="1">
      <c r="AG2632" s="347" t="s">
        <v>4104</v>
      </c>
      <c r="AH2632" s="347" t="s">
        <v>4105</v>
      </c>
      <c r="AI2632" s="150">
        <v>9.8000000000000004E-2</v>
      </c>
    </row>
    <row r="2633" spans="33:35" ht="15" customHeight="1">
      <c r="AG2633" s="347" t="s">
        <v>4106</v>
      </c>
      <c r="AH2633" s="347" t="s">
        <v>4107</v>
      </c>
      <c r="AI2633" s="150">
        <v>0.39500000000000002</v>
      </c>
    </row>
    <row r="2634" spans="33:35" ht="15" customHeight="1">
      <c r="AG2634" s="347" t="s">
        <v>4108</v>
      </c>
      <c r="AH2634" s="347" t="s">
        <v>1130</v>
      </c>
      <c r="AI2634" s="150">
        <v>0.45300000000000001</v>
      </c>
    </row>
    <row r="2635" spans="33:35" ht="15" customHeight="1">
      <c r="AG2635" s="347" t="s">
        <v>4109</v>
      </c>
      <c r="AH2635" s="347" t="s">
        <v>852</v>
      </c>
      <c r="AI2635" s="150">
        <v>0.42299999999999999</v>
      </c>
    </row>
    <row r="2636" spans="33:35" ht="15" customHeight="1">
      <c r="AG2636" s="347" t="s">
        <v>4110</v>
      </c>
      <c r="AH2636" s="347" t="s">
        <v>1420</v>
      </c>
      <c r="AI2636" s="150">
        <v>0</v>
      </c>
    </row>
    <row r="2637" spans="33:35" ht="15" customHeight="1">
      <c r="AG2637" s="347" t="s">
        <v>4111</v>
      </c>
      <c r="AH2637" s="347" t="s">
        <v>4112</v>
      </c>
      <c r="AI2637" s="150">
        <v>0</v>
      </c>
    </row>
    <row r="2638" spans="33:35" ht="15" customHeight="1">
      <c r="AG2638" s="347" t="s">
        <v>4113</v>
      </c>
      <c r="AH2638" s="347" t="s">
        <v>4114</v>
      </c>
      <c r="AI2638" s="150">
        <v>0</v>
      </c>
    </row>
    <row r="2639" spans="33:35" ht="15" customHeight="1">
      <c r="AG2639" s="347" t="s">
        <v>4115</v>
      </c>
      <c r="AH2639" s="347" t="s">
        <v>1443</v>
      </c>
      <c r="AI2639" s="150">
        <v>0.48799999999999999</v>
      </c>
    </row>
    <row r="2640" spans="33:35" ht="15" customHeight="1">
      <c r="AG2640" s="347" t="s">
        <v>4116</v>
      </c>
      <c r="AH2640" s="347" t="s">
        <v>1215</v>
      </c>
      <c r="AI2640" s="150">
        <v>0</v>
      </c>
    </row>
    <row r="2641" spans="33:35" ht="15" customHeight="1">
      <c r="AG2641" s="347" t="s">
        <v>4117</v>
      </c>
      <c r="AH2641" s="347" t="s">
        <v>1414</v>
      </c>
      <c r="AI2641" s="150">
        <v>0</v>
      </c>
    </row>
    <row r="2642" spans="33:35" ht="15" customHeight="1">
      <c r="AG2642" s="347" t="s">
        <v>4118</v>
      </c>
      <c r="AH2642" s="347" t="s">
        <v>4119</v>
      </c>
      <c r="AI2642" s="150">
        <v>6.2E-2</v>
      </c>
    </row>
    <row r="2643" spans="33:35" ht="15" customHeight="1">
      <c r="AG2643" s="347" t="s">
        <v>4120</v>
      </c>
      <c r="AH2643" s="347" t="s">
        <v>4121</v>
      </c>
      <c r="AI2643" s="150">
        <v>4.3999999999999997E-2</v>
      </c>
    </row>
    <row r="2644" spans="33:35" ht="15" customHeight="1">
      <c r="AG2644" s="347" t="s">
        <v>4122</v>
      </c>
      <c r="AH2644" s="347" t="s">
        <v>4123</v>
      </c>
      <c r="AI2644" s="150">
        <v>0.43600000000000005</v>
      </c>
    </row>
    <row r="2645" spans="33:35" ht="15" customHeight="1">
      <c r="AG2645" s="347" t="s">
        <v>4124</v>
      </c>
      <c r="AH2645" s="347" t="s">
        <v>4125</v>
      </c>
      <c r="AI2645" s="150">
        <v>0.41899999999999998</v>
      </c>
    </row>
    <row r="2646" spans="33:35" ht="15" customHeight="1">
      <c r="AG2646" s="347" t="s">
        <v>4126</v>
      </c>
      <c r="AH2646" s="347" t="s">
        <v>1475</v>
      </c>
      <c r="AI2646" s="150">
        <v>0.53300000000000003</v>
      </c>
    </row>
    <row r="2647" spans="33:35" ht="15" customHeight="1">
      <c r="AG2647" s="347" t="s">
        <v>4127</v>
      </c>
      <c r="AH2647" s="347" t="s">
        <v>4128</v>
      </c>
      <c r="AI2647" s="150">
        <v>0.502</v>
      </c>
    </row>
    <row r="2648" spans="33:35" ht="15" customHeight="1">
      <c r="AG2648" s="347" t="s">
        <v>4129</v>
      </c>
      <c r="AH2648" s="347" t="s">
        <v>1044</v>
      </c>
      <c r="AI2648" s="150">
        <v>0.54299999999999993</v>
      </c>
    </row>
    <row r="2649" spans="33:35" ht="15" customHeight="1">
      <c r="AG2649" s="347" t="s">
        <v>4130</v>
      </c>
      <c r="AH2649" s="347" t="s">
        <v>4131</v>
      </c>
      <c r="AI2649" s="150">
        <v>0</v>
      </c>
    </row>
    <row r="2650" spans="33:35" ht="15" customHeight="1">
      <c r="AG2650" s="347" t="s">
        <v>4132</v>
      </c>
      <c r="AH2650" s="347" t="s">
        <v>4133</v>
      </c>
      <c r="AI2650" s="150">
        <v>0.49700000000000005</v>
      </c>
    </row>
    <row r="2651" spans="33:35" ht="15" customHeight="1">
      <c r="AG2651" s="347" t="s">
        <v>4134</v>
      </c>
      <c r="AH2651" s="347" t="s">
        <v>4135</v>
      </c>
      <c r="AI2651" s="150">
        <v>0.49700000000000005</v>
      </c>
    </row>
    <row r="2652" spans="33:35" ht="15" customHeight="1">
      <c r="AG2652" s="347" t="s">
        <v>4136</v>
      </c>
      <c r="AH2652" s="347" t="s">
        <v>4137</v>
      </c>
      <c r="AI2652" s="150">
        <v>0.51400000000000001</v>
      </c>
    </row>
    <row r="2653" spans="33:35" ht="15" customHeight="1">
      <c r="AG2653" s="347" t="s">
        <v>4138</v>
      </c>
      <c r="AH2653" s="347" t="s">
        <v>854</v>
      </c>
      <c r="AI2653" s="150">
        <v>0.51200000000000001</v>
      </c>
    </row>
    <row r="2654" spans="33:35" ht="15" customHeight="1">
      <c r="AG2654" s="347" t="s">
        <v>4139</v>
      </c>
      <c r="AH2654" s="347" t="s">
        <v>4140</v>
      </c>
      <c r="AI2654" s="150">
        <v>0.48099999999999998</v>
      </c>
    </row>
    <row r="2655" spans="33:35" ht="15" customHeight="1">
      <c r="AG2655" s="347" t="s">
        <v>4141</v>
      </c>
      <c r="AH2655" s="347" t="s">
        <v>1445</v>
      </c>
      <c r="AI2655" s="150">
        <v>0.45600000000000002</v>
      </c>
    </row>
    <row r="2656" spans="33:35" ht="15" customHeight="1">
      <c r="AG2656" s="347" t="s">
        <v>4142</v>
      </c>
      <c r="AH2656" s="347" t="s">
        <v>4143</v>
      </c>
      <c r="AI2656" s="150">
        <v>0</v>
      </c>
    </row>
    <row r="2657" spans="33:35" ht="15" customHeight="1">
      <c r="AG2657" s="347" t="s">
        <v>4144</v>
      </c>
      <c r="AH2657" s="347" t="s">
        <v>4145</v>
      </c>
      <c r="AI2657" s="150">
        <v>0.45300000000000001</v>
      </c>
    </row>
    <row r="2658" spans="33:35" ht="15" customHeight="1">
      <c r="AG2658" s="347" t="s">
        <v>4146</v>
      </c>
      <c r="AH2658" s="347" t="s">
        <v>4147</v>
      </c>
      <c r="AI2658" s="150">
        <v>0.45100000000000001</v>
      </c>
    </row>
    <row r="2659" spans="33:35" ht="15" customHeight="1">
      <c r="AG2659" s="347" t="s">
        <v>4148</v>
      </c>
      <c r="AH2659" s="347" t="s">
        <v>4149</v>
      </c>
      <c r="AI2659" s="150">
        <v>0</v>
      </c>
    </row>
    <row r="2660" spans="33:35" ht="15" customHeight="1">
      <c r="AG2660" s="347" t="s">
        <v>4150</v>
      </c>
      <c r="AH2660" s="347" t="s">
        <v>4151</v>
      </c>
      <c r="AI2660" s="150">
        <v>0.24399999999999999</v>
      </c>
    </row>
    <row r="2661" spans="33:35" ht="15" customHeight="1">
      <c r="AG2661" s="347" t="s">
        <v>4152</v>
      </c>
      <c r="AH2661" s="347" t="s">
        <v>4153</v>
      </c>
      <c r="AI2661" s="150">
        <v>0.7</v>
      </c>
    </row>
    <row r="2662" spans="33:35" ht="15" customHeight="1">
      <c r="AG2662" s="347" t="s">
        <v>4154</v>
      </c>
      <c r="AH2662" s="347" t="s">
        <v>4155</v>
      </c>
      <c r="AI2662" s="150">
        <v>0.69899999999999995</v>
      </c>
    </row>
    <row r="2663" spans="33:35" ht="15" customHeight="1">
      <c r="AG2663" s="347" t="s">
        <v>4156</v>
      </c>
      <c r="AH2663" s="347" t="s">
        <v>856</v>
      </c>
      <c r="AI2663" s="150">
        <v>0.53799999999999992</v>
      </c>
    </row>
    <row r="2664" spans="33:35" ht="15" customHeight="1">
      <c r="AG2664" s="347" t="s">
        <v>4157</v>
      </c>
      <c r="AH2664" s="347" t="s">
        <v>4158</v>
      </c>
      <c r="AI2664" s="150">
        <v>0</v>
      </c>
    </row>
    <row r="2665" spans="33:35" ht="15" customHeight="1">
      <c r="AG2665" s="347" t="s">
        <v>4159</v>
      </c>
      <c r="AH2665" s="347" t="s">
        <v>4160</v>
      </c>
      <c r="AI2665" s="150">
        <v>0.38900000000000001</v>
      </c>
    </row>
    <row r="2666" spans="33:35" ht="15" customHeight="1">
      <c r="AG2666" s="347" t="s">
        <v>4161</v>
      </c>
      <c r="AH2666" s="347" t="s">
        <v>4162</v>
      </c>
      <c r="AI2666" s="150">
        <v>0</v>
      </c>
    </row>
    <row r="2667" spans="33:35" ht="15" customHeight="1">
      <c r="AG2667" s="347" t="s">
        <v>4163</v>
      </c>
      <c r="AH2667" s="347" t="s">
        <v>4164</v>
      </c>
      <c r="AI2667" s="150">
        <v>0.23599999999999999</v>
      </c>
    </row>
    <row r="2668" spans="33:35" ht="15" customHeight="1">
      <c r="AG2668" s="347" t="s">
        <v>4165</v>
      </c>
      <c r="AH2668" s="347" t="s">
        <v>4166</v>
      </c>
      <c r="AI2668" s="150">
        <v>0.312</v>
      </c>
    </row>
    <row r="2669" spans="33:35" ht="15" customHeight="1">
      <c r="AG2669" s="347" t="s">
        <v>4167</v>
      </c>
      <c r="AH2669" s="347" t="s">
        <v>4168</v>
      </c>
      <c r="AI2669" s="150">
        <v>0.33100000000000002</v>
      </c>
    </row>
    <row r="2670" spans="33:35" ht="15" customHeight="1">
      <c r="AG2670" s="347" t="s">
        <v>4169</v>
      </c>
      <c r="AH2670" s="347" t="s">
        <v>4170</v>
      </c>
      <c r="AI2670" s="150">
        <v>0.38800000000000001</v>
      </c>
    </row>
    <row r="2671" spans="33:35" ht="15" customHeight="1">
      <c r="AG2671" s="347" t="s">
        <v>4171</v>
      </c>
      <c r="AH2671" s="347" t="s">
        <v>4172</v>
      </c>
      <c r="AI2671" s="150">
        <v>0.36900000000000005</v>
      </c>
    </row>
    <row r="2672" spans="33:35" ht="15" customHeight="1">
      <c r="AG2672" s="347" t="s">
        <v>4173</v>
      </c>
      <c r="AH2672" s="347" t="s">
        <v>4174</v>
      </c>
      <c r="AI2672" s="150">
        <v>0.35</v>
      </c>
    </row>
    <row r="2673" spans="33:35" ht="15" customHeight="1">
      <c r="AG2673" s="347" t="s">
        <v>4175</v>
      </c>
      <c r="AH2673" s="347" t="s">
        <v>4176</v>
      </c>
      <c r="AI2673" s="150">
        <v>0.29300000000000004</v>
      </c>
    </row>
    <row r="2674" spans="33:35" ht="15" customHeight="1">
      <c r="AG2674" s="347" t="s">
        <v>4177</v>
      </c>
      <c r="AH2674" s="347" t="s">
        <v>4178</v>
      </c>
      <c r="AI2674" s="150">
        <v>0.52400000000000002</v>
      </c>
    </row>
    <row r="2675" spans="33:35" ht="15" customHeight="1">
      <c r="AG2675" s="347" t="s">
        <v>4179</v>
      </c>
      <c r="AH2675" s="347" t="s">
        <v>4180</v>
      </c>
      <c r="AI2675" s="150">
        <v>0.52300000000000002</v>
      </c>
    </row>
    <row r="2676" spans="33:35" ht="15" customHeight="1">
      <c r="AG2676" s="347" t="s">
        <v>4181</v>
      </c>
      <c r="AH2676" s="347" t="s">
        <v>1263</v>
      </c>
      <c r="AI2676" s="150">
        <v>0.46200000000000002</v>
      </c>
    </row>
    <row r="2677" spans="33:35" ht="15" customHeight="1">
      <c r="AG2677" s="347" t="s">
        <v>4182</v>
      </c>
      <c r="AH2677" s="347" t="s">
        <v>1916</v>
      </c>
      <c r="AI2677" s="150">
        <v>0</v>
      </c>
    </row>
    <row r="2678" spans="33:35" ht="15" customHeight="1">
      <c r="AG2678" s="347" t="s">
        <v>4183</v>
      </c>
      <c r="AH2678" s="347" t="s">
        <v>4184</v>
      </c>
      <c r="AI2678" s="150">
        <v>0.46900000000000003</v>
      </c>
    </row>
    <row r="2679" spans="33:35" ht="15" customHeight="1">
      <c r="AG2679" s="347" t="s">
        <v>4185</v>
      </c>
      <c r="AH2679" s="347" t="s">
        <v>4186</v>
      </c>
      <c r="AI2679" s="150">
        <v>0.26400000000000001</v>
      </c>
    </row>
    <row r="2680" spans="33:35" ht="15" customHeight="1">
      <c r="AG2680" s="347" t="s">
        <v>4187</v>
      </c>
      <c r="AH2680" s="347" t="s">
        <v>4188</v>
      </c>
      <c r="AI2680" s="150">
        <v>0</v>
      </c>
    </row>
    <row r="2681" spans="33:35" ht="15" customHeight="1">
      <c r="AG2681" s="347" t="s">
        <v>4189</v>
      </c>
      <c r="AH2681" s="347" t="s">
        <v>4190</v>
      </c>
      <c r="AI2681" s="150">
        <v>0.433</v>
      </c>
    </row>
    <row r="2682" spans="33:35" ht="15" customHeight="1">
      <c r="AG2682" s="347" t="s">
        <v>4191</v>
      </c>
      <c r="AH2682" s="347" t="s">
        <v>1210</v>
      </c>
      <c r="AI2682" s="150">
        <v>0.5</v>
      </c>
    </row>
    <row r="2683" spans="33:35" ht="15" customHeight="1">
      <c r="AG2683" s="347" t="s">
        <v>4192</v>
      </c>
      <c r="AH2683" s="347" t="s">
        <v>4193</v>
      </c>
      <c r="AI2683" s="150">
        <v>0</v>
      </c>
    </row>
    <row r="2684" spans="33:35" ht="15" customHeight="1">
      <c r="AG2684" s="347" t="s">
        <v>4194</v>
      </c>
      <c r="AH2684" s="347" t="s">
        <v>4195</v>
      </c>
      <c r="AI2684" s="150">
        <v>0.40200000000000002</v>
      </c>
    </row>
    <row r="2685" spans="33:35" ht="15" customHeight="1">
      <c r="AG2685" s="347" t="s">
        <v>4196</v>
      </c>
      <c r="AH2685" s="347" t="s">
        <v>2642</v>
      </c>
      <c r="AI2685" s="150">
        <v>0</v>
      </c>
    </row>
    <row r="2686" spans="33:35" ht="15" customHeight="1">
      <c r="AG2686" s="347" t="s">
        <v>4197</v>
      </c>
      <c r="AH2686" s="347" t="s">
        <v>4198</v>
      </c>
      <c r="AI2686" s="150">
        <v>0.26100000000000001</v>
      </c>
    </row>
    <row r="2687" spans="33:35" ht="15" customHeight="1">
      <c r="AG2687" s="347" t="s">
        <v>4199</v>
      </c>
      <c r="AH2687" s="347" t="s">
        <v>4200</v>
      </c>
      <c r="AI2687" s="150">
        <v>0.314</v>
      </c>
    </row>
    <row r="2688" spans="33:35" ht="15" customHeight="1">
      <c r="AG2688" s="347" t="s">
        <v>4201</v>
      </c>
      <c r="AH2688" s="347" t="s">
        <v>4202</v>
      </c>
      <c r="AI2688" s="150">
        <v>0.38900000000000001</v>
      </c>
    </row>
    <row r="2689" spans="33:35" ht="15" customHeight="1">
      <c r="AG2689" s="347" t="s">
        <v>4203</v>
      </c>
      <c r="AH2689" s="347" t="s">
        <v>1026</v>
      </c>
      <c r="AI2689" s="150">
        <v>0.43099999999999999</v>
      </c>
    </row>
    <row r="2690" spans="33:35" ht="15" customHeight="1">
      <c r="AG2690" s="347" t="s">
        <v>4204</v>
      </c>
      <c r="AH2690" s="347" t="s">
        <v>1269</v>
      </c>
      <c r="AI2690" s="150">
        <v>0.51900000000000002</v>
      </c>
    </row>
    <row r="2691" spans="33:35" ht="15" customHeight="1">
      <c r="AG2691" s="347" t="s">
        <v>4205</v>
      </c>
      <c r="AH2691" s="347" t="s">
        <v>4206</v>
      </c>
      <c r="AI2691" s="150">
        <v>0.502</v>
      </c>
    </row>
    <row r="2692" spans="33:35" ht="15" customHeight="1">
      <c r="AG2692" s="347" t="s">
        <v>4207</v>
      </c>
      <c r="AH2692" s="347" t="s">
        <v>4208</v>
      </c>
      <c r="AI2692" s="150">
        <v>0</v>
      </c>
    </row>
    <row r="2693" spans="33:35" ht="15" customHeight="1">
      <c r="AG2693" s="347" t="s">
        <v>4209</v>
      </c>
      <c r="AH2693" s="347" t="s">
        <v>4210</v>
      </c>
      <c r="AI2693" s="150">
        <v>0.38800000000000001</v>
      </c>
    </row>
    <row r="2694" spans="33:35" ht="15" customHeight="1">
      <c r="AG2694" s="347" t="s">
        <v>4211</v>
      </c>
      <c r="AH2694" s="347" t="s">
        <v>753</v>
      </c>
      <c r="AI2694" s="150">
        <v>0.47600000000000003</v>
      </c>
    </row>
    <row r="2695" spans="33:35" ht="15" customHeight="1">
      <c r="AG2695" s="347" t="s">
        <v>4212</v>
      </c>
      <c r="AH2695" s="347" t="s">
        <v>927</v>
      </c>
      <c r="AI2695" s="150">
        <v>0.51900000000000002</v>
      </c>
    </row>
    <row r="2696" spans="33:35" ht="15" customHeight="1">
      <c r="AG2696" s="347" t="s">
        <v>4213</v>
      </c>
      <c r="AH2696" s="347" t="s">
        <v>1418</v>
      </c>
      <c r="AI2696" s="150">
        <v>0</v>
      </c>
    </row>
    <row r="2697" spans="33:35" ht="15" customHeight="1">
      <c r="AG2697" s="347" t="s">
        <v>4214</v>
      </c>
      <c r="AH2697" s="347" t="s">
        <v>4215</v>
      </c>
      <c r="AI2697" s="150">
        <v>0</v>
      </c>
    </row>
    <row r="2698" spans="33:35" ht="15" customHeight="1">
      <c r="AG2698" s="347" t="s">
        <v>4216</v>
      </c>
      <c r="AH2698" s="347" t="s">
        <v>4217</v>
      </c>
      <c r="AI2698" s="150">
        <v>0.58499999999999996</v>
      </c>
    </row>
    <row r="2699" spans="33:35" ht="15" customHeight="1">
      <c r="AG2699" s="347" t="s">
        <v>4218</v>
      </c>
      <c r="AH2699" s="347" t="s">
        <v>4219</v>
      </c>
      <c r="AI2699" s="150">
        <v>0.58499999999999996</v>
      </c>
    </row>
    <row r="2700" spans="33:35" ht="15" customHeight="1">
      <c r="AG2700" s="347" t="s">
        <v>4220</v>
      </c>
      <c r="AH2700" s="347" t="s">
        <v>4221</v>
      </c>
      <c r="AI2700" s="150">
        <v>0.86899999999999999</v>
      </c>
    </row>
    <row r="2701" spans="33:35" ht="15" customHeight="1">
      <c r="AG2701" s="347" t="s">
        <v>4222</v>
      </c>
      <c r="AH2701" s="347" t="s">
        <v>4223</v>
      </c>
      <c r="AI2701" s="150">
        <v>0</v>
      </c>
    </row>
    <row r="2702" spans="33:35" ht="15" customHeight="1">
      <c r="AG2702" s="347" t="s">
        <v>4224</v>
      </c>
      <c r="AH2702" s="347" t="s">
        <v>4225</v>
      </c>
      <c r="AI2702" s="150">
        <v>0.42599999999999999</v>
      </c>
    </row>
    <row r="2703" spans="33:35" ht="15" customHeight="1">
      <c r="AG2703" s="347" t="s">
        <v>4226</v>
      </c>
      <c r="AH2703" s="347" t="s">
        <v>4227</v>
      </c>
      <c r="AI2703" s="150">
        <v>0.42399999999999999</v>
      </c>
    </row>
    <row r="2704" spans="33:35" ht="15" customHeight="1">
      <c r="AG2704" s="347" t="s">
        <v>4228</v>
      </c>
      <c r="AH2704" s="347" t="s">
        <v>820</v>
      </c>
      <c r="AI2704" s="150">
        <v>0.47</v>
      </c>
    </row>
    <row r="2705" spans="33:35" ht="15" customHeight="1">
      <c r="AG2705" s="347" t="s">
        <v>4229</v>
      </c>
      <c r="AH2705" s="347" t="s">
        <v>951</v>
      </c>
      <c r="AI2705" s="150">
        <v>0.5</v>
      </c>
    </row>
    <row r="2706" spans="33:35" ht="15" customHeight="1">
      <c r="AG2706" s="347" t="s">
        <v>4230</v>
      </c>
      <c r="AH2706" s="347" t="s">
        <v>1023</v>
      </c>
      <c r="AI2706" s="150">
        <v>1.258</v>
      </c>
    </row>
    <row r="2707" spans="33:35" ht="15" customHeight="1">
      <c r="AG2707" s="347" t="s">
        <v>4231</v>
      </c>
      <c r="AH2707" s="347" t="s">
        <v>4232</v>
      </c>
      <c r="AI2707" s="150">
        <v>0.45</v>
      </c>
    </row>
    <row r="2708" spans="33:35" ht="15" customHeight="1">
      <c r="AG2708" s="347" t="s">
        <v>4233</v>
      </c>
      <c r="AH2708" s="347" t="s">
        <v>2653</v>
      </c>
      <c r="AI2708" s="150">
        <v>0</v>
      </c>
    </row>
    <row r="2709" spans="33:35" ht="15" customHeight="1">
      <c r="AG2709" s="347" t="s">
        <v>4234</v>
      </c>
      <c r="AH2709" s="347" t="s">
        <v>2654</v>
      </c>
      <c r="AI2709" s="150">
        <v>0.32899999999999996</v>
      </c>
    </row>
    <row r="2710" spans="33:35" ht="15" customHeight="1">
      <c r="AG2710" s="347" t="s">
        <v>4235</v>
      </c>
      <c r="AH2710" s="347" t="s">
        <v>4236</v>
      </c>
      <c r="AI2710" s="150">
        <v>0</v>
      </c>
    </row>
    <row r="2711" spans="33:35" ht="15" customHeight="1">
      <c r="AG2711" s="347" t="s">
        <v>4237</v>
      </c>
      <c r="AH2711" s="347" t="s">
        <v>4238</v>
      </c>
      <c r="AI2711" s="150">
        <v>0.503</v>
      </c>
    </row>
    <row r="2712" spans="33:35" ht="15" customHeight="1">
      <c r="AG2712" s="347" t="s">
        <v>4239</v>
      </c>
      <c r="AH2712" s="347" t="s">
        <v>4240</v>
      </c>
      <c r="AI2712" s="150">
        <v>0.38900000000000001</v>
      </c>
    </row>
    <row r="2713" spans="33:35" ht="15" customHeight="1">
      <c r="AG2713" s="347" t="s">
        <v>4241</v>
      </c>
      <c r="AH2713" s="347" t="s">
        <v>4242</v>
      </c>
      <c r="AI2713" s="150">
        <v>0.63500000000000001</v>
      </c>
    </row>
    <row r="2714" spans="33:35" ht="15" customHeight="1">
      <c r="AG2714" s="347" t="s">
        <v>4243</v>
      </c>
      <c r="AH2714" s="347" t="s">
        <v>4244</v>
      </c>
      <c r="AI2714" s="150">
        <v>0.53300000000000003</v>
      </c>
    </row>
    <row r="2715" spans="33:35" ht="15" customHeight="1">
      <c r="AG2715" s="347" t="s">
        <v>4245</v>
      </c>
      <c r="AH2715" s="347" t="s">
        <v>4246</v>
      </c>
      <c r="AI2715" s="150">
        <v>0.53200000000000003</v>
      </c>
    </row>
    <row r="2716" spans="33:35" ht="15" customHeight="1">
      <c r="AG2716" s="347" t="s">
        <v>4247</v>
      </c>
      <c r="AH2716" s="347" t="s">
        <v>4248</v>
      </c>
      <c r="AI2716" s="150">
        <v>0.37</v>
      </c>
    </row>
    <row r="2717" spans="33:35" ht="15" customHeight="1">
      <c r="AG2717" s="347" t="s">
        <v>4249</v>
      </c>
      <c r="AH2717" s="347" t="s">
        <v>4250</v>
      </c>
      <c r="AI2717" s="150">
        <v>0.504</v>
      </c>
    </row>
    <row r="2718" spans="33:35" ht="15" customHeight="1">
      <c r="AG2718" s="347" t="s">
        <v>4251</v>
      </c>
      <c r="AH2718" s="347" t="s">
        <v>1448</v>
      </c>
      <c r="AI2718" s="150">
        <v>0.55099999999999993</v>
      </c>
    </row>
    <row r="2719" spans="33:35" ht="15" customHeight="1">
      <c r="AG2719" s="347" t="s">
        <v>4252</v>
      </c>
      <c r="AH2719" s="347" t="s">
        <v>1497</v>
      </c>
      <c r="AI2719" s="150">
        <v>0.50700000000000001</v>
      </c>
    </row>
    <row r="2720" spans="33:35" ht="15" customHeight="1">
      <c r="AG2720" s="347" t="s">
        <v>4253</v>
      </c>
      <c r="AH2720" s="347" t="s">
        <v>1471</v>
      </c>
      <c r="AI2720" s="150">
        <v>0.37</v>
      </c>
    </row>
    <row r="2721" spans="33:35" ht="15" customHeight="1">
      <c r="AG2721" s="347" t="s">
        <v>4254</v>
      </c>
      <c r="AH2721" s="347" t="s">
        <v>4255</v>
      </c>
      <c r="AI2721" s="150">
        <v>0.53700000000000003</v>
      </c>
    </row>
    <row r="2722" spans="33:35" ht="15" customHeight="1">
      <c r="AG2722" s="347" t="s">
        <v>4256</v>
      </c>
      <c r="AH2722" s="347" t="s">
        <v>1052</v>
      </c>
      <c r="AI2722" s="150">
        <v>0.61</v>
      </c>
    </row>
    <row r="2723" spans="33:35" ht="15" customHeight="1">
      <c r="AG2723" s="347" t="s">
        <v>4257</v>
      </c>
      <c r="AH2723" s="347" t="s">
        <v>1074</v>
      </c>
      <c r="AI2723" s="150">
        <v>0.41300000000000003</v>
      </c>
    </row>
    <row r="2724" spans="33:35" ht="15" customHeight="1">
      <c r="AG2724" s="347" t="s">
        <v>4258</v>
      </c>
      <c r="AH2724" s="347" t="s">
        <v>4259</v>
      </c>
      <c r="AI2724" s="150">
        <v>0</v>
      </c>
    </row>
    <row r="2725" spans="33:35" ht="15" customHeight="1">
      <c r="AG2725" s="347" t="s">
        <v>4260</v>
      </c>
      <c r="AH2725" s="347" t="s">
        <v>4261</v>
      </c>
      <c r="AI2725" s="150">
        <v>0.49</v>
      </c>
    </row>
    <row r="2726" spans="33:35" ht="15" customHeight="1">
      <c r="AG2726" s="347" t="s">
        <v>4262</v>
      </c>
      <c r="AH2726" s="347" t="s">
        <v>859</v>
      </c>
      <c r="AI2726" s="150">
        <v>4.1999999999999996E-2</v>
      </c>
    </row>
    <row r="2727" spans="33:35" ht="15" customHeight="1">
      <c r="AG2727" s="347" t="s">
        <v>4263</v>
      </c>
      <c r="AH2727" s="347" t="s">
        <v>4264</v>
      </c>
      <c r="AI2727" s="150">
        <v>0</v>
      </c>
    </row>
    <row r="2728" spans="33:35" ht="15" customHeight="1">
      <c r="AG2728" s="347" t="s">
        <v>4265</v>
      </c>
      <c r="AH2728" s="347" t="s">
        <v>4266</v>
      </c>
      <c r="AI2728" s="150">
        <v>0</v>
      </c>
    </row>
    <row r="2729" spans="33:35" ht="15" customHeight="1">
      <c r="AG2729" s="347" t="s">
        <v>4267</v>
      </c>
      <c r="AH2729" s="347" t="s">
        <v>4268</v>
      </c>
      <c r="AI2729" s="150">
        <v>0.36399999999999999</v>
      </c>
    </row>
    <row r="2730" spans="33:35" ht="15" customHeight="1">
      <c r="AG2730" s="347" t="s">
        <v>4269</v>
      </c>
      <c r="AH2730" s="347" t="s">
        <v>1934</v>
      </c>
      <c r="AI2730" s="150">
        <v>0</v>
      </c>
    </row>
    <row r="2731" spans="33:35" ht="15" customHeight="1">
      <c r="AG2731" s="347" t="s">
        <v>4270</v>
      </c>
      <c r="AH2731" s="347" t="s">
        <v>2260</v>
      </c>
      <c r="AI2731" s="150">
        <v>0</v>
      </c>
    </row>
    <row r="2732" spans="33:35" ht="15" customHeight="1">
      <c r="AG2732" s="347" t="s">
        <v>4271</v>
      </c>
      <c r="AH2732" s="347" t="s">
        <v>2666</v>
      </c>
      <c r="AI2732" s="150">
        <v>0</v>
      </c>
    </row>
    <row r="2733" spans="33:35" ht="15" customHeight="1">
      <c r="AG2733" s="347" t="s">
        <v>4272</v>
      </c>
      <c r="AH2733" s="347" t="s">
        <v>2667</v>
      </c>
      <c r="AI2733" s="150">
        <v>0</v>
      </c>
    </row>
    <row r="2734" spans="33:35" ht="15" customHeight="1">
      <c r="AG2734" s="347" t="s">
        <v>4273</v>
      </c>
      <c r="AH2734" s="347" t="s">
        <v>4274</v>
      </c>
      <c r="AI2734" s="150">
        <v>0</v>
      </c>
    </row>
    <row r="2735" spans="33:35" ht="15" customHeight="1">
      <c r="AG2735" s="347" t="s">
        <v>4275</v>
      </c>
      <c r="AH2735" s="347" t="s">
        <v>4276</v>
      </c>
      <c r="AI2735" s="150">
        <v>0</v>
      </c>
    </row>
    <row r="2736" spans="33:35" ht="15" customHeight="1">
      <c r="AG2736" s="347" t="s">
        <v>4277</v>
      </c>
      <c r="AH2736" s="347" t="s">
        <v>4278</v>
      </c>
      <c r="AI2736" s="150">
        <v>0.442</v>
      </c>
    </row>
    <row r="2737" spans="33:35" ht="15" customHeight="1">
      <c r="AG2737" s="347" t="s">
        <v>4279</v>
      </c>
      <c r="AH2737" s="347" t="s">
        <v>4280</v>
      </c>
      <c r="AI2737" s="150">
        <v>0.441</v>
      </c>
    </row>
    <row r="2738" spans="33:35" ht="15" customHeight="1">
      <c r="AG2738" s="347" t="s">
        <v>4281</v>
      </c>
      <c r="AH2738" s="347" t="s">
        <v>1324</v>
      </c>
      <c r="AI2738" s="150">
        <v>0.47499999999999998</v>
      </c>
    </row>
    <row r="2739" spans="33:35" ht="15" customHeight="1">
      <c r="AG2739" s="347" t="s">
        <v>4282</v>
      </c>
      <c r="AH2739" s="347" t="s">
        <v>1350</v>
      </c>
      <c r="AI2739" s="150">
        <v>0.53799999999999992</v>
      </c>
    </row>
    <row r="2740" spans="33:35" ht="15" customHeight="1">
      <c r="AG2740" s="347" t="s">
        <v>4283</v>
      </c>
      <c r="AH2740" s="347" t="s">
        <v>2199</v>
      </c>
      <c r="AI2740" s="150">
        <v>0.36000000000000004</v>
      </c>
    </row>
    <row r="2741" spans="33:35" ht="15" customHeight="1">
      <c r="AG2741" s="347" t="s">
        <v>4284</v>
      </c>
      <c r="AH2741" s="347" t="s">
        <v>4285</v>
      </c>
      <c r="AI2741" s="150">
        <v>0</v>
      </c>
    </row>
    <row r="2742" spans="33:35" ht="15" customHeight="1">
      <c r="AG2742" s="347" t="s">
        <v>4286</v>
      </c>
      <c r="AH2742" s="347" t="s">
        <v>4287</v>
      </c>
      <c r="AI2742" s="150">
        <v>0.48599999999999999</v>
      </c>
    </row>
    <row r="2743" spans="33:35" ht="15" customHeight="1">
      <c r="AG2743" s="347" t="s">
        <v>4288</v>
      </c>
      <c r="AH2743" s="347" t="s">
        <v>4289</v>
      </c>
      <c r="AI2743" s="150">
        <v>0.48299999999999998</v>
      </c>
    </row>
    <row r="2744" spans="33:35" ht="15" customHeight="1">
      <c r="AG2744" s="347" t="s">
        <v>4290</v>
      </c>
      <c r="AH2744" s="347" t="s">
        <v>1225</v>
      </c>
      <c r="AI2744" s="150">
        <v>0</v>
      </c>
    </row>
    <row r="2745" spans="33:35" ht="15" customHeight="1">
      <c r="AG2745" s="347" t="s">
        <v>4291</v>
      </c>
      <c r="AH2745" s="347" t="s">
        <v>1417</v>
      </c>
      <c r="AI2745" s="150">
        <v>0</v>
      </c>
    </row>
    <row r="2746" spans="33:35" ht="15" customHeight="1">
      <c r="AG2746" s="347" t="s">
        <v>4292</v>
      </c>
      <c r="AH2746" s="347" t="s">
        <v>4293</v>
      </c>
      <c r="AI2746" s="150">
        <v>0.52200000000000002</v>
      </c>
    </row>
    <row r="2747" spans="33:35" ht="15" customHeight="1">
      <c r="AG2747" s="347" t="s">
        <v>4294</v>
      </c>
      <c r="AH2747" s="347" t="s">
        <v>4295</v>
      </c>
      <c r="AI2747" s="150">
        <v>0.52100000000000002</v>
      </c>
    </row>
    <row r="2748" spans="33:35" ht="15" customHeight="1">
      <c r="AG2748" s="347" t="s">
        <v>4296</v>
      </c>
      <c r="AH2748" s="347" t="s">
        <v>4297</v>
      </c>
      <c r="AI2748" s="150">
        <v>0.48799999999999999</v>
      </c>
    </row>
    <row r="2749" spans="33:35" ht="15" customHeight="1">
      <c r="AG2749" s="347" t="s">
        <v>4298</v>
      </c>
      <c r="AH2749" s="347" t="s">
        <v>1498</v>
      </c>
      <c r="AI2749" s="150">
        <v>0.64800000000000002</v>
      </c>
    </row>
    <row r="2750" spans="33:35" ht="15" customHeight="1">
      <c r="AG2750" s="347" t="s">
        <v>4299</v>
      </c>
      <c r="AH2750" s="347" t="s">
        <v>1178</v>
      </c>
      <c r="AI2750" s="150">
        <v>0.55800000000000005</v>
      </c>
    </row>
    <row r="2751" spans="33:35" ht="15" customHeight="1">
      <c r="AG2751" s="347" t="s">
        <v>4300</v>
      </c>
      <c r="AH2751" s="347" t="s">
        <v>4301</v>
      </c>
      <c r="AI2751" s="150">
        <v>0.52100000000000002</v>
      </c>
    </row>
    <row r="2752" spans="33:35" ht="15" customHeight="1">
      <c r="AG2752" s="347" t="s">
        <v>4302</v>
      </c>
      <c r="AH2752" s="347" t="s">
        <v>1435</v>
      </c>
      <c r="AI2752" s="150">
        <v>0</v>
      </c>
    </row>
    <row r="2753" spans="33:35" ht="15" customHeight="1">
      <c r="AG2753" s="347" t="s">
        <v>4303</v>
      </c>
      <c r="AH2753" s="347" t="s">
        <v>4304</v>
      </c>
      <c r="AI2753" s="150">
        <v>0.28999999999999998</v>
      </c>
    </row>
    <row r="2754" spans="33:35" ht="15" customHeight="1">
      <c r="AG2754" s="347" t="s">
        <v>4305</v>
      </c>
      <c r="AH2754" s="347" t="s">
        <v>4306</v>
      </c>
      <c r="AI2754" s="150">
        <v>0.26400000000000001</v>
      </c>
    </row>
    <row r="2755" spans="33:35" ht="15" customHeight="1">
      <c r="AG2755" s="347" t="s">
        <v>4307</v>
      </c>
      <c r="AH2755" s="347" t="s">
        <v>4308</v>
      </c>
      <c r="AI2755" s="150">
        <v>0.56300000000000006</v>
      </c>
    </row>
    <row r="2756" spans="33:35" ht="15" customHeight="1">
      <c r="AG2756" s="347" t="s">
        <v>4309</v>
      </c>
      <c r="AH2756" s="347" t="s">
        <v>4310</v>
      </c>
      <c r="AI2756" s="150">
        <v>0.40600000000000003</v>
      </c>
    </row>
    <row r="2757" spans="33:35" ht="15" customHeight="1">
      <c r="AG2757" s="347" t="s">
        <v>4311</v>
      </c>
      <c r="AH2757" s="347" t="s">
        <v>975</v>
      </c>
      <c r="AI2757" s="150">
        <v>0.52300000000000002</v>
      </c>
    </row>
    <row r="2758" spans="33:35" ht="15" customHeight="1">
      <c r="AG2758" s="347" t="s">
        <v>4312</v>
      </c>
      <c r="AH2758" s="347" t="s">
        <v>862</v>
      </c>
      <c r="AI2758" s="150">
        <v>0.5</v>
      </c>
    </row>
    <row r="2759" spans="33:35" ht="15" customHeight="1">
      <c r="AG2759" s="347" t="s">
        <v>4313</v>
      </c>
      <c r="AH2759" s="347" t="s">
        <v>986</v>
      </c>
      <c r="AI2759" s="150">
        <v>0.60299999999999998</v>
      </c>
    </row>
    <row r="2760" spans="33:35" ht="15" customHeight="1">
      <c r="AG2760" s="347" t="s">
        <v>4314</v>
      </c>
      <c r="AH2760" s="347" t="s">
        <v>1137</v>
      </c>
      <c r="AI2760" s="150">
        <v>0.52400000000000002</v>
      </c>
    </row>
    <row r="2761" spans="33:35" ht="15" customHeight="1">
      <c r="AG2761" s="347" t="s">
        <v>4315</v>
      </c>
      <c r="AH2761" s="347" t="s">
        <v>1036</v>
      </c>
      <c r="AI2761" s="150">
        <v>0.55000000000000004</v>
      </c>
    </row>
    <row r="2762" spans="33:35" ht="15" customHeight="1">
      <c r="AG2762" s="347" t="s">
        <v>4316</v>
      </c>
      <c r="AH2762" s="347" t="s">
        <v>1551</v>
      </c>
      <c r="AI2762" s="150">
        <v>0.46099999999999997</v>
      </c>
    </row>
    <row r="2763" spans="33:35" ht="15" customHeight="1">
      <c r="AG2763" s="347" t="s">
        <v>4317</v>
      </c>
      <c r="AH2763" s="347" t="s">
        <v>1337</v>
      </c>
      <c r="AI2763" s="150">
        <v>0.499</v>
      </c>
    </row>
    <row r="2764" spans="33:35" ht="15" customHeight="1">
      <c r="AG2764" s="347" t="s">
        <v>4318</v>
      </c>
      <c r="AH2764" s="347" t="s">
        <v>1256</v>
      </c>
      <c r="AI2764" s="150">
        <v>0.52300000000000002</v>
      </c>
    </row>
    <row r="2765" spans="33:35" ht="15" customHeight="1">
      <c r="AG2765" s="347" t="s">
        <v>4319</v>
      </c>
      <c r="AH2765" s="347" t="s">
        <v>4320</v>
      </c>
      <c r="AI2765" s="150">
        <v>0.41199999999999998</v>
      </c>
    </row>
    <row r="2766" spans="33:35" ht="15" customHeight="1">
      <c r="AG2766" s="347" t="s">
        <v>4321</v>
      </c>
      <c r="AH2766" s="347" t="s">
        <v>863</v>
      </c>
      <c r="AI2766" s="150">
        <v>0.39200000000000002</v>
      </c>
    </row>
    <row r="2767" spans="33:35" ht="15" customHeight="1">
      <c r="AG2767" s="347" t="s">
        <v>4322</v>
      </c>
      <c r="AH2767" s="347" t="s">
        <v>1539</v>
      </c>
      <c r="AI2767" s="150">
        <v>0.50800000000000001</v>
      </c>
    </row>
    <row r="2768" spans="33:35" ht="15" customHeight="1">
      <c r="AG2768" s="347" t="s">
        <v>4323</v>
      </c>
      <c r="AH2768" s="347" t="s">
        <v>1000</v>
      </c>
      <c r="AI2768" s="150">
        <v>0.49200000000000005</v>
      </c>
    </row>
    <row r="2769" spans="33:35" ht="15" customHeight="1">
      <c r="AG2769" s="347" t="s">
        <v>4324</v>
      </c>
      <c r="AH2769" s="347" t="s">
        <v>1182</v>
      </c>
      <c r="AI2769" s="150">
        <v>0.45300000000000001</v>
      </c>
    </row>
    <row r="2770" spans="33:35" ht="15" customHeight="1">
      <c r="AG2770" s="347" t="s">
        <v>4325</v>
      </c>
      <c r="AH2770" s="347" t="s">
        <v>1346</v>
      </c>
      <c r="AI2770" s="150">
        <v>0.49200000000000005</v>
      </c>
    </row>
    <row r="2771" spans="33:35" ht="15" customHeight="1">
      <c r="AG2771" s="347" t="s">
        <v>4326</v>
      </c>
      <c r="AH2771" s="347" t="s">
        <v>958</v>
      </c>
      <c r="AI2771" s="150">
        <v>0.52600000000000002</v>
      </c>
    </row>
    <row r="2772" spans="33:35" ht="15" customHeight="1">
      <c r="AG2772" s="347" t="s">
        <v>4327</v>
      </c>
      <c r="AH2772" s="347" t="s">
        <v>1073</v>
      </c>
      <c r="AI2772" s="150">
        <v>0.47600000000000003</v>
      </c>
    </row>
    <row r="2773" spans="33:35" ht="15" customHeight="1">
      <c r="AG2773" s="347" t="s">
        <v>4328</v>
      </c>
      <c r="AH2773" s="347" t="s">
        <v>1065</v>
      </c>
      <c r="AI2773" s="150">
        <v>0.38200000000000001</v>
      </c>
    </row>
    <row r="2774" spans="33:35" ht="15" customHeight="1">
      <c r="AG2774" s="347" t="s">
        <v>4329</v>
      </c>
      <c r="AH2774" s="347" t="s">
        <v>4330</v>
      </c>
      <c r="AI2774" s="150">
        <v>0</v>
      </c>
    </row>
    <row r="2775" spans="33:35" ht="15" customHeight="1">
      <c r="AG2775" s="347" t="s">
        <v>4331</v>
      </c>
      <c r="AH2775" s="347" t="s">
        <v>4332</v>
      </c>
      <c r="AI2775" s="150">
        <v>0.46400000000000002</v>
      </c>
    </row>
    <row r="2776" spans="33:35" ht="15" customHeight="1">
      <c r="AG2776" s="347" t="s">
        <v>4333</v>
      </c>
      <c r="AH2776" s="347" t="s">
        <v>1176</v>
      </c>
      <c r="AI2776" s="150">
        <v>0.50600000000000001</v>
      </c>
    </row>
    <row r="2777" spans="33:35" ht="15" customHeight="1">
      <c r="AG2777" s="347" t="s">
        <v>4334</v>
      </c>
      <c r="AH2777" s="347" t="s">
        <v>4335</v>
      </c>
      <c r="AI2777" s="150">
        <v>0</v>
      </c>
    </row>
    <row r="2778" spans="33:35" ht="15" customHeight="1">
      <c r="AG2778" s="347" t="s">
        <v>4336</v>
      </c>
      <c r="AH2778" s="347" t="s">
        <v>4337</v>
      </c>
      <c r="AI2778" s="150">
        <v>0.318</v>
      </c>
    </row>
    <row r="2779" spans="33:35" ht="15" customHeight="1">
      <c r="AG2779" s="347" t="s">
        <v>4338</v>
      </c>
      <c r="AH2779" s="347" t="s">
        <v>4339</v>
      </c>
      <c r="AI2779" s="150">
        <v>0.31</v>
      </c>
    </row>
    <row r="2780" spans="33:35" ht="15" customHeight="1">
      <c r="AG2780" s="347" t="s">
        <v>4340</v>
      </c>
      <c r="AH2780" s="347" t="s">
        <v>4341</v>
      </c>
      <c r="AI2780" s="150">
        <v>0.46400000000000002</v>
      </c>
    </row>
    <row r="2781" spans="33:35" ht="15" customHeight="1">
      <c r="AG2781" s="347" t="s">
        <v>4342</v>
      </c>
      <c r="AH2781" s="347" t="s">
        <v>3307</v>
      </c>
      <c r="AI2781" s="150">
        <v>0.44499999999999995</v>
      </c>
    </row>
    <row r="2782" spans="33:35" ht="15" customHeight="1">
      <c r="AG2782" s="347" t="s">
        <v>4343</v>
      </c>
      <c r="AH2782" s="347" t="s">
        <v>1053</v>
      </c>
      <c r="AI2782" s="150">
        <v>0.625</v>
      </c>
    </row>
    <row r="2783" spans="33:35" ht="15" customHeight="1">
      <c r="AG2783" s="347" t="s">
        <v>4344</v>
      </c>
      <c r="AH2783" s="347" t="s">
        <v>1431</v>
      </c>
      <c r="AI2783" s="150">
        <v>0.57600000000000007</v>
      </c>
    </row>
    <row r="2784" spans="33:35" ht="15" customHeight="1">
      <c r="AG2784" s="347" t="s">
        <v>4345</v>
      </c>
      <c r="AH2784" s="347" t="s">
        <v>757</v>
      </c>
      <c r="AI2784" s="150">
        <v>0.52100000000000002</v>
      </c>
    </row>
    <row r="2785" spans="33:35" ht="15" customHeight="1">
      <c r="AG2785" s="347" t="s">
        <v>4346</v>
      </c>
      <c r="AH2785" s="347" t="s">
        <v>758</v>
      </c>
      <c r="AI2785" s="150">
        <v>0.48799999999999999</v>
      </c>
    </row>
    <row r="2786" spans="33:35" ht="15" customHeight="1">
      <c r="AG2786" s="347" t="s">
        <v>4347</v>
      </c>
      <c r="AH2786" s="347" t="s">
        <v>4348</v>
      </c>
      <c r="AI2786" s="150">
        <v>0</v>
      </c>
    </row>
    <row r="2787" spans="33:35" ht="15" customHeight="1">
      <c r="AG2787" s="347" t="s">
        <v>4349</v>
      </c>
      <c r="AH2787" s="347" t="s">
        <v>4350</v>
      </c>
      <c r="AI2787" s="150">
        <v>0.1</v>
      </c>
    </row>
    <row r="2788" spans="33:35" ht="15" customHeight="1">
      <c r="AG2788" s="347" t="s">
        <v>4351</v>
      </c>
      <c r="AH2788" s="347" t="s">
        <v>4352</v>
      </c>
      <c r="AI2788" s="150">
        <v>0.64300000000000002</v>
      </c>
    </row>
    <row r="2789" spans="33:35" ht="15" customHeight="1">
      <c r="AG2789" s="347" t="s">
        <v>4353</v>
      </c>
      <c r="AH2789" s="347" t="s">
        <v>1434</v>
      </c>
      <c r="AI2789" s="150">
        <v>0</v>
      </c>
    </row>
    <row r="2790" spans="33:35" ht="15" customHeight="1">
      <c r="AG2790" s="347" t="s">
        <v>4354</v>
      </c>
      <c r="AH2790" s="347" t="s">
        <v>4355</v>
      </c>
      <c r="AI2790" s="150">
        <v>0.55099999999999993</v>
      </c>
    </row>
    <row r="2791" spans="33:35" ht="15" customHeight="1">
      <c r="AG2791" s="347" t="s">
        <v>4356</v>
      </c>
      <c r="AH2791" s="347" t="s">
        <v>4357</v>
      </c>
      <c r="AI2791" s="150">
        <v>0.55000000000000004</v>
      </c>
    </row>
    <row r="2792" spans="33:35" ht="15" customHeight="1">
      <c r="AG2792" s="347" t="s">
        <v>4358</v>
      </c>
      <c r="AH2792" s="347" t="s">
        <v>1540</v>
      </c>
      <c r="AI2792" s="150">
        <v>0.46900000000000003</v>
      </c>
    </row>
    <row r="2793" spans="33:35" ht="15" customHeight="1">
      <c r="AG2793" s="347" t="s">
        <v>4359</v>
      </c>
      <c r="AH2793" s="347" t="s">
        <v>1541</v>
      </c>
      <c r="AI2793" s="150">
        <v>0.45399999999999996</v>
      </c>
    </row>
    <row r="2794" spans="33:35" ht="15" customHeight="1">
      <c r="AG2794" s="347" t="s">
        <v>4360</v>
      </c>
      <c r="AH2794" s="347" t="s">
        <v>4361</v>
      </c>
      <c r="AI2794" s="150">
        <v>0.67900000000000005</v>
      </c>
    </row>
    <row r="2795" spans="33:35" ht="15" customHeight="1">
      <c r="AG2795" s="347" t="s">
        <v>4362</v>
      </c>
      <c r="AH2795" s="347" t="s">
        <v>4363</v>
      </c>
      <c r="AI2795" s="150">
        <v>0.50700000000000001</v>
      </c>
    </row>
    <row r="2796" spans="33:35" ht="15" customHeight="1">
      <c r="AG2796" s="347" t="s">
        <v>4364</v>
      </c>
      <c r="AH2796" s="347" t="s">
        <v>866</v>
      </c>
      <c r="AI2796" s="150">
        <v>0.501</v>
      </c>
    </row>
    <row r="2797" spans="33:35" ht="15" customHeight="1">
      <c r="AG2797" s="347" t="s">
        <v>4365</v>
      </c>
      <c r="AH2797" s="347" t="s">
        <v>1271</v>
      </c>
      <c r="AI2797" s="150">
        <v>0.53799999999999992</v>
      </c>
    </row>
    <row r="2798" spans="33:35" ht="15" customHeight="1">
      <c r="AG2798" s="347" t="s">
        <v>4366</v>
      </c>
      <c r="AH2798" s="347" t="s">
        <v>4367</v>
      </c>
      <c r="AI2798" s="150">
        <v>0.46200000000000002</v>
      </c>
    </row>
    <row r="2799" spans="33:35" ht="15" customHeight="1">
      <c r="AG2799" s="347" t="s">
        <v>4368</v>
      </c>
      <c r="AH2799" s="347" t="s">
        <v>1078</v>
      </c>
      <c r="AI2799" s="150">
        <v>0.42599999999999999</v>
      </c>
    </row>
    <row r="2800" spans="33:35" ht="15" customHeight="1">
      <c r="AG2800" s="347" t="s">
        <v>4369</v>
      </c>
      <c r="AH2800" s="347" t="s">
        <v>1171</v>
      </c>
      <c r="AI2800" s="150">
        <v>0.55500000000000005</v>
      </c>
    </row>
    <row r="2801" spans="33:35" ht="15" customHeight="1">
      <c r="AG2801" s="347" t="s">
        <v>4370</v>
      </c>
      <c r="AH2801" s="347" t="s">
        <v>898</v>
      </c>
      <c r="AI2801" s="150">
        <v>0.45600000000000002</v>
      </c>
    </row>
    <row r="2802" spans="33:35" ht="15" customHeight="1">
      <c r="AG2802" s="347" t="s">
        <v>4371</v>
      </c>
      <c r="AH2802" s="347" t="s">
        <v>1165</v>
      </c>
      <c r="AI2802" s="150">
        <v>0.55099999999999993</v>
      </c>
    </row>
    <row r="2803" spans="33:35" ht="15" customHeight="1">
      <c r="AG2803" s="347" t="s">
        <v>4372</v>
      </c>
      <c r="AH2803" s="347" t="s">
        <v>4373</v>
      </c>
      <c r="AI2803" s="150">
        <v>0.40900000000000003</v>
      </c>
    </row>
    <row r="2804" spans="33:35" ht="15" customHeight="1">
      <c r="AG2804" s="347" t="s">
        <v>4374</v>
      </c>
      <c r="AH2804" s="347" t="s">
        <v>954</v>
      </c>
      <c r="AI2804" s="150">
        <v>0.46299999999999997</v>
      </c>
    </row>
    <row r="2805" spans="33:35" ht="15" customHeight="1">
      <c r="AG2805" s="347" t="s">
        <v>4375</v>
      </c>
      <c r="AH2805" s="347" t="s">
        <v>868</v>
      </c>
      <c r="AI2805" s="150">
        <v>0.6130000000000001</v>
      </c>
    </row>
    <row r="2806" spans="33:35" ht="15" customHeight="1">
      <c r="AG2806" s="347" t="s">
        <v>4376</v>
      </c>
      <c r="AH2806" s="347" t="s">
        <v>2291</v>
      </c>
      <c r="AI2806" s="150">
        <v>0</v>
      </c>
    </row>
    <row r="2807" spans="33:35" ht="15" customHeight="1">
      <c r="AG2807" s="347" t="s">
        <v>4377</v>
      </c>
      <c r="AH2807" s="347" t="s">
        <v>4378</v>
      </c>
      <c r="AI2807" s="150">
        <v>0.68499999999999994</v>
      </c>
    </row>
    <row r="2808" spans="33:35" ht="15" customHeight="1">
      <c r="AG2808" s="347" t="s">
        <v>4379</v>
      </c>
      <c r="AH2808" s="347" t="s">
        <v>4380</v>
      </c>
      <c r="AI2808" s="150">
        <v>0.67900000000000005</v>
      </c>
    </row>
    <row r="2809" spans="33:35" ht="15" customHeight="1">
      <c r="AG2809" s="347" t="s">
        <v>4381</v>
      </c>
      <c r="AH2809" s="347" t="s">
        <v>995</v>
      </c>
      <c r="AI2809" s="150">
        <v>0.45800000000000002</v>
      </c>
    </row>
    <row r="2810" spans="33:35" ht="15" customHeight="1">
      <c r="AG2810" s="347" t="s">
        <v>4382</v>
      </c>
      <c r="AH2810" s="347" t="s">
        <v>998</v>
      </c>
      <c r="AI2810" s="150">
        <v>0.57099999999999995</v>
      </c>
    </row>
    <row r="2811" spans="33:35" ht="15" customHeight="1">
      <c r="AG2811" s="347" t="s">
        <v>4383</v>
      </c>
      <c r="AH2811" s="347" t="s">
        <v>1285</v>
      </c>
      <c r="AI2811" s="150">
        <v>0.53100000000000003</v>
      </c>
    </row>
    <row r="2812" spans="33:35" ht="15" customHeight="1">
      <c r="AG2812" s="347" t="s">
        <v>4384</v>
      </c>
      <c r="AH2812" s="347" t="s">
        <v>1119</v>
      </c>
      <c r="AI2812" s="150">
        <v>0.44</v>
      </c>
    </row>
    <row r="2813" spans="33:35" ht="15" customHeight="1">
      <c r="AG2813" s="347" t="s">
        <v>4385</v>
      </c>
      <c r="AH2813" s="347" t="s">
        <v>1006</v>
      </c>
      <c r="AI2813" s="150">
        <v>0.37</v>
      </c>
    </row>
    <row r="2814" spans="33:35" ht="15" customHeight="1">
      <c r="AG2814" s="347" t="s">
        <v>4386</v>
      </c>
      <c r="AH2814" s="347" t="s">
        <v>826</v>
      </c>
      <c r="AI2814" s="150">
        <v>0.47699999999999998</v>
      </c>
    </row>
    <row r="2815" spans="33:35" ht="15" customHeight="1">
      <c r="AG2815" s="347" t="s">
        <v>4387</v>
      </c>
      <c r="AH2815" s="347" t="s">
        <v>870</v>
      </c>
      <c r="AI2815" s="150">
        <v>0.49700000000000005</v>
      </c>
    </row>
    <row r="2816" spans="33:35" ht="15" customHeight="1">
      <c r="AG2816" s="347" t="s">
        <v>4388</v>
      </c>
      <c r="AH2816" s="347" t="s">
        <v>1045</v>
      </c>
      <c r="AI2816" s="150">
        <v>0.50900000000000001</v>
      </c>
    </row>
    <row r="2817" spans="33:35" ht="15" customHeight="1">
      <c r="AG2817" s="347" t="s">
        <v>4389</v>
      </c>
      <c r="AH2817" s="347" t="s">
        <v>983</v>
      </c>
      <c r="AI2817" s="150">
        <v>0.69300000000000006</v>
      </c>
    </row>
    <row r="2818" spans="33:35" ht="15" customHeight="1">
      <c r="AG2818" s="347" t="s">
        <v>4390</v>
      </c>
      <c r="AH2818" s="347" t="s">
        <v>1347</v>
      </c>
      <c r="AI2818" s="150">
        <v>0.53900000000000003</v>
      </c>
    </row>
    <row r="2819" spans="33:35" ht="15" customHeight="1">
      <c r="AG2819" s="347" t="s">
        <v>4391</v>
      </c>
      <c r="AH2819" s="347" t="s">
        <v>4392</v>
      </c>
      <c r="AI2819" s="150">
        <v>0.51200000000000001</v>
      </c>
    </row>
    <row r="2820" spans="33:35" ht="15" customHeight="1">
      <c r="AG2820" s="347" t="s">
        <v>4393</v>
      </c>
      <c r="AH2820" s="347" t="s">
        <v>4394</v>
      </c>
      <c r="AI2820" s="150">
        <v>0.44900000000000001</v>
      </c>
    </row>
    <row r="2821" spans="33:35" ht="15" customHeight="1">
      <c r="AG2821" s="347" t="s">
        <v>4395</v>
      </c>
      <c r="AH2821" s="347" t="s">
        <v>1208</v>
      </c>
      <c r="AI2821" s="150">
        <v>0.40499999999999997</v>
      </c>
    </row>
    <row r="2822" spans="33:35" ht="15" customHeight="1">
      <c r="AG2822" s="347" t="s">
        <v>4396</v>
      </c>
      <c r="AH2822" s="347" t="s">
        <v>1344</v>
      </c>
      <c r="AI2822" s="150">
        <v>0.435</v>
      </c>
    </row>
    <row r="2823" spans="33:35" ht="15" customHeight="1">
      <c r="AG2823" s="347" t="s">
        <v>4397</v>
      </c>
      <c r="AH2823" s="347" t="s">
        <v>4398</v>
      </c>
      <c r="AI2823" s="150">
        <v>0.46200000000000002</v>
      </c>
    </row>
    <row r="2824" spans="33:35" ht="15" customHeight="1">
      <c r="AG2824" s="347" t="s">
        <v>4399</v>
      </c>
      <c r="AH2824" s="347" t="s">
        <v>4400</v>
      </c>
      <c r="AI2824" s="150">
        <v>0.439</v>
      </c>
    </row>
    <row r="2825" spans="33:35" ht="15" customHeight="1">
      <c r="AG2825" s="347" t="s">
        <v>4401</v>
      </c>
      <c r="AH2825" s="347" t="s">
        <v>1323</v>
      </c>
      <c r="AI2825" s="150">
        <v>0.47399999999999998</v>
      </c>
    </row>
    <row r="2826" spans="33:35" ht="15" customHeight="1">
      <c r="AG2826" s="347" t="s">
        <v>4402</v>
      </c>
      <c r="AH2826" s="347" t="s">
        <v>1057</v>
      </c>
      <c r="AI2826" s="150">
        <v>0.62</v>
      </c>
    </row>
    <row r="2827" spans="33:35" ht="15" customHeight="1">
      <c r="AG2827" s="347" t="s">
        <v>4403</v>
      </c>
      <c r="AH2827" s="347" t="s">
        <v>4404</v>
      </c>
      <c r="AI2827" s="150">
        <v>0.59599999999999997</v>
      </c>
    </row>
    <row r="2828" spans="33:35" ht="15" customHeight="1">
      <c r="AG2828" s="347" t="s">
        <v>4405</v>
      </c>
      <c r="AH2828" s="347" t="s">
        <v>989</v>
      </c>
      <c r="AI2828" s="150">
        <v>0.45300000000000001</v>
      </c>
    </row>
    <row r="2829" spans="33:35" ht="15" customHeight="1">
      <c r="AG2829" s="347" t="s">
        <v>4406</v>
      </c>
      <c r="AH2829" s="347" t="s">
        <v>1412</v>
      </c>
      <c r="AI2829" s="150">
        <v>0</v>
      </c>
    </row>
    <row r="2830" spans="33:35" ht="15" customHeight="1">
      <c r="AG2830" s="347" t="s">
        <v>4407</v>
      </c>
      <c r="AH2830" s="347" t="s">
        <v>4408</v>
      </c>
      <c r="AI2830" s="150">
        <v>0.40600000000000003</v>
      </c>
    </row>
    <row r="2831" spans="33:35" ht="15" customHeight="1">
      <c r="AG2831" s="347" t="s">
        <v>4409</v>
      </c>
      <c r="AH2831" s="347" t="s">
        <v>4410</v>
      </c>
      <c r="AI2831" s="150">
        <v>0.36499999999999999</v>
      </c>
    </row>
    <row r="2832" spans="33:35" ht="15" customHeight="1">
      <c r="AG2832" s="347" t="s">
        <v>4411</v>
      </c>
      <c r="AH2832" s="347" t="s">
        <v>1979</v>
      </c>
      <c r="AI2832" s="150">
        <v>0</v>
      </c>
    </row>
    <row r="2833" spans="33:35" ht="15" customHeight="1">
      <c r="AG2833" s="347" t="s">
        <v>4412</v>
      </c>
      <c r="AH2833" s="347" t="s">
        <v>2728</v>
      </c>
      <c r="AI2833" s="150">
        <v>0</v>
      </c>
    </row>
    <row r="2834" spans="33:35" ht="15" customHeight="1">
      <c r="AG2834" s="347" t="s">
        <v>4413</v>
      </c>
      <c r="AH2834" s="347" t="s">
        <v>4414</v>
      </c>
      <c r="AI2834" s="150">
        <v>1.2E-2</v>
      </c>
    </row>
    <row r="2835" spans="33:35" ht="15" customHeight="1">
      <c r="AG2835" s="347" t="s">
        <v>4415</v>
      </c>
      <c r="AH2835" s="347" t="s">
        <v>4416</v>
      </c>
      <c r="AI2835" s="150">
        <v>0.19500000000000001</v>
      </c>
    </row>
    <row r="2836" spans="33:35" ht="15" customHeight="1">
      <c r="AG2836" s="347" t="s">
        <v>4417</v>
      </c>
      <c r="AH2836" s="347" t="s">
        <v>4418</v>
      </c>
      <c r="AI2836" s="150">
        <v>0.184</v>
      </c>
    </row>
    <row r="2837" spans="33:35" ht="15" customHeight="1">
      <c r="AG2837" s="347" t="s">
        <v>4419</v>
      </c>
      <c r="AH2837" s="347" t="s">
        <v>1124</v>
      </c>
      <c r="AI2837" s="150">
        <v>0.496</v>
      </c>
    </row>
    <row r="2838" spans="33:35" ht="15" customHeight="1">
      <c r="AG2838" s="347" t="s">
        <v>4420</v>
      </c>
      <c r="AH2838" s="347" t="s">
        <v>1288</v>
      </c>
      <c r="AI2838" s="150">
        <v>0.48899999999999993</v>
      </c>
    </row>
    <row r="2839" spans="33:35" ht="15" customHeight="1">
      <c r="AG2839" s="347" t="s">
        <v>4421</v>
      </c>
      <c r="AH2839" s="347" t="s">
        <v>1262</v>
      </c>
      <c r="AI2839" s="150">
        <v>0.42399999999999999</v>
      </c>
    </row>
    <row r="2840" spans="33:35" ht="15" customHeight="1">
      <c r="AG2840" s="347" t="s">
        <v>4422</v>
      </c>
      <c r="AH2840" s="347" t="s">
        <v>1280</v>
      </c>
      <c r="AI2840" s="150">
        <v>0.57600000000000007</v>
      </c>
    </row>
    <row r="2841" spans="33:35" ht="15" customHeight="1">
      <c r="AG2841" s="347" t="s">
        <v>4423</v>
      </c>
      <c r="AH2841" s="347" t="s">
        <v>1166</v>
      </c>
      <c r="AI2841" s="150">
        <v>0.502</v>
      </c>
    </row>
    <row r="2842" spans="33:35" ht="15" customHeight="1">
      <c r="AG2842" s="347" t="s">
        <v>4424</v>
      </c>
      <c r="AH2842" s="347" t="s">
        <v>1058</v>
      </c>
      <c r="AI2842" s="150">
        <v>0.624</v>
      </c>
    </row>
    <row r="2843" spans="33:35" ht="15" customHeight="1">
      <c r="AG2843" s="347" t="s">
        <v>4425</v>
      </c>
      <c r="AH2843" s="347" t="s">
        <v>1158</v>
      </c>
      <c r="AI2843" s="150">
        <v>0.40299999999999997</v>
      </c>
    </row>
    <row r="2844" spans="33:35" ht="15" customHeight="1">
      <c r="AG2844" s="347" t="s">
        <v>4426</v>
      </c>
      <c r="AH2844" s="347" t="s">
        <v>4427</v>
      </c>
      <c r="AI2844" s="150">
        <v>0</v>
      </c>
    </row>
    <row r="2845" spans="33:35" ht="15" customHeight="1">
      <c r="AG2845" s="347" t="s">
        <v>4428</v>
      </c>
      <c r="AH2845" s="347" t="s">
        <v>4429</v>
      </c>
      <c r="AI2845" s="150">
        <v>0.55599999999999994</v>
      </c>
    </row>
    <row r="2846" spans="33:35" ht="15" customHeight="1">
      <c r="AG2846" s="347" t="s">
        <v>4430</v>
      </c>
      <c r="AH2846" s="347" t="s">
        <v>1140</v>
      </c>
      <c r="AI2846" s="150">
        <v>0.29699999999999999</v>
      </c>
    </row>
    <row r="2847" spans="33:35" ht="15" customHeight="1">
      <c r="AG2847" s="347" t="s">
        <v>4431</v>
      </c>
      <c r="AH2847" s="347" t="s">
        <v>1486</v>
      </c>
      <c r="AI2847" s="150">
        <v>0.51</v>
      </c>
    </row>
    <row r="2848" spans="33:35" ht="15" customHeight="1">
      <c r="AG2848" s="347" t="s">
        <v>4432</v>
      </c>
      <c r="AH2848" s="347" t="s">
        <v>4433</v>
      </c>
      <c r="AI2848" s="150">
        <v>0.51700000000000002</v>
      </c>
    </row>
    <row r="2849" spans="33:35" ht="15" customHeight="1">
      <c r="AG2849" s="347" t="s">
        <v>4434</v>
      </c>
      <c r="AH2849" s="347" t="s">
        <v>4435</v>
      </c>
      <c r="AI2849" s="150">
        <v>0.42399999999999999</v>
      </c>
    </row>
    <row r="2850" spans="33:35" ht="15" customHeight="1">
      <c r="AG2850" s="347" t="s">
        <v>4436</v>
      </c>
      <c r="AH2850" s="347" t="s">
        <v>1410</v>
      </c>
      <c r="AI2850" s="150">
        <v>0.39100000000000001</v>
      </c>
    </row>
    <row r="2851" spans="33:35" ht="15" customHeight="1">
      <c r="AG2851" s="347" t="s">
        <v>4437</v>
      </c>
      <c r="AH2851" s="347" t="s">
        <v>4438</v>
      </c>
      <c r="AI2851" s="150">
        <v>0.43600000000000005</v>
      </c>
    </row>
    <row r="2852" spans="33:35" ht="15" customHeight="1">
      <c r="AG2852" s="347" t="s">
        <v>4439</v>
      </c>
      <c r="AH2852" s="347" t="s">
        <v>4440</v>
      </c>
      <c r="AI2852" s="150">
        <v>0.435</v>
      </c>
    </row>
    <row r="2853" spans="33:35" ht="15" customHeight="1">
      <c r="AG2853" s="347" t="s">
        <v>4441</v>
      </c>
      <c r="AH2853" s="347" t="s">
        <v>4442</v>
      </c>
      <c r="AI2853" s="150">
        <v>0</v>
      </c>
    </row>
    <row r="2854" spans="33:35" ht="15" customHeight="1">
      <c r="AG2854" s="347" t="s">
        <v>4443</v>
      </c>
      <c r="AH2854" s="347" t="s">
        <v>4444</v>
      </c>
      <c r="AI2854" s="150">
        <v>0.55599999999999994</v>
      </c>
    </row>
    <row r="2855" spans="33:35" ht="15" customHeight="1">
      <c r="AG2855" s="347" t="s">
        <v>4445</v>
      </c>
      <c r="AH2855" s="347" t="s">
        <v>1249</v>
      </c>
      <c r="AI2855" s="150">
        <v>0.6</v>
      </c>
    </row>
    <row r="2856" spans="33:35" ht="15" customHeight="1">
      <c r="AG2856" s="347" t="s">
        <v>4446</v>
      </c>
      <c r="AH2856" s="347" t="s">
        <v>1054</v>
      </c>
      <c r="AI2856" s="150">
        <v>0.37</v>
      </c>
    </row>
    <row r="2857" spans="33:35" ht="15" customHeight="1">
      <c r="AG2857" s="347" t="s">
        <v>4447</v>
      </c>
      <c r="AH2857" s="347" t="s">
        <v>1451</v>
      </c>
      <c r="AI2857" s="150">
        <v>0.51400000000000001</v>
      </c>
    </row>
    <row r="2858" spans="33:35" ht="15" customHeight="1">
      <c r="AG2858" s="347" t="s">
        <v>4448</v>
      </c>
      <c r="AH2858" s="347" t="s">
        <v>1076</v>
      </c>
      <c r="AI2858" s="150">
        <v>0.47899999999999998</v>
      </c>
    </row>
    <row r="2859" spans="33:35" ht="15" customHeight="1">
      <c r="AG2859" s="347" t="s">
        <v>4449</v>
      </c>
      <c r="AH2859" s="347" t="s">
        <v>1034</v>
      </c>
      <c r="AI2859" s="150">
        <v>0.52500000000000002</v>
      </c>
    </row>
    <row r="2860" spans="33:35" ht="15" customHeight="1">
      <c r="AG2860" s="347" t="s">
        <v>4450</v>
      </c>
      <c r="AH2860" s="347" t="s">
        <v>1467</v>
      </c>
      <c r="AI2860" s="150">
        <v>0.36399999999999999</v>
      </c>
    </row>
    <row r="2861" spans="33:35" ht="15" customHeight="1">
      <c r="AG2861" s="347" t="s">
        <v>4451</v>
      </c>
      <c r="AH2861" s="347" t="s">
        <v>1457</v>
      </c>
      <c r="AI2861" s="150">
        <v>0.499</v>
      </c>
    </row>
    <row r="2862" spans="33:35" ht="15" customHeight="1">
      <c r="AG2862" s="347" t="s">
        <v>4452</v>
      </c>
      <c r="AH2862" s="347" t="s">
        <v>1544</v>
      </c>
      <c r="AI2862" s="150">
        <v>0.501</v>
      </c>
    </row>
    <row r="2863" spans="33:35" ht="15" customHeight="1">
      <c r="AG2863" s="347" t="s">
        <v>4453</v>
      </c>
      <c r="AH2863" s="347" t="s">
        <v>4454</v>
      </c>
      <c r="AI2863" s="150">
        <v>0</v>
      </c>
    </row>
    <row r="2864" spans="33:35" ht="15" customHeight="1">
      <c r="AG2864" s="347" t="s">
        <v>4455</v>
      </c>
      <c r="AH2864" s="347" t="s">
        <v>4456</v>
      </c>
      <c r="AI2864" s="150">
        <v>0.504</v>
      </c>
    </row>
    <row r="2865" spans="33:35" ht="15" customHeight="1">
      <c r="AG2865" s="347" t="s">
        <v>4457</v>
      </c>
      <c r="AH2865" s="347" t="s">
        <v>4458</v>
      </c>
      <c r="AI2865" s="150">
        <v>0</v>
      </c>
    </row>
    <row r="2866" spans="33:35" ht="15" customHeight="1">
      <c r="AG2866" s="347" t="s">
        <v>4459</v>
      </c>
      <c r="AH2866" s="347" t="s">
        <v>4460</v>
      </c>
      <c r="AI2866" s="150">
        <v>0.45300000000000001</v>
      </c>
    </row>
    <row r="2867" spans="33:35" ht="15" customHeight="1">
      <c r="AG2867" s="347" t="s">
        <v>4461</v>
      </c>
      <c r="AH2867" s="347" t="s">
        <v>981</v>
      </c>
      <c r="AI2867" s="150">
        <v>0.54799999999999993</v>
      </c>
    </row>
    <row r="2868" spans="33:35" ht="15" customHeight="1">
      <c r="AG2868" s="347" t="s">
        <v>4462</v>
      </c>
      <c r="AH2868" s="347" t="s">
        <v>1292</v>
      </c>
      <c r="AI2868" s="150">
        <v>0.51300000000000001</v>
      </c>
    </row>
    <row r="2869" spans="33:35" ht="15" customHeight="1">
      <c r="AG2869" s="347" t="s">
        <v>4463</v>
      </c>
      <c r="AH2869" s="347" t="s">
        <v>1117</v>
      </c>
      <c r="AI2869" s="150">
        <v>0.45300000000000001</v>
      </c>
    </row>
    <row r="2870" spans="33:35" ht="15" customHeight="1">
      <c r="AG2870" s="347" t="s">
        <v>4464</v>
      </c>
      <c r="AH2870" s="347" t="s">
        <v>1545</v>
      </c>
      <c r="AI2870" s="150">
        <v>0.81300000000000006</v>
      </c>
    </row>
    <row r="2871" spans="33:35" ht="15" customHeight="1">
      <c r="AG2871" s="347" t="s">
        <v>4465</v>
      </c>
      <c r="AH2871" s="347" t="s">
        <v>1298</v>
      </c>
      <c r="AI2871" s="150">
        <v>0.47800000000000004</v>
      </c>
    </row>
    <row r="2872" spans="33:35" ht="15" customHeight="1">
      <c r="AG2872" s="347" t="s">
        <v>4466</v>
      </c>
      <c r="AH2872" s="347" t="s">
        <v>4467</v>
      </c>
      <c r="AI2872" s="150">
        <v>0.378</v>
      </c>
    </row>
    <row r="2873" spans="33:35" ht="15" customHeight="1">
      <c r="AG2873" s="347" t="s">
        <v>4468</v>
      </c>
      <c r="AH2873" s="347" t="s">
        <v>2321</v>
      </c>
      <c r="AI2873" s="150">
        <v>0</v>
      </c>
    </row>
    <row r="2874" spans="33:35" ht="15" customHeight="1">
      <c r="AG2874" s="347" t="s">
        <v>4469</v>
      </c>
      <c r="AH2874" s="347" t="s">
        <v>4470</v>
      </c>
      <c r="AI2874" s="150">
        <v>0</v>
      </c>
    </row>
    <row r="2875" spans="33:35" ht="15" customHeight="1">
      <c r="AG2875" s="347" t="s">
        <v>4471</v>
      </c>
      <c r="AH2875" s="347" t="s">
        <v>4472</v>
      </c>
      <c r="AI2875" s="150">
        <v>0.49799999999999994</v>
      </c>
    </row>
    <row r="2876" spans="33:35" ht="15" customHeight="1">
      <c r="AG2876" s="347" t="s">
        <v>4473</v>
      </c>
      <c r="AH2876" s="347" t="s">
        <v>4474</v>
      </c>
      <c r="AI2876" s="150">
        <v>0.49700000000000005</v>
      </c>
    </row>
    <row r="2877" spans="33:35" ht="15" customHeight="1">
      <c r="AG2877" s="347" t="s">
        <v>4475</v>
      </c>
      <c r="AH2877" s="347" t="s">
        <v>873</v>
      </c>
      <c r="AI2877" s="150">
        <v>0.49399999999999999</v>
      </c>
    </row>
    <row r="2878" spans="33:35" ht="15" customHeight="1">
      <c r="AG2878" s="347" t="s">
        <v>4476</v>
      </c>
      <c r="AH2878" s="347" t="s">
        <v>1415</v>
      </c>
      <c r="AI2878" s="150">
        <v>0</v>
      </c>
    </row>
    <row r="2879" spans="33:35" ht="15" customHeight="1">
      <c r="AG2879" s="347" t="s">
        <v>4477</v>
      </c>
      <c r="AH2879" s="347" t="s">
        <v>4478</v>
      </c>
      <c r="AI2879" s="150">
        <v>0.60099999999999998</v>
      </c>
    </row>
    <row r="2880" spans="33:35" ht="15" customHeight="1">
      <c r="AG2880" s="347" t="s">
        <v>4479</v>
      </c>
      <c r="AH2880" s="347" t="s">
        <v>4480</v>
      </c>
      <c r="AI2880" s="150">
        <v>0.60099999999999998</v>
      </c>
    </row>
    <row r="2881" spans="33:35" ht="15" customHeight="1">
      <c r="AG2881" s="347" t="s">
        <v>4481</v>
      </c>
      <c r="AH2881" s="347" t="s">
        <v>4482</v>
      </c>
      <c r="AI2881" s="150">
        <v>0.63600000000000001</v>
      </c>
    </row>
    <row r="2882" spans="33:35" ht="15" customHeight="1">
      <c r="AG2882" s="347" t="s">
        <v>4483</v>
      </c>
      <c r="AH2882" s="347" t="s">
        <v>1027</v>
      </c>
      <c r="AI2882" s="150">
        <v>0.46900000000000003</v>
      </c>
    </row>
    <row r="2883" spans="33:35" ht="15" customHeight="1">
      <c r="AG2883" s="347" t="s">
        <v>4484</v>
      </c>
      <c r="AH2883" s="347" t="s">
        <v>4485</v>
      </c>
      <c r="AI2883" s="150">
        <v>0.38800000000000001</v>
      </c>
    </row>
    <row r="2884" spans="33:35" ht="15" customHeight="1">
      <c r="AG2884" s="347" t="s">
        <v>4486</v>
      </c>
      <c r="AH2884" s="347" t="s">
        <v>1485</v>
      </c>
      <c r="AI2884" s="150">
        <v>0.45300000000000001</v>
      </c>
    </row>
    <row r="2885" spans="33:35" ht="15" customHeight="1">
      <c r="AG2885" s="347" t="s">
        <v>4487</v>
      </c>
      <c r="AH2885" s="347" t="s">
        <v>1139</v>
      </c>
      <c r="AI2885" s="150">
        <v>0.45300000000000001</v>
      </c>
    </row>
    <row r="2886" spans="33:35" ht="15" customHeight="1">
      <c r="AG2886" s="347" t="s">
        <v>4488</v>
      </c>
      <c r="AH2886" s="347" t="s">
        <v>1186</v>
      </c>
      <c r="AI2886" s="150">
        <v>0.505</v>
      </c>
    </row>
    <row r="2887" spans="33:35" ht="15" customHeight="1">
      <c r="AG2887" s="347" t="s">
        <v>4489</v>
      </c>
      <c r="AH2887" s="347" t="s">
        <v>1287</v>
      </c>
      <c r="AI2887" s="150">
        <v>0.35899999999999999</v>
      </c>
    </row>
    <row r="2888" spans="33:35" ht="15" customHeight="1">
      <c r="AG2888" s="347" t="s">
        <v>4490</v>
      </c>
      <c r="AH2888" s="347" t="s">
        <v>1131</v>
      </c>
      <c r="AI2888" s="150">
        <v>0.45300000000000001</v>
      </c>
    </row>
    <row r="2889" spans="33:35" ht="15" customHeight="1">
      <c r="AG2889" s="347" t="s">
        <v>4491</v>
      </c>
      <c r="AH2889" s="347" t="s">
        <v>909</v>
      </c>
      <c r="AI2889" s="150">
        <v>0.44</v>
      </c>
    </row>
    <row r="2890" spans="33:35" ht="15" customHeight="1">
      <c r="AG2890" s="347" t="s">
        <v>4492</v>
      </c>
      <c r="AH2890" s="347" t="s">
        <v>4493</v>
      </c>
      <c r="AI2890" s="150">
        <v>0.41100000000000003</v>
      </c>
    </row>
    <row r="2891" spans="33:35" ht="15" customHeight="1">
      <c r="AG2891" s="347" t="s">
        <v>4494</v>
      </c>
      <c r="AH2891" s="347" t="s">
        <v>4495</v>
      </c>
      <c r="AI2891" s="150">
        <v>0</v>
      </c>
    </row>
    <row r="2892" spans="33:35" ht="15" customHeight="1">
      <c r="AG2892" s="347" t="s">
        <v>4496</v>
      </c>
      <c r="AH2892" s="347" t="s">
        <v>4497</v>
      </c>
      <c r="AI2892" s="150">
        <v>0.28400000000000003</v>
      </c>
    </row>
    <row r="2893" spans="33:35" ht="15" customHeight="1">
      <c r="AG2893" s="347" t="s">
        <v>4498</v>
      </c>
      <c r="AH2893" s="347" t="s">
        <v>1546</v>
      </c>
      <c r="AI2893" s="150">
        <v>0</v>
      </c>
    </row>
    <row r="2894" spans="33:35" ht="15" customHeight="1">
      <c r="AG2894" s="347" t="s">
        <v>4499</v>
      </c>
      <c r="AH2894" s="347" t="s">
        <v>4500</v>
      </c>
      <c r="AI2894" s="150">
        <v>0.28999999999999998</v>
      </c>
    </row>
    <row r="2895" spans="33:35" ht="15" customHeight="1">
      <c r="AG2895" s="347" t="s">
        <v>4501</v>
      </c>
      <c r="AH2895" s="347" t="s">
        <v>4502</v>
      </c>
      <c r="AI2895" s="150">
        <v>0.378</v>
      </c>
    </row>
    <row r="2896" spans="33:35" ht="15" customHeight="1">
      <c r="AG2896" s="347" t="s">
        <v>4503</v>
      </c>
      <c r="AH2896" s="347" t="s">
        <v>4504</v>
      </c>
      <c r="AI2896" s="150">
        <v>0.41</v>
      </c>
    </row>
    <row r="2897" spans="33:35" ht="15" customHeight="1">
      <c r="AG2897" s="347" t="s">
        <v>4505</v>
      </c>
      <c r="AH2897" s="347" t="s">
        <v>4506</v>
      </c>
      <c r="AI2897" s="150">
        <v>0.39</v>
      </c>
    </row>
    <row r="2898" spans="33:35" ht="15" customHeight="1">
      <c r="AG2898" s="347" t="s">
        <v>4507</v>
      </c>
      <c r="AH2898" s="347" t="s">
        <v>4508</v>
      </c>
      <c r="AI2898" s="150">
        <v>0.48399999999999999</v>
      </c>
    </row>
    <row r="2899" spans="33:35" ht="15" customHeight="1">
      <c r="AG2899" s="347" t="s">
        <v>4509</v>
      </c>
      <c r="AH2899" s="347" t="s">
        <v>4510</v>
      </c>
      <c r="AI2899" s="150">
        <v>0.48399999999999999</v>
      </c>
    </row>
    <row r="2900" spans="33:35" ht="15" customHeight="1">
      <c r="AG2900" s="347" t="s">
        <v>4511</v>
      </c>
      <c r="AH2900" s="347" t="s">
        <v>1305</v>
      </c>
      <c r="AI2900" s="150">
        <v>0.54500000000000004</v>
      </c>
    </row>
    <row r="2901" spans="33:35" ht="15" customHeight="1">
      <c r="AG2901" s="347" t="s">
        <v>4512</v>
      </c>
      <c r="AH2901" s="347" t="s">
        <v>1494</v>
      </c>
      <c r="AI2901" s="150">
        <v>0.45300000000000001</v>
      </c>
    </row>
    <row r="2902" spans="33:35" ht="15" customHeight="1">
      <c r="AG2902" s="347" t="s">
        <v>4513</v>
      </c>
      <c r="AH2902" s="347" t="s">
        <v>1439</v>
      </c>
      <c r="AI2902" s="150">
        <v>0.35599999999999998</v>
      </c>
    </row>
    <row r="2903" spans="33:35" ht="15" customHeight="1">
      <c r="AG2903" s="347" t="s">
        <v>4514</v>
      </c>
      <c r="AH2903" s="347" t="s">
        <v>4515</v>
      </c>
      <c r="AI2903" s="150">
        <v>0</v>
      </c>
    </row>
    <row r="2904" spans="33:35" ht="15" customHeight="1">
      <c r="AG2904" s="347" t="s">
        <v>4516</v>
      </c>
      <c r="AH2904" s="347" t="s">
        <v>4517</v>
      </c>
      <c r="AI2904" s="150">
        <v>0.45899999999999996</v>
      </c>
    </row>
    <row r="2905" spans="33:35" ht="15" customHeight="1">
      <c r="AG2905" s="347" t="s">
        <v>4518</v>
      </c>
      <c r="AH2905" s="347" t="s">
        <v>1345</v>
      </c>
      <c r="AI2905" s="150">
        <v>0.6130000000000001</v>
      </c>
    </row>
    <row r="2906" spans="33:35" ht="15" customHeight="1">
      <c r="AG2906" s="347" t="s">
        <v>4519</v>
      </c>
      <c r="AH2906" s="347" t="s">
        <v>1087</v>
      </c>
      <c r="AI2906" s="150">
        <v>0</v>
      </c>
    </row>
    <row r="2907" spans="33:35" ht="15" customHeight="1">
      <c r="AG2907" s="347" t="s">
        <v>4520</v>
      </c>
      <c r="AH2907" s="347" t="s">
        <v>1088</v>
      </c>
      <c r="AI2907" s="150">
        <v>0.19799999999999998</v>
      </c>
    </row>
    <row r="2908" spans="33:35" ht="15" customHeight="1">
      <c r="AG2908" s="347" t="s">
        <v>4521</v>
      </c>
      <c r="AH2908" s="347" t="s">
        <v>2335</v>
      </c>
      <c r="AI2908" s="150">
        <v>0</v>
      </c>
    </row>
    <row r="2909" spans="33:35" ht="15" customHeight="1">
      <c r="AG2909" s="347" t="s">
        <v>4522</v>
      </c>
      <c r="AH2909" s="347" t="s">
        <v>2336</v>
      </c>
      <c r="AI2909" s="150">
        <v>0</v>
      </c>
    </row>
    <row r="2910" spans="33:35" ht="15" customHeight="1">
      <c r="AG2910" s="347" t="s">
        <v>4523</v>
      </c>
      <c r="AH2910" s="347" t="s">
        <v>4524</v>
      </c>
      <c r="AI2910" s="150">
        <v>0.309</v>
      </c>
    </row>
    <row r="2911" spans="33:35" ht="15" customHeight="1">
      <c r="AG2911" s="347" t="s">
        <v>4525</v>
      </c>
      <c r="AH2911" s="347" t="s">
        <v>4526</v>
      </c>
      <c r="AI2911" s="150">
        <v>0</v>
      </c>
    </row>
    <row r="2912" spans="33:35" ht="15" customHeight="1">
      <c r="AG2912" s="347" t="s">
        <v>4527</v>
      </c>
      <c r="AH2912" s="347" t="s">
        <v>4528</v>
      </c>
      <c r="AI2912" s="150">
        <v>0.221</v>
      </c>
    </row>
    <row r="2913" spans="33:35" ht="15" customHeight="1">
      <c r="AG2913" s="347" t="s">
        <v>4529</v>
      </c>
      <c r="AH2913" s="347" t="s">
        <v>4530</v>
      </c>
      <c r="AI2913" s="150">
        <v>0.49099999999999999</v>
      </c>
    </row>
    <row r="2914" spans="33:35" ht="15" customHeight="1">
      <c r="AG2914" s="347" t="s">
        <v>4531</v>
      </c>
      <c r="AH2914" s="347" t="s">
        <v>4532</v>
      </c>
      <c r="AI2914" s="150">
        <v>0.49099999999999999</v>
      </c>
    </row>
    <row r="2915" spans="33:35" ht="15" customHeight="1">
      <c r="AG2915" s="347" t="s">
        <v>4533</v>
      </c>
      <c r="AH2915" s="347" t="s">
        <v>876</v>
      </c>
      <c r="AI2915" s="150">
        <v>0.36299999999999999</v>
      </c>
    </row>
    <row r="2916" spans="33:35" ht="15" customHeight="1">
      <c r="AG2916" s="347" t="s">
        <v>4534</v>
      </c>
      <c r="AH2916" s="347" t="s">
        <v>1477</v>
      </c>
      <c r="AI2916" s="150">
        <v>0.52500000000000002</v>
      </c>
    </row>
    <row r="2917" spans="33:35" ht="15" customHeight="1">
      <c r="AG2917" s="347" t="s">
        <v>4535</v>
      </c>
      <c r="AH2917" s="347" t="s">
        <v>1478</v>
      </c>
      <c r="AI2917" s="150">
        <v>0.48500000000000004</v>
      </c>
    </row>
    <row r="2918" spans="33:35" ht="15" customHeight="1">
      <c r="AG2918" s="347" t="s">
        <v>4536</v>
      </c>
      <c r="AH2918" s="347" t="s">
        <v>4537</v>
      </c>
      <c r="AI2918" s="150">
        <v>0.56300000000000006</v>
      </c>
    </row>
    <row r="2919" spans="33:35" ht="15" customHeight="1">
      <c r="AG2919" s="347" t="s">
        <v>4538</v>
      </c>
      <c r="AH2919" s="347" t="s">
        <v>1290</v>
      </c>
      <c r="AI2919" s="150">
        <v>0.53</v>
      </c>
    </row>
    <row r="2920" spans="33:35" ht="15" customHeight="1">
      <c r="AG2920" s="347" t="s">
        <v>4539</v>
      </c>
      <c r="AH2920" s="347" t="s">
        <v>1452</v>
      </c>
      <c r="AI2920" s="150">
        <v>0.49</v>
      </c>
    </row>
    <row r="2921" spans="33:35" ht="15" customHeight="1">
      <c r="AG2921" s="347" t="s">
        <v>4540</v>
      </c>
      <c r="AH2921" s="347" t="s">
        <v>1059</v>
      </c>
      <c r="AI2921" s="150">
        <v>0.625</v>
      </c>
    </row>
    <row r="2922" spans="33:35" ht="15" customHeight="1">
      <c r="AG2922" s="347" t="s">
        <v>4541</v>
      </c>
      <c r="AH2922" s="347" t="s">
        <v>1275</v>
      </c>
      <c r="AI2922" s="150">
        <v>0.374</v>
      </c>
    </row>
    <row r="2923" spans="33:35" ht="15" customHeight="1">
      <c r="AG2923" s="347" t="s">
        <v>4542</v>
      </c>
      <c r="AH2923" s="347" t="s">
        <v>1013</v>
      </c>
      <c r="AI2923" s="150">
        <v>0.42599999999999999</v>
      </c>
    </row>
    <row r="2924" spans="33:35" ht="15" customHeight="1">
      <c r="AG2924" s="347" t="s">
        <v>4543</v>
      </c>
      <c r="AH2924" s="347" t="s">
        <v>1020</v>
      </c>
      <c r="AI2924" s="150">
        <v>0.40799999999999997</v>
      </c>
    </row>
    <row r="2925" spans="33:35" ht="15" customHeight="1">
      <c r="AG2925" s="347" t="s">
        <v>4544</v>
      </c>
      <c r="AH2925" s="347" t="s">
        <v>1552</v>
      </c>
      <c r="AI2925" s="150">
        <v>0.44800000000000001</v>
      </c>
    </row>
    <row r="2926" spans="33:35" ht="15" customHeight="1">
      <c r="AG2926" s="347" t="s">
        <v>4545</v>
      </c>
      <c r="AH2926" s="347" t="s">
        <v>877</v>
      </c>
      <c r="AI2926" s="150">
        <v>0.443</v>
      </c>
    </row>
    <row r="2927" spans="33:35" ht="15" customHeight="1">
      <c r="AG2927" s="347" t="s">
        <v>4546</v>
      </c>
      <c r="AH2927" s="347" t="s">
        <v>878</v>
      </c>
      <c r="AI2927" s="150">
        <v>0.41899999999999998</v>
      </c>
    </row>
    <row r="2928" spans="33:35" ht="15" customHeight="1">
      <c r="AG2928" s="347" t="s">
        <v>4547</v>
      </c>
      <c r="AH2928" s="347" t="s">
        <v>1322</v>
      </c>
      <c r="AI2928" s="150">
        <v>0.46900000000000003</v>
      </c>
    </row>
    <row r="2929" spans="33:35" ht="15" customHeight="1">
      <c r="AG2929" s="347" t="s">
        <v>4548</v>
      </c>
      <c r="AH2929" s="347" t="s">
        <v>1147</v>
      </c>
      <c r="AI2929" s="150">
        <v>0.54500000000000004</v>
      </c>
    </row>
    <row r="2930" spans="33:35" ht="15" customHeight="1">
      <c r="AG2930" s="347" t="s">
        <v>4549</v>
      </c>
      <c r="AH2930" s="347" t="s">
        <v>1022</v>
      </c>
      <c r="AI2930" s="150">
        <v>0.54299999999999993</v>
      </c>
    </row>
    <row r="2931" spans="33:35" ht="15" customHeight="1">
      <c r="AG2931" s="347" t="s">
        <v>4550</v>
      </c>
      <c r="AH2931" s="347" t="s">
        <v>1406</v>
      </c>
      <c r="AI2931" s="150">
        <v>0.316</v>
      </c>
    </row>
    <row r="2932" spans="33:35" ht="15" customHeight="1">
      <c r="AG2932" s="347" t="s">
        <v>4551</v>
      </c>
      <c r="AH2932" s="347" t="s">
        <v>4552</v>
      </c>
      <c r="AI2932" s="150">
        <v>0.45</v>
      </c>
    </row>
    <row r="2933" spans="33:35" ht="15" customHeight="1">
      <c r="AG2933" s="347" t="s">
        <v>4553</v>
      </c>
      <c r="AH2933" s="347" t="s">
        <v>4554</v>
      </c>
      <c r="AI2933" s="150">
        <v>0.45</v>
      </c>
    </row>
    <row r="2934" spans="33:35" ht="15" customHeight="1">
      <c r="AG2934" s="347" t="s">
        <v>4555</v>
      </c>
      <c r="AH2934" s="347" t="s">
        <v>2346</v>
      </c>
      <c r="AI2934" s="150">
        <v>0</v>
      </c>
    </row>
    <row r="2935" spans="33:35" ht="15" customHeight="1">
      <c r="AG2935" s="347" t="s">
        <v>4556</v>
      </c>
      <c r="AH2935" s="347" t="s">
        <v>2347</v>
      </c>
      <c r="AI2935" s="150">
        <v>0.24000000000000002</v>
      </c>
    </row>
    <row r="2936" spans="33:35" ht="15" customHeight="1">
      <c r="AG2936" s="347" t="s">
        <v>4557</v>
      </c>
      <c r="AH2936" s="347" t="s">
        <v>2784</v>
      </c>
      <c r="AI2936" s="150">
        <v>0.371</v>
      </c>
    </row>
    <row r="2937" spans="33:35" ht="15" customHeight="1">
      <c r="AG2937" s="347" t="s">
        <v>4558</v>
      </c>
      <c r="AH2937" s="347" t="s">
        <v>4559</v>
      </c>
      <c r="AI2937" s="150">
        <v>0.313</v>
      </c>
    </row>
    <row r="2938" spans="33:35" ht="15" customHeight="1">
      <c r="AG2938" s="347" t="s">
        <v>4560</v>
      </c>
      <c r="AH2938" s="347" t="s">
        <v>1144</v>
      </c>
      <c r="AI2938" s="150">
        <v>0.43099999999999999</v>
      </c>
    </row>
    <row r="2939" spans="33:35" ht="15" customHeight="1">
      <c r="AG2939" s="347" t="s">
        <v>4561</v>
      </c>
      <c r="AH2939" s="347" t="s">
        <v>1156</v>
      </c>
      <c r="AI2939" s="150">
        <v>0.56300000000000006</v>
      </c>
    </row>
    <row r="2940" spans="33:35" ht="15" customHeight="1">
      <c r="AG2940" s="347" t="s">
        <v>4562</v>
      </c>
      <c r="AH2940" s="347" t="s">
        <v>4563</v>
      </c>
      <c r="AI2940" s="150">
        <v>0.53799999999999992</v>
      </c>
    </row>
    <row r="2941" spans="33:35" ht="15" customHeight="1">
      <c r="AG2941" s="347" t="s">
        <v>4564</v>
      </c>
      <c r="AH2941" s="347" t="s">
        <v>4565</v>
      </c>
      <c r="AI2941" s="150">
        <v>0.42299999999999999</v>
      </c>
    </row>
    <row r="2942" spans="33:35" ht="15" customHeight="1">
      <c r="AG2942" s="347" t="s">
        <v>4566</v>
      </c>
      <c r="AH2942" s="347" t="s">
        <v>4567</v>
      </c>
      <c r="AI2942" s="150">
        <v>0.39</v>
      </c>
    </row>
    <row r="2943" spans="33:35" ht="15" customHeight="1">
      <c r="AG2943" s="347" t="s">
        <v>4568</v>
      </c>
      <c r="AH2943" s="347" t="s">
        <v>1547</v>
      </c>
      <c r="AI2943" s="150">
        <v>0.55400000000000005</v>
      </c>
    </row>
    <row r="2944" spans="33:35" ht="15" customHeight="1">
      <c r="AG2944" s="347" t="s">
        <v>4569</v>
      </c>
      <c r="AH2944" s="347" t="s">
        <v>4570</v>
      </c>
      <c r="AI2944" s="150">
        <v>0</v>
      </c>
    </row>
    <row r="2945" spans="33:35" ht="15" customHeight="1">
      <c r="AG2945" s="347" t="s">
        <v>4571</v>
      </c>
      <c r="AH2945" s="347" t="s">
        <v>4572</v>
      </c>
      <c r="AI2945" s="150">
        <v>0.48099999999999998</v>
      </c>
    </row>
    <row r="2946" spans="33:35" ht="15" customHeight="1">
      <c r="AG2946" s="347" t="s">
        <v>4573</v>
      </c>
      <c r="AH2946" s="347" t="s">
        <v>4574</v>
      </c>
      <c r="AI2946" s="150">
        <v>0.64</v>
      </c>
    </row>
    <row r="2947" spans="33:35" ht="15" customHeight="1">
      <c r="AG2947" s="347" t="s">
        <v>4575</v>
      </c>
      <c r="AH2947" s="347" t="s">
        <v>4576</v>
      </c>
      <c r="AI2947" s="150">
        <v>0.45300000000000001</v>
      </c>
    </row>
    <row r="2948" spans="33:35" ht="15" customHeight="1">
      <c r="AG2948" s="347" t="s">
        <v>4577</v>
      </c>
      <c r="AH2948" s="347" t="s">
        <v>4578</v>
      </c>
      <c r="AI2948" s="150">
        <v>0</v>
      </c>
    </row>
    <row r="2949" spans="33:35" ht="15" customHeight="1">
      <c r="AG2949" s="347" t="s">
        <v>4579</v>
      </c>
      <c r="AH2949" s="347" t="s">
        <v>4580</v>
      </c>
      <c r="AI2949" s="150">
        <v>0.53399999999999992</v>
      </c>
    </row>
    <row r="2950" spans="33:35" ht="15" customHeight="1">
      <c r="AG2950" s="347" t="s">
        <v>4581</v>
      </c>
      <c r="AH2950" s="347" t="s">
        <v>1548</v>
      </c>
      <c r="AI2950" s="150">
        <v>0.49399999999999999</v>
      </c>
    </row>
    <row r="2951" spans="33:35" ht="15" customHeight="1">
      <c r="AG2951" s="347" t="s">
        <v>4582</v>
      </c>
      <c r="AH2951" s="347" t="s">
        <v>4583</v>
      </c>
      <c r="AI2951" s="150">
        <v>0.55999999999999994</v>
      </c>
    </row>
    <row r="2952" spans="33:35" ht="15" customHeight="1">
      <c r="AG2952" s="347" t="s">
        <v>4584</v>
      </c>
      <c r="AH2952" s="347" t="s">
        <v>4585</v>
      </c>
      <c r="AI2952" s="150">
        <v>0</v>
      </c>
    </row>
    <row r="2953" spans="33:35" ht="15" customHeight="1">
      <c r="AG2953" s="347" t="s">
        <v>4586</v>
      </c>
      <c r="AH2953" s="347" t="s">
        <v>4587</v>
      </c>
      <c r="AI2953" s="150">
        <v>0</v>
      </c>
    </row>
    <row r="2954" spans="33:35" ht="15" customHeight="1">
      <c r="AG2954" s="347" t="s">
        <v>4588</v>
      </c>
      <c r="AH2954" s="347" t="s">
        <v>1274</v>
      </c>
      <c r="AI2954" s="150">
        <v>0.502</v>
      </c>
    </row>
    <row r="2955" spans="33:35" ht="15" customHeight="1">
      <c r="AG2955" s="347" t="s">
        <v>4589</v>
      </c>
      <c r="AH2955" s="347" t="s">
        <v>1488</v>
      </c>
      <c r="AI2955" s="150">
        <v>0.43099999999999999</v>
      </c>
    </row>
    <row r="2956" spans="33:35" ht="15" customHeight="1">
      <c r="AG2956" s="347" t="s">
        <v>4590</v>
      </c>
      <c r="AH2956" s="347" t="s">
        <v>1173</v>
      </c>
      <c r="AI2956" s="150">
        <v>0.5</v>
      </c>
    </row>
    <row r="2957" spans="33:35" ht="15" customHeight="1">
      <c r="AG2957" s="347" t="s">
        <v>4591</v>
      </c>
      <c r="AH2957" s="347" t="s">
        <v>1266</v>
      </c>
      <c r="AI2957" s="150">
        <v>0.51800000000000002</v>
      </c>
    </row>
    <row r="2958" spans="33:35" ht="15" customHeight="1">
      <c r="AG2958" s="347" t="s">
        <v>4592</v>
      </c>
      <c r="AH2958" s="347" t="s">
        <v>1465</v>
      </c>
      <c r="AI2958" s="150">
        <v>0.45300000000000001</v>
      </c>
    </row>
    <row r="2959" spans="33:35" ht="15" customHeight="1">
      <c r="AG2959" s="347" t="s">
        <v>4593</v>
      </c>
      <c r="AH2959" s="347" t="s">
        <v>1129</v>
      </c>
      <c r="AI2959" s="150">
        <v>0.50600000000000001</v>
      </c>
    </row>
    <row r="2960" spans="33:35" ht="15" customHeight="1">
      <c r="AG2960" s="347" t="s">
        <v>4594</v>
      </c>
      <c r="AH2960" s="347" t="s">
        <v>1118</v>
      </c>
      <c r="AI2960" s="150">
        <v>0.44</v>
      </c>
    </row>
    <row r="2961" spans="33:35" ht="15" customHeight="1">
      <c r="AG2961" s="347" t="s">
        <v>4595</v>
      </c>
      <c r="AH2961" s="347" t="s">
        <v>4596</v>
      </c>
      <c r="AI2961" s="150">
        <v>0</v>
      </c>
    </row>
    <row r="2962" spans="33:35" ht="15" customHeight="1">
      <c r="AG2962" s="347" t="s">
        <v>4597</v>
      </c>
      <c r="AH2962" s="347" t="s">
        <v>4598</v>
      </c>
      <c r="AI2962" s="150">
        <v>0.53399999999999992</v>
      </c>
    </row>
    <row r="2963" spans="33:35" ht="15" customHeight="1">
      <c r="AG2963" s="347" t="s">
        <v>4599</v>
      </c>
      <c r="AH2963" s="347" t="s">
        <v>880</v>
      </c>
      <c r="AI2963" s="150">
        <v>0</v>
      </c>
    </row>
    <row r="2964" spans="33:35" ht="15" customHeight="1">
      <c r="AG2964" s="347" t="s">
        <v>4600</v>
      </c>
      <c r="AH2964" s="347" t="s">
        <v>1079</v>
      </c>
      <c r="AI2964" s="150">
        <v>0.374</v>
      </c>
    </row>
    <row r="2965" spans="33:35" ht="15" customHeight="1">
      <c r="AG2965" s="347" t="s">
        <v>4601</v>
      </c>
      <c r="AH2965" s="347" t="s">
        <v>4602</v>
      </c>
      <c r="AI2965" s="150">
        <v>0.54299999999999993</v>
      </c>
    </row>
    <row r="2966" spans="33:35" ht="15" customHeight="1">
      <c r="AG2966" s="347" t="s">
        <v>4603</v>
      </c>
      <c r="AH2966" s="347" t="s">
        <v>4604</v>
      </c>
      <c r="AI2966" s="150">
        <v>0.54799999999999993</v>
      </c>
    </row>
    <row r="2967" spans="33:35" ht="15" customHeight="1">
      <c r="AG2967" s="347" t="s">
        <v>4605</v>
      </c>
      <c r="AH2967" s="347" t="s">
        <v>1046</v>
      </c>
      <c r="AI2967" s="150">
        <v>0.50700000000000001</v>
      </c>
    </row>
    <row r="2968" spans="33:35" ht="15" customHeight="1">
      <c r="AG2968" s="347" t="s">
        <v>4606</v>
      </c>
      <c r="AH2968" s="347" t="s">
        <v>2016</v>
      </c>
      <c r="AI2968" s="150">
        <v>0</v>
      </c>
    </row>
    <row r="2969" spans="33:35" ht="15" customHeight="1">
      <c r="AG2969" s="347" t="s">
        <v>4607</v>
      </c>
      <c r="AH2969" s="347" t="s">
        <v>2017</v>
      </c>
      <c r="AI2969" s="150">
        <v>0</v>
      </c>
    </row>
    <row r="2970" spans="33:35" ht="15" customHeight="1">
      <c r="AG2970" s="347" t="s">
        <v>4608</v>
      </c>
      <c r="AH2970" s="347" t="s">
        <v>2801</v>
      </c>
      <c r="AI2970" s="150">
        <v>0.26600000000000001</v>
      </c>
    </row>
    <row r="2971" spans="33:35" ht="15" customHeight="1">
      <c r="AG2971" s="347" t="s">
        <v>4609</v>
      </c>
      <c r="AH2971" s="347" t="s">
        <v>2802</v>
      </c>
      <c r="AI2971" s="150">
        <v>0</v>
      </c>
    </row>
    <row r="2972" spans="33:35" ht="15" customHeight="1">
      <c r="AG2972" s="347" t="s">
        <v>4610</v>
      </c>
      <c r="AH2972" s="347" t="s">
        <v>2803</v>
      </c>
      <c r="AI2972" s="150">
        <v>0.37</v>
      </c>
    </row>
    <row r="2973" spans="33:35" ht="15" customHeight="1">
      <c r="AG2973" s="347" t="s">
        <v>4611</v>
      </c>
      <c r="AH2973" s="347" t="s">
        <v>4612</v>
      </c>
      <c r="AI2973" s="150">
        <v>0.42799999999999999</v>
      </c>
    </row>
    <row r="2974" spans="33:35" ht="15" customHeight="1">
      <c r="AG2974" s="347" t="s">
        <v>4613</v>
      </c>
      <c r="AH2974" s="347" t="s">
        <v>4614</v>
      </c>
      <c r="AI2974" s="150">
        <v>0.42599999999999999</v>
      </c>
    </row>
    <row r="2975" spans="33:35" ht="15" customHeight="1">
      <c r="AG2975" s="347" t="s">
        <v>4615</v>
      </c>
      <c r="AH2975" s="347" t="s">
        <v>4616</v>
      </c>
      <c r="AI2975" s="150">
        <v>0.58799999999999997</v>
      </c>
    </row>
    <row r="2976" spans="33:35" ht="15" customHeight="1">
      <c r="AG2976" s="347" t="s">
        <v>4617</v>
      </c>
      <c r="AH2976" s="347" t="s">
        <v>4618</v>
      </c>
      <c r="AI2976" s="150">
        <v>0</v>
      </c>
    </row>
    <row r="2977" spans="33:35" ht="15" customHeight="1">
      <c r="AG2977" s="347" t="s">
        <v>4619</v>
      </c>
      <c r="AH2977" s="347" t="s">
        <v>4620</v>
      </c>
      <c r="AI2977" s="150">
        <v>0.50700000000000001</v>
      </c>
    </row>
    <row r="2978" spans="33:35" ht="15" customHeight="1">
      <c r="AG2978" s="347" t="s">
        <v>4621</v>
      </c>
      <c r="AH2978" s="347" t="s">
        <v>1462</v>
      </c>
      <c r="AI2978" s="150">
        <v>0.48899999999999993</v>
      </c>
    </row>
    <row r="2979" spans="33:35" ht="15" customHeight="1">
      <c r="AG2979" s="347" t="s">
        <v>4622</v>
      </c>
      <c r="AH2979" s="347" t="s">
        <v>1438</v>
      </c>
      <c r="AI2979" s="150">
        <v>0.59299999999999997</v>
      </c>
    </row>
    <row r="2980" spans="33:35" ht="15" customHeight="1">
      <c r="AG2980" s="347" t="s">
        <v>4623</v>
      </c>
      <c r="AH2980" s="347" t="s">
        <v>4624</v>
      </c>
      <c r="AI2980" s="150">
        <v>0</v>
      </c>
    </row>
    <row r="2981" spans="33:35" ht="15" customHeight="1">
      <c r="AG2981" s="347" t="s">
        <v>4625</v>
      </c>
      <c r="AH2981" s="347" t="s">
        <v>4626</v>
      </c>
      <c r="AI2981" s="150">
        <v>0.49799999999999994</v>
      </c>
    </row>
    <row r="2982" spans="33:35" ht="15" customHeight="1">
      <c r="AG2982" s="347" t="s">
        <v>4627</v>
      </c>
      <c r="AH2982" s="347" t="s">
        <v>4628</v>
      </c>
      <c r="AI2982" s="150">
        <v>0</v>
      </c>
    </row>
    <row r="2983" spans="33:35" ht="15" customHeight="1">
      <c r="AG2983" s="347" t="s">
        <v>4629</v>
      </c>
      <c r="AH2983" s="347" t="s">
        <v>4630</v>
      </c>
      <c r="AI2983" s="150">
        <v>0.54600000000000004</v>
      </c>
    </row>
    <row r="2984" spans="33:35" ht="15" customHeight="1">
      <c r="AG2984" s="347" t="s">
        <v>4631</v>
      </c>
      <c r="AH2984" s="347" t="s">
        <v>883</v>
      </c>
      <c r="AI2984" s="150">
        <v>0.53700000000000003</v>
      </c>
    </row>
    <row r="2985" spans="33:35" ht="15" customHeight="1">
      <c r="AG2985" s="347" t="s">
        <v>4632</v>
      </c>
      <c r="AH2985" s="347" t="s">
        <v>2810</v>
      </c>
      <c r="AI2985" s="150">
        <v>0.57399999999999995</v>
      </c>
    </row>
    <row r="2986" spans="33:35" ht="15" customHeight="1">
      <c r="AG2986" s="347" t="s">
        <v>4633</v>
      </c>
      <c r="AH2986" s="347" t="s">
        <v>4634</v>
      </c>
      <c r="AI2986" s="150">
        <v>0</v>
      </c>
    </row>
    <row r="2987" spans="33:35" ht="15" customHeight="1">
      <c r="AG2987" s="347" t="s">
        <v>4635</v>
      </c>
      <c r="AH2987" s="347" t="s">
        <v>4636</v>
      </c>
      <c r="AI2987" s="150">
        <v>0.49200000000000005</v>
      </c>
    </row>
    <row r="2988" spans="33:35" ht="15" customHeight="1">
      <c r="AG2988" s="347" t="s">
        <v>4637</v>
      </c>
      <c r="AH2988" s="347" t="s">
        <v>4638</v>
      </c>
      <c r="AI2988" s="150">
        <v>0</v>
      </c>
    </row>
    <row r="2989" spans="33:35" ht="15" customHeight="1">
      <c r="AG2989" s="347" t="s">
        <v>4639</v>
      </c>
      <c r="AH2989" s="347" t="s">
        <v>4640</v>
      </c>
      <c r="AI2989" s="150">
        <v>0.54699999999999993</v>
      </c>
    </row>
    <row r="2990" spans="33:35" ht="15" customHeight="1">
      <c r="AG2990" s="347" t="s">
        <v>4641</v>
      </c>
      <c r="AH2990" s="347" t="s">
        <v>4642</v>
      </c>
      <c r="AI2990" s="150">
        <v>0.40799999999999997</v>
      </c>
    </row>
    <row r="2991" spans="33:35" ht="15" customHeight="1">
      <c r="AG2991" s="347" t="s">
        <v>4643</v>
      </c>
      <c r="AH2991" s="347" t="s">
        <v>4644</v>
      </c>
      <c r="AI2991" s="150">
        <v>0</v>
      </c>
    </row>
    <row r="2992" spans="33:35" ht="15" customHeight="1">
      <c r="AG2992" s="347" t="s">
        <v>4645</v>
      </c>
      <c r="AH2992" s="347" t="s">
        <v>4646</v>
      </c>
      <c r="AI2992" s="150">
        <v>0.432</v>
      </c>
    </row>
    <row r="2993" spans="33:35" ht="15" customHeight="1">
      <c r="AG2993" s="347" t="s">
        <v>4647</v>
      </c>
      <c r="AH2993" s="347" t="s">
        <v>1068</v>
      </c>
      <c r="AI2993" s="150">
        <v>0.45800000000000002</v>
      </c>
    </row>
    <row r="2994" spans="33:35" ht="15" customHeight="1">
      <c r="AG2994" s="347" t="s">
        <v>4648</v>
      </c>
      <c r="AH2994" s="347" t="s">
        <v>4649</v>
      </c>
      <c r="AI2994" s="150">
        <v>0.39500000000000002</v>
      </c>
    </row>
    <row r="2995" spans="33:35" ht="15" customHeight="1">
      <c r="AG2995" s="347" t="s">
        <v>4650</v>
      </c>
      <c r="AH2995" s="347" t="s">
        <v>4651</v>
      </c>
      <c r="AI2995" s="150">
        <v>0.36699999999999999</v>
      </c>
    </row>
    <row r="2996" spans="33:35" ht="15" customHeight="1">
      <c r="AG2996" s="347" t="s">
        <v>4652</v>
      </c>
      <c r="AH2996" s="347" t="s">
        <v>4653</v>
      </c>
      <c r="AI2996" s="150">
        <v>0</v>
      </c>
    </row>
    <row r="2997" spans="33:35" ht="15" customHeight="1">
      <c r="AG2997" s="347" t="s">
        <v>4654</v>
      </c>
      <c r="AH2997" s="347" t="s">
        <v>4655</v>
      </c>
      <c r="AI2997" s="150">
        <v>0</v>
      </c>
    </row>
    <row r="2998" spans="33:35" ht="15" customHeight="1">
      <c r="AG2998" s="347" t="s">
        <v>4656</v>
      </c>
      <c r="AH2998" s="347" t="s">
        <v>4657</v>
      </c>
      <c r="AI2998" s="150">
        <v>0.47199999999999998</v>
      </c>
    </row>
    <row r="2999" spans="33:35" ht="15" customHeight="1">
      <c r="AG2999" s="347" t="s">
        <v>4658</v>
      </c>
      <c r="AH2999" s="347" t="s">
        <v>4659</v>
      </c>
      <c r="AI2999" s="150">
        <v>0.47199999999999998</v>
      </c>
    </row>
    <row r="3000" spans="33:35" ht="15" customHeight="1">
      <c r="AG3000" s="347" t="s">
        <v>4660</v>
      </c>
      <c r="AH3000" s="347" t="s">
        <v>1187</v>
      </c>
      <c r="AI3000" s="150">
        <v>0</v>
      </c>
    </row>
    <row r="3001" spans="33:35" ht="15" customHeight="1">
      <c r="AG3001" s="347" t="s">
        <v>4661</v>
      </c>
      <c r="AH3001" s="347" t="s">
        <v>4662</v>
      </c>
      <c r="AI3001" s="150">
        <v>0</v>
      </c>
    </row>
    <row r="3002" spans="33:35" ht="15" customHeight="1">
      <c r="AG3002" s="347" t="s">
        <v>4663</v>
      </c>
      <c r="AH3002" s="347" t="s">
        <v>4664</v>
      </c>
      <c r="AI3002" s="150">
        <v>0.51400000000000001</v>
      </c>
    </row>
    <row r="3003" spans="33:35" ht="15" customHeight="1">
      <c r="AG3003" s="347" t="s">
        <v>4665</v>
      </c>
      <c r="AH3003" s="347" t="s">
        <v>4666</v>
      </c>
      <c r="AI3003" s="150">
        <v>0.51300000000000001</v>
      </c>
    </row>
    <row r="3004" spans="33:35" ht="15" customHeight="1">
      <c r="AG3004" s="347" t="s">
        <v>4667</v>
      </c>
      <c r="AH3004" s="347" t="s">
        <v>4668</v>
      </c>
      <c r="AI3004" s="150">
        <v>0.57700000000000007</v>
      </c>
    </row>
    <row r="3005" spans="33:35" ht="15" customHeight="1">
      <c r="AG3005" s="347" t="s">
        <v>4669</v>
      </c>
      <c r="AH3005" s="347" t="s">
        <v>1064</v>
      </c>
      <c r="AI3005" s="150">
        <v>0.49399999999999999</v>
      </c>
    </row>
    <row r="3006" spans="33:35" ht="15" customHeight="1">
      <c r="AG3006" s="347" t="s">
        <v>4670</v>
      </c>
      <c r="AH3006" s="347" t="s">
        <v>815</v>
      </c>
      <c r="AI3006" s="150">
        <v>0</v>
      </c>
    </row>
    <row r="3007" spans="33:35" ht="15" customHeight="1">
      <c r="AG3007" s="347" t="s">
        <v>4671</v>
      </c>
      <c r="AH3007" s="347" t="s">
        <v>4672</v>
      </c>
      <c r="AI3007" s="150">
        <v>0.53100000000000003</v>
      </c>
    </row>
    <row r="3008" spans="33:35" ht="15" customHeight="1">
      <c r="AG3008" s="347" t="s">
        <v>4673</v>
      </c>
      <c r="AH3008" s="347" t="s">
        <v>783</v>
      </c>
      <c r="AI3008" s="150">
        <v>0.5109999999999999</v>
      </c>
    </row>
    <row r="3009" spans="33:35" ht="15" customHeight="1">
      <c r="AG3009" s="347" t="s">
        <v>4674</v>
      </c>
      <c r="AH3009" s="347" t="s">
        <v>1433</v>
      </c>
      <c r="AI3009" s="150">
        <v>0.51</v>
      </c>
    </row>
    <row r="3010" spans="33:35" ht="15" customHeight="1">
      <c r="AG3010" s="347" t="s">
        <v>4675</v>
      </c>
      <c r="AH3010" s="347" t="s">
        <v>4676</v>
      </c>
      <c r="AI3010" s="150">
        <v>0</v>
      </c>
    </row>
    <row r="3011" spans="33:35" ht="15" customHeight="1">
      <c r="AG3011" s="347" t="s">
        <v>4677</v>
      </c>
      <c r="AH3011" s="347" t="s">
        <v>4678</v>
      </c>
      <c r="AI3011" s="150">
        <v>0.53</v>
      </c>
    </row>
    <row r="3012" spans="33:35" ht="15" customHeight="1">
      <c r="AG3012" s="347" t="s">
        <v>4679</v>
      </c>
      <c r="AH3012" s="347" t="s">
        <v>1537</v>
      </c>
      <c r="AI3012" s="150">
        <v>0.68099999999999994</v>
      </c>
    </row>
    <row r="3013" spans="33:35" ht="15" customHeight="1">
      <c r="AG3013" s="347" t="s">
        <v>4680</v>
      </c>
      <c r="AH3013" s="347" t="s">
        <v>4681</v>
      </c>
      <c r="AI3013" s="150">
        <v>0.59299999999999997</v>
      </c>
    </row>
    <row r="3014" spans="33:35" ht="15" customHeight="1">
      <c r="AG3014" s="347" t="s">
        <v>4682</v>
      </c>
      <c r="AH3014" s="347" t="s">
        <v>4683</v>
      </c>
      <c r="AI3014" s="150">
        <v>0.33900000000000002</v>
      </c>
    </row>
    <row r="3015" spans="33:35" ht="15" customHeight="1">
      <c r="AG3015" s="347" t="s">
        <v>4684</v>
      </c>
      <c r="AH3015" s="347" t="s">
        <v>1122</v>
      </c>
      <c r="AI3015" s="150">
        <v>0.52700000000000002</v>
      </c>
    </row>
    <row r="3016" spans="33:35" ht="15" customHeight="1">
      <c r="AG3016" s="347" t="s">
        <v>4685</v>
      </c>
      <c r="AH3016" s="347" t="s">
        <v>4686</v>
      </c>
      <c r="AI3016" s="150">
        <v>0.44900000000000001</v>
      </c>
    </row>
    <row r="3017" spans="33:35" ht="15" customHeight="1">
      <c r="AG3017" s="347" t="s">
        <v>4687</v>
      </c>
      <c r="AH3017" s="347" t="s">
        <v>919</v>
      </c>
      <c r="AI3017" s="150">
        <v>0.55999999999999994</v>
      </c>
    </row>
    <row r="3018" spans="33:35" ht="15" customHeight="1">
      <c r="AG3018" s="347" t="s">
        <v>4688</v>
      </c>
      <c r="AH3018" s="347" t="s">
        <v>1011</v>
      </c>
      <c r="AI3018" s="150">
        <v>0.56899999999999995</v>
      </c>
    </row>
    <row r="3019" spans="33:35" ht="15" customHeight="1">
      <c r="AG3019" s="347" t="s">
        <v>4689</v>
      </c>
      <c r="AH3019" s="347" t="s">
        <v>4690</v>
      </c>
      <c r="AI3019" s="150">
        <v>0.46799999999999997</v>
      </c>
    </row>
    <row r="3020" spans="33:35" ht="15" customHeight="1">
      <c r="AG3020" s="347" t="s">
        <v>4691</v>
      </c>
      <c r="AH3020" s="347" t="s">
        <v>4692</v>
      </c>
      <c r="AI3020" s="150">
        <v>0.52899999999999991</v>
      </c>
    </row>
    <row r="3021" spans="33:35" ht="15" customHeight="1">
      <c r="AG3021" s="347" t="s">
        <v>4693</v>
      </c>
      <c r="AH3021" s="347" t="s">
        <v>4694</v>
      </c>
      <c r="AI3021" s="150">
        <v>0.61799999999999999</v>
      </c>
    </row>
    <row r="3022" spans="33:35" ht="15" customHeight="1">
      <c r="AG3022" s="347" t="s">
        <v>4695</v>
      </c>
      <c r="AH3022" s="347" t="s">
        <v>4696</v>
      </c>
      <c r="AI3022" s="150">
        <v>0</v>
      </c>
    </row>
    <row r="3023" spans="33:35" ht="15" customHeight="1">
      <c r="AG3023" s="347" t="s">
        <v>4697</v>
      </c>
      <c r="AH3023" s="347" t="s">
        <v>4698</v>
      </c>
      <c r="AI3023" s="150">
        <v>0.504</v>
      </c>
    </row>
    <row r="3024" spans="33:35" ht="15" customHeight="1">
      <c r="AG3024" s="347" t="s">
        <v>4699</v>
      </c>
      <c r="AH3024" s="347" t="s">
        <v>4700</v>
      </c>
      <c r="AI3024" s="150">
        <v>0</v>
      </c>
    </row>
    <row r="3025" spans="33:35" ht="15" customHeight="1">
      <c r="AG3025" s="347" t="s">
        <v>4701</v>
      </c>
      <c r="AH3025" s="347" t="s">
        <v>4702</v>
      </c>
      <c r="AI3025" s="150">
        <v>0.34900000000000003</v>
      </c>
    </row>
    <row r="3026" spans="33:35" ht="15" customHeight="1">
      <c r="AG3026" s="347" t="s">
        <v>4703</v>
      </c>
      <c r="AH3026" s="347" t="s">
        <v>4704</v>
      </c>
      <c r="AI3026" s="150">
        <v>0.35399999999999998</v>
      </c>
    </row>
    <row r="3027" spans="33:35" ht="15" customHeight="1">
      <c r="AG3027" s="347" t="s">
        <v>4705</v>
      </c>
      <c r="AH3027" s="347" t="s">
        <v>4706</v>
      </c>
      <c r="AI3027" s="150">
        <v>0.38200000000000001</v>
      </c>
    </row>
    <row r="3028" spans="33:35" ht="15" customHeight="1">
      <c r="AG3028" s="347" t="s">
        <v>4707</v>
      </c>
      <c r="AH3028" s="347" t="s">
        <v>4708</v>
      </c>
      <c r="AI3028" s="150">
        <v>0.54500000000000004</v>
      </c>
    </row>
    <row r="3029" spans="33:35" ht="15" customHeight="1">
      <c r="AG3029" s="347" t="s">
        <v>4709</v>
      </c>
      <c r="AH3029" s="347" t="s">
        <v>4710</v>
      </c>
      <c r="AI3029" s="150">
        <v>0.54400000000000004</v>
      </c>
    </row>
    <row r="3030" spans="33:35" ht="15" customHeight="1">
      <c r="AG3030" s="347" t="s">
        <v>4711</v>
      </c>
      <c r="AH3030" s="347" t="s">
        <v>1463</v>
      </c>
      <c r="AI3030" s="150">
        <v>0.48000000000000004</v>
      </c>
    </row>
    <row r="3031" spans="33:35" ht="15" customHeight="1">
      <c r="AG3031" s="347" t="s">
        <v>4712</v>
      </c>
      <c r="AH3031" s="347" t="s">
        <v>4713</v>
      </c>
      <c r="AI3031" s="150">
        <v>0</v>
      </c>
    </row>
    <row r="3032" spans="33:35" ht="15" customHeight="1">
      <c r="AG3032" s="347" t="s">
        <v>4714</v>
      </c>
      <c r="AH3032" s="347" t="s">
        <v>4715</v>
      </c>
      <c r="AI3032" s="150">
        <v>0</v>
      </c>
    </row>
    <row r="3033" spans="33:35" ht="15" customHeight="1">
      <c r="AG3033" s="347" t="s">
        <v>4716</v>
      </c>
      <c r="AH3033" s="347" t="s">
        <v>4717</v>
      </c>
      <c r="AI3033" s="150">
        <v>0</v>
      </c>
    </row>
    <row r="3034" spans="33:35" ht="15" customHeight="1">
      <c r="AG3034" s="347" t="s">
        <v>4718</v>
      </c>
      <c r="AH3034" s="347" t="s">
        <v>4719</v>
      </c>
      <c r="AI3034" s="150">
        <v>0.502</v>
      </c>
    </row>
    <row r="3035" spans="33:35" ht="15" customHeight="1">
      <c r="AG3035" s="347" t="s">
        <v>4720</v>
      </c>
      <c r="AH3035" s="347" t="s">
        <v>4721</v>
      </c>
      <c r="AI3035" s="150">
        <v>0.52300000000000002</v>
      </c>
    </row>
    <row r="3036" spans="33:35" ht="15" customHeight="1">
      <c r="AG3036" s="347" t="s">
        <v>4722</v>
      </c>
      <c r="AH3036" s="347" t="s">
        <v>1030</v>
      </c>
      <c r="AI3036" s="150">
        <v>0.36000000000000004</v>
      </c>
    </row>
    <row r="3037" spans="33:35" ht="15" customHeight="1">
      <c r="AG3037" s="347" t="s">
        <v>4723</v>
      </c>
      <c r="AH3037" s="347" t="s">
        <v>1430</v>
      </c>
      <c r="AI3037" s="150">
        <v>0.48000000000000004</v>
      </c>
    </row>
    <row r="3038" spans="33:35" ht="15" customHeight="1">
      <c r="AG3038" s="347" t="s">
        <v>4724</v>
      </c>
      <c r="AH3038" s="347" t="s">
        <v>1356</v>
      </c>
      <c r="AI3038" s="150">
        <v>0.46700000000000003</v>
      </c>
    </row>
    <row r="3039" spans="33:35" ht="15" customHeight="1">
      <c r="AG3039" s="347" t="s">
        <v>4725</v>
      </c>
      <c r="AH3039" s="347" t="s">
        <v>3270</v>
      </c>
      <c r="AI3039" s="150">
        <v>0.53600000000000003</v>
      </c>
    </row>
    <row r="3040" spans="33:35" ht="15" customHeight="1">
      <c r="AG3040" s="347" t="s">
        <v>4726</v>
      </c>
      <c r="AH3040" s="347" t="s">
        <v>4727</v>
      </c>
      <c r="AI3040" s="150">
        <v>0.54500000000000004</v>
      </c>
    </row>
    <row r="3041" spans="33:35" ht="15" customHeight="1">
      <c r="AG3041" s="347" t="s">
        <v>4728</v>
      </c>
      <c r="AH3041" s="347" t="s">
        <v>4729</v>
      </c>
      <c r="AI3041" s="150">
        <v>0.79900000000000004</v>
      </c>
    </row>
    <row r="3042" spans="33:35" ht="15" customHeight="1">
      <c r="AG3042" s="347" t="s">
        <v>4730</v>
      </c>
      <c r="AH3042" s="347" t="s">
        <v>1432</v>
      </c>
      <c r="AI3042" s="150">
        <v>0.61</v>
      </c>
    </row>
    <row r="3043" spans="33:35" ht="15" customHeight="1">
      <c r="AG3043" s="347" t="s">
        <v>4731</v>
      </c>
      <c r="AH3043" s="347" t="s">
        <v>1542</v>
      </c>
      <c r="AI3043" s="150">
        <v>0.54400000000000004</v>
      </c>
    </row>
    <row r="3044" spans="33:35" ht="15" customHeight="1">
      <c r="AG3044" s="347" t="s">
        <v>4732</v>
      </c>
      <c r="AH3044" s="347" t="s">
        <v>1408</v>
      </c>
      <c r="AI3044" s="150">
        <v>0</v>
      </c>
    </row>
    <row r="3045" spans="33:35" ht="15" customHeight="1">
      <c r="AG3045" s="347" t="s">
        <v>4733</v>
      </c>
      <c r="AH3045" s="347" t="s">
        <v>4734</v>
      </c>
      <c r="AI3045" s="150">
        <v>0.47</v>
      </c>
    </row>
    <row r="3046" spans="33:35" ht="15" customHeight="1">
      <c r="AG3046" s="347" t="s">
        <v>4735</v>
      </c>
      <c r="AH3046" s="347" t="s">
        <v>4736</v>
      </c>
      <c r="AI3046" s="150">
        <v>0.46700000000000003</v>
      </c>
    </row>
    <row r="3047" spans="33:35" ht="15" customHeight="1">
      <c r="AG3047" s="347" t="s">
        <v>4737</v>
      </c>
      <c r="AH3047" s="347" t="s">
        <v>4738</v>
      </c>
      <c r="AI3047" s="150">
        <v>0.35399999999999998</v>
      </c>
    </row>
    <row r="3048" spans="33:35" ht="15" customHeight="1">
      <c r="AG3048" s="347" t="s">
        <v>4739</v>
      </c>
      <c r="AH3048" s="347" t="s">
        <v>4740</v>
      </c>
      <c r="AI3048" s="150">
        <v>0.45300000000000001</v>
      </c>
    </row>
    <row r="3049" spans="33:35" ht="15" customHeight="1">
      <c r="AG3049" s="347" t="s">
        <v>4741</v>
      </c>
      <c r="AH3049" s="347" t="s">
        <v>4742</v>
      </c>
      <c r="AI3049" s="150">
        <v>0.42700000000000005</v>
      </c>
    </row>
    <row r="3050" spans="33:35" ht="15" customHeight="1">
      <c r="AG3050" s="347" t="s">
        <v>4743</v>
      </c>
      <c r="AH3050" s="347" t="s">
        <v>1458</v>
      </c>
      <c r="AI3050" s="150">
        <v>0.58200000000000007</v>
      </c>
    </row>
    <row r="3051" spans="33:35" ht="15" customHeight="1">
      <c r="AG3051" s="347" t="s">
        <v>4744</v>
      </c>
      <c r="AH3051" s="347" t="s">
        <v>4745</v>
      </c>
      <c r="AI3051" s="150">
        <v>0.56599999999999995</v>
      </c>
    </row>
    <row r="3052" spans="33:35" ht="15" customHeight="1">
      <c r="AG3052" s="347" t="s">
        <v>4746</v>
      </c>
      <c r="AH3052" s="347" t="s">
        <v>1543</v>
      </c>
      <c r="AI3052" s="150">
        <v>0.46700000000000003</v>
      </c>
    </row>
    <row r="3053" spans="33:35" ht="15" customHeight="1">
      <c r="AG3053" s="347" t="s">
        <v>4747</v>
      </c>
      <c r="AH3053" s="347" t="s">
        <v>4748</v>
      </c>
      <c r="AI3053" s="150">
        <v>0</v>
      </c>
    </row>
    <row r="3054" spans="33:35" ht="15" customHeight="1">
      <c r="AG3054" s="347" t="s">
        <v>4749</v>
      </c>
      <c r="AH3054" s="347" t="s">
        <v>4750</v>
      </c>
      <c r="AI3054" s="150">
        <v>0.16600000000000001</v>
      </c>
    </row>
    <row r="3055" spans="33:35" ht="15" customHeight="1">
      <c r="AG3055" s="347" t="s">
        <v>4751</v>
      </c>
      <c r="AH3055" s="347" t="s">
        <v>4752</v>
      </c>
      <c r="AI3055" s="150">
        <v>0.54400000000000004</v>
      </c>
    </row>
    <row r="3056" spans="33:35" ht="15" customHeight="1">
      <c r="AG3056" s="347" t="s">
        <v>4753</v>
      </c>
      <c r="AH3056" s="347" t="s">
        <v>4754</v>
      </c>
      <c r="AI3056" s="150">
        <v>0.51700000000000002</v>
      </c>
    </row>
    <row r="3057" spans="33:35" ht="15" customHeight="1">
      <c r="AG3057" s="347" t="s">
        <v>4755</v>
      </c>
      <c r="AH3057" s="347" t="s">
        <v>4756</v>
      </c>
      <c r="AI3057" s="150">
        <v>0</v>
      </c>
    </row>
    <row r="3058" spans="33:35" ht="15" customHeight="1">
      <c r="AG3058" s="347" t="s">
        <v>4757</v>
      </c>
      <c r="AH3058" s="347" t="s">
        <v>4758</v>
      </c>
      <c r="AI3058" s="150">
        <v>0.373</v>
      </c>
    </row>
    <row r="3059" spans="33:35" ht="15" customHeight="1">
      <c r="AG3059" s="347" t="s">
        <v>4759</v>
      </c>
      <c r="AH3059" s="347" t="s">
        <v>4760</v>
      </c>
      <c r="AI3059" s="150">
        <v>0.39</v>
      </c>
    </row>
    <row r="3060" spans="33:35" ht="15" customHeight="1">
      <c r="AG3060" s="347" t="s">
        <v>4761</v>
      </c>
      <c r="AH3060" s="347" t="s">
        <v>4762</v>
      </c>
      <c r="AI3060" s="150">
        <v>0.52400000000000002</v>
      </c>
    </row>
    <row r="3061" spans="33:35" ht="15" customHeight="1">
      <c r="AG3061" s="347" t="s">
        <v>4763</v>
      </c>
      <c r="AH3061" s="347" t="s">
        <v>718</v>
      </c>
      <c r="AI3061" s="150">
        <v>0.378</v>
      </c>
    </row>
    <row r="3062" spans="33:35" ht="15" customHeight="1">
      <c r="AG3062" s="347" t="s">
        <v>4764</v>
      </c>
      <c r="AH3062" s="347" t="s">
        <v>1536</v>
      </c>
      <c r="AI3062" s="150">
        <v>0.54500000000000004</v>
      </c>
    </row>
    <row r="3063" spans="33:35" ht="15" customHeight="1">
      <c r="AG3063" s="347" t="s">
        <v>4765</v>
      </c>
      <c r="AH3063" s="347" t="s">
        <v>4766</v>
      </c>
      <c r="AI3063" s="150">
        <v>0.499</v>
      </c>
    </row>
    <row r="3064" spans="33:35" ht="15" customHeight="1">
      <c r="AG3064" s="347" t="s">
        <v>4767</v>
      </c>
      <c r="AH3064" s="347" t="s">
        <v>4768</v>
      </c>
      <c r="AI3064" s="150">
        <v>0.51600000000000001</v>
      </c>
    </row>
    <row r="3065" spans="33:35" ht="15" customHeight="1">
      <c r="AG3065" s="347" t="s">
        <v>4769</v>
      </c>
      <c r="AH3065" s="347" t="s">
        <v>1461</v>
      </c>
      <c r="AI3065" s="150">
        <v>0.20900000000000002</v>
      </c>
    </row>
    <row r="3066" spans="33:35" ht="15" customHeight="1">
      <c r="AG3066" s="347" t="s">
        <v>4770</v>
      </c>
      <c r="AH3066" s="347" t="s">
        <v>4771</v>
      </c>
      <c r="AI3066" s="150">
        <v>0.53100000000000003</v>
      </c>
    </row>
    <row r="3067" spans="33:35" ht="15" customHeight="1">
      <c r="AG3067" s="347" t="s">
        <v>4772</v>
      </c>
      <c r="AH3067" s="347" t="s">
        <v>4773</v>
      </c>
      <c r="AI3067" s="150">
        <v>0.43600000000000005</v>
      </c>
    </row>
    <row r="3068" spans="33:35" ht="15" customHeight="1">
      <c r="AG3068" s="347" t="s">
        <v>4774</v>
      </c>
      <c r="AH3068" s="347" t="s">
        <v>1112</v>
      </c>
      <c r="AI3068" s="150">
        <v>0.42399999999999999</v>
      </c>
    </row>
    <row r="3069" spans="33:35" ht="15" customHeight="1">
      <c r="AG3069" s="347" t="s">
        <v>4775</v>
      </c>
      <c r="AH3069" s="347" t="s">
        <v>4776</v>
      </c>
      <c r="AI3069" s="150">
        <v>0.47300000000000003</v>
      </c>
    </row>
    <row r="3070" spans="33:35" ht="15" customHeight="1">
      <c r="AG3070" s="347" t="s">
        <v>4777</v>
      </c>
      <c r="AH3070" s="347" t="s">
        <v>1348</v>
      </c>
      <c r="AI3070" s="150">
        <v>0.437</v>
      </c>
    </row>
    <row r="3071" spans="33:35" ht="15" customHeight="1">
      <c r="AG3071" s="347" t="s">
        <v>4778</v>
      </c>
      <c r="AH3071" s="347" t="s">
        <v>4779</v>
      </c>
      <c r="AI3071" s="150">
        <v>0.309</v>
      </c>
    </row>
    <row r="3072" spans="33:35" ht="15" customHeight="1">
      <c r="AG3072" s="347" t="s">
        <v>4780</v>
      </c>
      <c r="AH3072" s="347" t="s">
        <v>4781</v>
      </c>
      <c r="AI3072" s="150">
        <v>0.45500000000000002</v>
      </c>
    </row>
    <row r="3073" spans="33:35" ht="15" customHeight="1">
      <c r="AG3073" s="347" t="s">
        <v>4782</v>
      </c>
      <c r="AH3073" s="347" t="s">
        <v>4783</v>
      </c>
      <c r="AI3073" s="150">
        <v>6.4999999999999988E-2</v>
      </c>
    </row>
    <row r="3074" spans="33:35" ht="15" customHeight="1">
      <c r="AG3074" s="347" t="s">
        <v>4784</v>
      </c>
      <c r="AH3074" s="347" t="s">
        <v>4785</v>
      </c>
      <c r="AI3074" s="150">
        <v>0.39200000000000002</v>
      </c>
    </row>
    <row r="3075" spans="33:35" ht="15" customHeight="1">
      <c r="AG3075" s="347" t="s">
        <v>4786</v>
      </c>
      <c r="AH3075" s="347" t="s">
        <v>5362</v>
      </c>
      <c r="AI3075" s="150">
        <v>0.47</v>
      </c>
    </row>
    <row r="3076" spans="33:35" ht="15" customHeight="1">
      <c r="AG3076" s="347" t="s">
        <v>6249</v>
      </c>
      <c r="AH3076" s="347" t="s">
        <v>5389</v>
      </c>
      <c r="AI3076" s="150">
        <v>0.504</v>
      </c>
    </row>
    <row r="3077" spans="33:35" ht="15" customHeight="1">
      <c r="AG3077" s="347" t="s">
        <v>6250</v>
      </c>
      <c r="AH3077" s="347" t="s">
        <v>5390</v>
      </c>
      <c r="AI3077" s="150">
        <v>0.46600000000000003</v>
      </c>
    </row>
    <row r="3078" spans="33:35" ht="15" customHeight="1">
      <c r="AG3078" s="347" t="s">
        <v>6251</v>
      </c>
      <c r="AH3078" s="347" t="s">
        <v>1199</v>
      </c>
      <c r="AI3078" s="150">
        <v>0</v>
      </c>
    </row>
    <row r="3079" spans="33:35" ht="15" customHeight="1">
      <c r="AG3079" s="347" t="s">
        <v>6252</v>
      </c>
      <c r="AH3079" s="347" t="s">
        <v>1200</v>
      </c>
      <c r="AI3079" s="150">
        <v>0.29199999999999998</v>
      </c>
    </row>
    <row r="3080" spans="33:35" ht="15" customHeight="1">
      <c r="AG3080" s="347" t="s">
        <v>6253</v>
      </c>
      <c r="AH3080" s="347" t="s">
        <v>1201</v>
      </c>
      <c r="AI3080" s="150">
        <v>0.35299999999999998</v>
      </c>
    </row>
    <row r="3081" spans="33:35" ht="15" customHeight="1">
      <c r="AG3081" s="347" t="s">
        <v>6254</v>
      </c>
      <c r="AH3081" s="347" t="s">
        <v>1202</v>
      </c>
      <c r="AI3081" s="150">
        <v>0.25</v>
      </c>
    </row>
    <row r="3082" spans="33:35" ht="15" customHeight="1">
      <c r="AG3082" s="347" t="s">
        <v>6255</v>
      </c>
      <c r="AH3082" s="347" t="s">
        <v>1203</v>
      </c>
      <c r="AI3082" s="150">
        <v>0.377</v>
      </c>
    </row>
    <row r="3083" spans="33:35" ht="15" customHeight="1">
      <c r="AG3083" s="347" t="s">
        <v>6256</v>
      </c>
      <c r="AH3083" s="347" t="s">
        <v>3479</v>
      </c>
      <c r="AI3083" s="150">
        <v>0</v>
      </c>
    </row>
    <row r="3084" spans="33:35" ht="15" customHeight="1">
      <c r="AG3084" s="347" t="s">
        <v>6257</v>
      </c>
      <c r="AH3084" s="347" t="s">
        <v>3481</v>
      </c>
      <c r="AI3084" s="150">
        <v>0</v>
      </c>
    </row>
    <row r="3085" spans="33:35" ht="15" customHeight="1">
      <c r="AG3085" s="347" t="s">
        <v>6258</v>
      </c>
      <c r="AH3085" s="347" t="s">
        <v>5391</v>
      </c>
      <c r="AI3085" s="150">
        <v>0</v>
      </c>
    </row>
    <row r="3086" spans="33:35" ht="15" customHeight="1">
      <c r="AG3086" s="347" t="s">
        <v>6259</v>
      </c>
      <c r="AH3086" s="347" t="s">
        <v>5392</v>
      </c>
      <c r="AI3086" s="150">
        <v>0.5109999999999999</v>
      </c>
    </row>
    <row r="3087" spans="33:35" ht="15" customHeight="1">
      <c r="AG3087" s="347" t="s">
        <v>6260</v>
      </c>
      <c r="AH3087" s="347" t="s">
        <v>3488</v>
      </c>
      <c r="AI3087" s="150">
        <v>0</v>
      </c>
    </row>
    <row r="3088" spans="33:35" ht="15" customHeight="1">
      <c r="AG3088" s="347" t="s">
        <v>6261</v>
      </c>
      <c r="AH3088" s="347" t="s">
        <v>5393</v>
      </c>
      <c r="AI3088" s="150">
        <v>0.41199999999999998</v>
      </c>
    </row>
    <row r="3089" spans="33:35" ht="15" customHeight="1">
      <c r="AG3089" s="347" t="s">
        <v>6262</v>
      </c>
      <c r="AH3089" s="347" t="s">
        <v>5394</v>
      </c>
      <c r="AI3089" s="150">
        <v>0.44400000000000001</v>
      </c>
    </row>
    <row r="3090" spans="33:35" ht="15" customHeight="1">
      <c r="AG3090" s="347" t="s">
        <v>6263</v>
      </c>
      <c r="AH3090" s="347" t="s">
        <v>5395</v>
      </c>
      <c r="AI3090" s="150">
        <v>0.317</v>
      </c>
    </row>
    <row r="3091" spans="33:35" ht="15" customHeight="1">
      <c r="AG3091" s="347" t="s">
        <v>6264</v>
      </c>
      <c r="AH3091" s="347" t="s">
        <v>5396</v>
      </c>
      <c r="AI3091" s="150">
        <v>0.505</v>
      </c>
    </row>
    <row r="3092" spans="33:35" ht="15" customHeight="1">
      <c r="AG3092" s="347" t="s">
        <v>6265</v>
      </c>
      <c r="AH3092" s="347" t="s">
        <v>5397</v>
      </c>
      <c r="AI3092" s="150">
        <v>0</v>
      </c>
    </row>
    <row r="3093" spans="33:35" ht="15" customHeight="1">
      <c r="AG3093" s="347" t="s">
        <v>6266</v>
      </c>
      <c r="AH3093" s="347" t="s">
        <v>5398</v>
      </c>
      <c r="AI3093" s="150">
        <v>0.51700000000000002</v>
      </c>
    </row>
    <row r="3094" spans="33:35" ht="15" customHeight="1">
      <c r="AG3094" s="347" t="s">
        <v>6267</v>
      </c>
      <c r="AH3094" s="347" t="s">
        <v>5399</v>
      </c>
      <c r="AI3094" s="150">
        <v>0.54900000000000004</v>
      </c>
    </row>
    <row r="3095" spans="33:35" ht="15" customHeight="1">
      <c r="AG3095" s="347" t="s">
        <v>6268</v>
      </c>
      <c r="AH3095" s="347" t="s">
        <v>5400</v>
      </c>
      <c r="AI3095" s="150">
        <v>0.39200000000000002</v>
      </c>
    </row>
    <row r="3096" spans="33:35" ht="15" customHeight="1">
      <c r="AG3096" s="347" t="s">
        <v>6269</v>
      </c>
      <c r="AH3096" s="347" t="s">
        <v>3496</v>
      </c>
      <c r="AI3096" s="150">
        <v>0.315</v>
      </c>
    </row>
    <row r="3097" spans="33:35" ht="15" customHeight="1">
      <c r="AG3097" s="347" t="s">
        <v>6270</v>
      </c>
      <c r="AH3097" s="347" t="s">
        <v>3498</v>
      </c>
      <c r="AI3097" s="150">
        <v>0.40500000000000003</v>
      </c>
    </row>
    <row r="3098" spans="33:35" ht="15" customHeight="1">
      <c r="AG3098" s="347" t="s">
        <v>6271</v>
      </c>
      <c r="AH3098" s="347" t="s">
        <v>5401</v>
      </c>
      <c r="AI3098" s="150">
        <v>0.41099999999999998</v>
      </c>
    </row>
    <row r="3099" spans="33:35" ht="15" customHeight="1">
      <c r="AG3099" s="347" t="s">
        <v>6272</v>
      </c>
      <c r="AH3099" s="347" t="s">
        <v>5402</v>
      </c>
      <c r="AI3099" s="150">
        <v>0.34599999999999997</v>
      </c>
    </row>
    <row r="3100" spans="33:35" ht="15" customHeight="1">
      <c r="AG3100" s="347" t="s">
        <v>6273</v>
      </c>
      <c r="AH3100" s="347" t="s">
        <v>5403</v>
      </c>
      <c r="AI3100" s="150">
        <v>0.35299999999999998</v>
      </c>
    </row>
    <row r="3101" spans="33:35" ht="15" customHeight="1">
      <c r="AG3101" s="347" t="s">
        <v>6274</v>
      </c>
      <c r="AH3101" s="347" t="s">
        <v>5404</v>
      </c>
      <c r="AI3101" s="150">
        <v>0</v>
      </c>
    </row>
    <row r="3102" spans="33:35" ht="15" customHeight="1">
      <c r="AG3102" s="347" t="s">
        <v>6275</v>
      </c>
      <c r="AH3102" s="347" t="s">
        <v>5405</v>
      </c>
      <c r="AI3102" s="150">
        <v>0.50700000000000001</v>
      </c>
    </row>
    <row r="3103" spans="33:35" ht="15" customHeight="1">
      <c r="AG3103" s="347" t="s">
        <v>6276</v>
      </c>
      <c r="AH3103" s="347" t="s">
        <v>5406</v>
      </c>
      <c r="AI3103" s="150">
        <v>0.56699999999999995</v>
      </c>
    </row>
    <row r="3104" spans="33:35" ht="15" customHeight="1">
      <c r="AG3104" s="347" t="s">
        <v>6277</v>
      </c>
      <c r="AH3104" s="347" t="s">
        <v>5407</v>
      </c>
      <c r="AI3104" s="150">
        <v>0.39200000000000002</v>
      </c>
    </row>
    <row r="3105" spans="33:35" ht="15" customHeight="1">
      <c r="AG3105" s="347" t="s">
        <v>6278</v>
      </c>
      <c r="AH3105" s="347" t="s">
        <v>5408</v>
      </c>
      <c r="AI3105" s="150">
        <v>0.51</v>
      </c>
    </row>
    <row r="3106" spans="33:35" ht="15" customHeight="1">
      <c r="AG3106" s="347" t="s">
        <v>6279</v>
      </c>
      <c r="AH3106" s="347" t="s">
        <v>5409</v>
      </c>
      <c r="AI3106" s="150">
        <v>0</v>
      </c>
    </row>
    <row r="3107" spans="33:35" ht="15" customHeight="1">
      <c r="AG3107" s="347" t="s">
        <v>6280</v>
      </c>
      <c r="AH3107" s="347" t="s">
        <v>5410</v>
      </c>
      <c r="AI3107" s="150">
        <v>0.189</v>
      </c>
    </row>
    <row r="3108" spans="33:35" ht="15" customHeight="1">
      <c r="AG3108" s="347" t="s">
        <v>6281</v>
      </c>
      <c r="AH3108" s="347" t="s">
        <v>5411</v>
      </c>
      <c r="AI3108" s="150">
        <v>0.30199999999999999</v>
      </c>
    </row>
    <row r="3109" spans="33:35" ht="15" customHeight="1">
      <c r="AG3109" s="347" t="s">
        <v>6282</v>
      </c>
      <c r="AH3109" s="347" t="s">
        <v>5412</v>
      </c>
      <c r="AI3109" s="150">
        <v>0.33900000000000002</v>
      </c>
    </row>
    <row r="3110" spans="33:35" ht="15" customHeight="1">
      <c r="AG3110" s="347" t="s">
        <v>6283</v>
      </c>
      <c r="AH3110" s="347" t="s">
        <v>5413</v>
      </c>
      <c r="AI3110" s="150">
        <v>0.36699999999999999</v>
      </c>
    </row>
    <row r="3111" spans="33:35" ht="15" customHeight="1">
      <c r="AG3111" s="347" t="s">
        <v>6284</v>
      </c>
      <c r="AH3111" s="347" t="s">
        <v>5414</v>
      </c>
      <c r="AI3111" s="150">
        <v>0.44</v>
      </c>
    </row>
    <row r="3112" spans="33:35" ht="15" customHeight="1">
      <c r="AG3112" s="347" t="s">
        <v>6285</v>
      </c>
      <c r="AH3112" s="347" t="s">
        <v>5415</v>
      </c>
      <c r="AI3112" s="150">
        <v>0.47</v>
      </c>
    </row>
    <row r="3113" spans="33:35" ht="15" customHeight="1">
      <c r="AG3113" s="347" t="s">
        <v>6286</v>
      </c>
      <c r="AH3113" s="347" t="s">
        <v>5416</v>
      </c>
      <c r="AI3113" s="150">
        <v>0.47899999999999998</v>
      </c>
    </row>
    <row r="3114" spans="33:35" ht="15" customHeight="1">
      <c r="AG3114" s="347" t="s">
        <v>6287</v>
      </c>
      <c r="AH3114" s="347" t="s">
        <v>5417</v>
      </c>
      <c r="AI3114" s="150">
        <v>0.54100000000000004</v>
      </c>
    </row>
    <row r="3115" spans="33:35" ht="15" customHeight="1">
      <c r="AG3115" s="347" t="s">
        <v>6288</v>
      </c>
      <c r="AH3115" s="347" t="s">
        <v>5418</v>
      </c>
      <c r="AI3115" s="150">
        <v>0</v>
      </c>
    </row>
    <row r="3116" spans="33:35" ht="15" customHeight="1">
      <c r="AG3116" s="347" t="s">
        <v>6289</v>
      </c>
      <c r="AH3116" s="347" t="s">
        <v>5419</v>
      </c>
      <c r="AI3116" s="150">
        <v>0.39200000000000002</v>
      </c>
    </row>
    <row r="3117" spans="33:35" ht="15" customHeight="1">
      <c r="AG3117" s="347" t="s">
        <v>6290</v>
      </c>
      <c r="AH3117" s="347" t="s">
        <v>5420</v>
      </c>
      <c r="AI3117" s="150">
        <v>0</v>
      </c>
    </row>
    <row r="3118" spans="33:35" ht="15" customHeight="1">
      <c r="AG3118" s="347" t="s">
        <v>6291</v>
      </c>
      <c r="AH3118" s="347" t="s">
        <v>5421</v>
      </c>
      <c r="AI3118" s="150">
        <v>0</v>
      </c>
    </row>
    <row r="3119" spans="33:35" ht="15" customHeight="1">
      <c r="AG3119" s="347" t="s">
        <v>6292</v>
      </c>
      <c r="AH3119" s="347" t="s">
        <v>5422</v>
      </c>
      <c r="AI3119" s="150">
        <v>0</v>
      </c>
    </row>
    <row r="3120" spans="33:35" ht="15" customHeight="1">
      <c r="AG3120" s="347" t="s">
        <v>6293</v>
      </c>
      <c r="AH3120" s="347" t="s">
        <v>5423</v>
      </c>
      <c r="AI3120" s="150">
        <v>0.88400000000000001</v>
      </c>
    </row>
    <row r="3121" spans="33:35" ht="15" customHeight="1">
      <c r="AG3121" s="347" t="s">
        <v>6294</v>
      </c>
      <c r="AH3121" s="347" t="s">
        <v>5424</v>
      </c>
      <c r="AI3121" s="150">
        <v>0.49799999999999994</v>
      </c>
    </row>
    <row r="3122" spans="33:35" ht="15" customHeight="1">
      <c r="AG3122" s="347" t="s">
        <v>6295</v>
      </c>
      <c r="AH3122" s="347" t="s">
        <v>5425</v>
      </c>
      <c r="AI3122" s="150">
        <v>0.48599999999999999</v>
      </c>
    </row>
    <row r="3123" spans="33:35" ht="15" customHeight="1">
      <c r="AG3123" s="347" t="s">
        <v>6296</v>
      </c>
      <c r="AH3123" s="347" t="s">
        <v>5426</v>
      </c>
      <c r="AI3123" s="150">
        <v>0.42699999999999999</v>
      </c>
    </row>
    <row r="3124" spans="33:35" ht="15" customHeight="1">
      <c r="AG3124" s="347" t="s">
        <v>6297</v>
      </c>
      <c r="AH3124" s="347" t="s">
        <v>5427</v>
      </c>
      <c r="AI3124" s="150">
        <v>0.504</v>
      </c>
    </row>
    <row r="3125" spans="33:35" ht="15" customHeight="1">
      <c r="AG3125" s="347" t="s">
        <v>6298</v>
      </c>
      <c r="AH3125" s="347" t="s">
        <v>5428</v>
      </c>
      <c r="AI3125" s="150">
        <v>0.38800000000000001</v>
      </c>
    </row>
    <row r="3126" spans="33:35" ht="15" customHeight="1">
      <c r="AG3126" s="347" t="s">
        <v>6299</v>
      </c>
      <c r="AH3126" s="347" t="s">
        <v>5429</v>
      </c>
      <c r="AI3126" s="150">
        <v>0.53100000000000003</v>
      </c>
    </row>
    <row r="3127" spans="33:35" ht="15" customHeight="1">
      <c r="AG3127" s="347" t="s">
        <v>6300</v>
      </c>
      <c r="AH3127" s="347" t="s">
        <v>5430</v>
      </c>
      <c r="AI3127" s="150">
        <v>0.52100000000000002</v>
      </c>
    </row>
    <row r="3128" spans="33:35" ht="15" customHeight="1">
      <c r="AG3128" s="347" t="s">
        <v>6301</v>
      </c>
      <c r="AH3128" s="347" t="s">
        <v>5431</v>
      </c>
      <c r="AI3128" s="150">
        <v>0.496</v>
      </c>
    </row>
    <row r="3129" spans="33:35" ht="15" customHeight="1">
      <c r="AG3129" s="347" t="s">
        <v>6302</v>
      </c>
      <c r="AH3129" s="347" t="s">
        <v>5432</v>
      </c>
      <c r="AI3129" s="150">
        <v>0.34200000000000003</v>
      </c>
    </row>
    <row r="3130" spans="33:35" ht="15" customHeight="1">
      <c r="AG3130" s="347" t="s">
        <v>6303</v>
      </c>
      <c r="AH3130" s="347" t="s">
        <v>5433</v>
      </c>
      <c r="AI3130" s="150">
        <v>0.45600000000000002</v>
      </c>
    </row>
    <row r="3131" spans="33:35" ht="15" customHeight="1">
      <c r="AG3131" s="347" t="s">
        <v>6304</v>
      </c>
      <c r="AH3131" s="347" t="s">
        <v>5434</v>
      </c>
      <c r="AI3131" s="150">
        <v>0.42599999999999999</v>
      </c>
    </row>
    <row r="3132" spans="33:35" ht="15" customHeight="1">
      <c r="AG3132" s="347" t="s">
        <v>6305</v>
      </c>
      <c r="AH3132" s="347" t="s">
        <v>3540</v>
      </c>
      <c r="AI3132" s="150">
        <v>0</v>
      </c>
    </row>
    <row r="3133" spans="33:35" ht="15" customHeight="1">
      <c r="AG3133" s="347" t="s">
        <v>6306</v>
      </c>
      <c r="AH3133" s="347" t="s">
        <v>3542</v>
      </c>
      <c r="AI3133" s="150">
        <v>0</v>
      </c>
    </row>
    <row r="3134" spans="33:35" ht="15" customHeight="1">
      <c r="AG3134" s="347" t="s">
        <v>6307</v>
      </c>
      <c r="AH3134" s="347" t="s">
        <v>5435</v>
      </c>
      <c r="AI3134" s="150">
        <v>0</v>
      </c>
    </row>
    <row r="3135" spans="33:35" ht="15" customHeight="1">
      <c r="AG3135" s="347" t="s">
        <v>6308</v>
      </c>
      <c r="AH3135" s="347" t="s">
        <v>5436</v>
      </c>
      <c r="AI3135" s="150">
        <v>0</v>
      </c>
    </row>
    <row r="3136" spans="33:35" ht="15" customHeight="1">
      <c r="AG3136" s="347" t="s">
        <v>6309</v>
      </c>
      <c r="AH3136" s="347" t="s">
        <v>5437</v>
      </c>
      <c r="AI3136" s="150">
        <v>0.253</v>
      </c>
    </row>
    <row r="3137" spans="33:35" ht="15" customHeight="1">
      <c r="AG3137" s="347" t="s">
        <v>6310</v>
      </c>
      <c r="AH3137" s="347" t="s">
        <v>5438</v>
      </c>
      <c r="AI3137" s="150">
        <v>0.499</v>
      </c>
    </row>
    <row r="3138" spans="33:35" ht="15" customHeight="1">
      <c r="AG3138" s="347" t="s">
        <v>6311</v>
      </c>
      <c r="AH3138" s="347" t="s">
        <v>5439</v>
      </c>
      <c r="AI3138" s="150">
        <v>0.436</v>
      </c>
    </row>
    <row r="3139" spans="33:35" ht="15" customHeight="1">
      <c r="AG3139" s="347" t="s">
        <v>6312</v>
      </c>
      <c r="AH3139" s="347" t="s">
        <v>5440</v>
      </c>
      <c r="AI3139" s="150">
        <v>0.54</v>
      </c>
    </row>
    <row r="3140" spans="33:35" ht="15" customHeight="1">
      <c r="AG3140" s="347" t="s">
        <v>6313</v>
      </c>
      <c r="AH3140" s="347" t="s">
        <v>5441</v>
      </c>
      <c r="AI3140" s="150">
        <v>0.316</v>
      </c>
    </row>
    <row r="3141" spans="33:35" ht="15" customHeight="1">
      <c r="AG3141" s="347" t="s">
        <v>6314</v>
      </c>
      <c r="AH3141" s="347" t="s">
        <v>5442</v>
      </c>
      <c r="AI3141" s="150">
        <v>0.58499999999999996</v>
      </c>
    </row>
    <row r="3142" spans="33:35" ht="15" customHeight="1">
      <c r="AG3142" s="347" t="s">
        <v>6315</v>
      </c>
      <c r="AH3142" s="347" t="s">
        <v>5443</v>
      </c>
      <c r="AI3142" s="150">
        <v>0.54500000000000004</v>
      </c>
    </row>
    <row r="3143" spans="33:35" ht="15" customHeight="1">
      <c r="AG3143" s="347" t="s">
        <v>6316</v>
      </c>
      <c r="AH3143" s="347" t="s">
        <v>5444</v>
      </c>
      <c r="AI3143" s="150">
        <v>0.439</v>
      </c>
    </row>
    <row r="3144" spans="33:35" ht="15" customHeight="1">
      <c r="AG3144" s="347" t="s">
        <v>6317</v>
      </c>
      <c r="AH3144" s="347" t="s">
        <v>5445</v>
      </c>
      <c r="AI3144" s="150">
        <v>0.28100000000000003</v>
      </c>
    </row>
    <row r="3145" spans="33:35" ht="15" customHeight="1">
      <c r="AG3145" s="347" t="s">
        <v>6318</v>
      </c>
      <c r="AH3145" s="347" t="s">
        <v>5446</v>
      </c>
      <c r="AI3145" s="150">
        <v>0.41799999999999998</v>
      </c>
    </row>
    <row r="3146" spans="33:35" ht="15" customHeight="1">
      <c r="AG3146" s="347" t="s">
        <v>6319</v>
      </c>
      <c r="AH3146" s="347" t="s">
        <v>5447</v>
      </c>
      <c r="AI3146" s="150">
        <v>0.46500000000000002</v>
      </c>
    </row>
    <row r="3147" spans="33:35" ht="15" customHeight="1">
      <c r="AG3147" s="347" t="s">
        <v>6320</v>
      </c>
      <c r="AH3147" s="347" t="s">
        <v>5448</v>
      </c>
      <c r="AI3147" s="150">
        <v>0.39200000000000002</v>
      </c>
    </row>
    <row r="3148" spans="33:35" ht="15" customHeight="1">
      <c r="AG3148" s="347" t="s">
        <v>6321</v>
      </c>
      <c r="AH3148" s="347" t="s">
        <v>5449</v>
      </c>
      <c r="AI3148" s="150">
        <v>0.53600000000000003</v>
      </c>
    </row>
    <row r="3149" spans="33:35" ht="15" customHeight="1">
      <c r="AG3149" s="347" t="s">
        <v>6322</v>
      </c>
      <c r="AH3149" s="347" t="s">
        <v>5450</v>
      </c>
      <c r="AI3149" s="150">
        <v>0.46100000000000002</v>
      </c>
    </row>
    <row r="3150" spans="33:35" ht="15" customHeight="1">
      <c r="AG3150" s="347" t="s">
        <v>6323</v>
      </c>
      <c r="AH3150" s="347" t="s">
        <v>5451</v>
      </c>
      <c r="AI3150" s="150">
        <v>0</v>
      </c>
    </row>
    <row r="3151" spans="33:35" ht="15" customHeight="1">
      <c r="AG3151" s="347" t="s">
        <v>6324</v>
      </c>
      <c r="AH3151" s="347" t="s">
        <v>5452</v>
      </c>
      <c r="AI3151" s="150">
        <v>0.49099999999999999</v>
      </c>
    </row>
    <row r="3152" spans="33:35" ht="15" customHeight="1">
      <c r="AG3152" s="347" t="s">
        <v>6325</v>
      </c>
      <c r="AH3152" s="347" t="s">
        <v>3572</v>
      </c>
      <c r="AI3152" s="150">
        <v>0</v>
      </c>
    </row>
    <row r="3153" spans="33:35" ht="15" customHeight="1">
      <c r="AG3153" s="347" t="s">
        <v>6326</v>
      </c>
      <c r="AH3153" s="347" t="s">
        <v>3574</v>
      </c>
      <c r="AI3153" s="150">
        <v>0</v>
      </c>
    </row>
    <row r="3154" spans="33:35" ht="15" customHeight="1">
      <c r="AG3154" s="347" t="s">
        <v>6327</v>
      </c>
      <c r="AH3154" s="347" t="s">
        <v>3576</v>
      </c>
      <c r="AI3154" s="150">
        <v>0.2</v>
      </c>
    </row>
    <row r="3155" spans="33:35" ht="15" customHeight="1">
      <c r="AG3155" s="347" t="s">
        <v>6328</v>
      </c>
      <c r="AH3155" s="347" t="s">
        <v>3578</v>
      </c>
      <c r="AI3155" s="150">
        <v>0.48299999999999998</v>
      </c>
    </row>
    <row r="3156" spans="33:35" ht="15" customHeight="1">
      <c r="AG3156" s="347" t="s">
        <v>6329</v>
      </c>
      <c r="AH3156" s="347" t="s">
        <v>2896</v>
      </c>
      <c r="AI3156" s="150">
        <v>0</v>
      </c>
    </row>
    <row r="3157" spans="33:35" ht="15" customHeight="1">
      <c r="AG3157" s="347" t="s">
        <v>6330</v>
      </c>
      <c r="AH3157" s="347" t="s">
        <v>2897</v>
      </c>
      <c r="AI3157" s="150">
        <v>0.2</v>
      </c>
    </row>
    <row r="3158" spans="33:35" ht="15" customHeight="1">
      <c r="AG3158" s="347" t="s">
        <v>6331</v>
      </c>
      <c r="AH3158" s="347" t="s">
        <v>3584</v>
      </c>
      <c r="AI3158" s="150">
        <v>0.54600000000000004</v>
      </c>
    </row>
    <row r="3159" spans="33:35" ht="15" customHeight="1">
      <c r="AG3159" s="347" t="s">
        <v>6332</v>
      </c>
      <c r="AH3159" s="347" t="s">
        <v>1100</v>
      </c>
      <c r="AI3159" s="150">
        <v>0.39700000000000002</v>
      </c>
    </row>
    <row r="3160" spans="33:35" ht="15" customHeight="1">
      <c r="AG3160" s="347" t="s">
        <v>6333</v>
      </c>
      <c r="AH3160" s="347" t="s">
        <v>5453</v>
      </c>
      <c r="AI3160" s="150">
        <v>0.35</v>
      </c>
    </row>
    <row r="3161" spans="33:35" ht="15" customHeight="1">
      <c r="AG3161" s="347" t="s">
        <v>6334</v>
      </c>
      <c r="AH3161" s="347" t="s">
        <v>5454</v>
      </c>
      <c r="AI3161" s="150">
        <v>0.47</v>
      </c>
    </row>
    <row r="3162" spans="33:35" ht="15" customHeight="1">
      <c r="AG3162" s="347" t="s">
        <v>6335</v>
      </c>
      <c r="AH3162" s="347" t="s">
        <v>5455</v>
      </c>
      <c r="AI3162" s="150">
        <v>0.29099999999999998</v>
      </c>
    </row>
    <row r="3163" spans="33:35" ht="15" customHeight="1">
      <c r="AG3163" s="347" t="s">
        <v>6336</v>
      </c>
      <c r="AH3163" s="347" t="s">
        <v>2070</v>
      </c>
      <c r="AI3163" s="150">
        <v>0</v>
      </c>
    </row>
    <row r="3164" spans="33:35" ht="15" customHeight="1">
      <c r="AG3164" s="347" t="s">
        <v>6337</v>
      </c>
      <c r="AH3164" s="347" t="s">
        <v>3595</v>
      </c>
      <c r="AI3164" s="150">
        <v>0.47</v>
      </c>
    </row>
    <row r="3165" spans="33:35" ht="15" customHeight="1">
      <c r="AG3165" s="347" t="s">
        <v>6338</v>
      </c>
      <c r="AH3165" s="347" t="s">
        <v>5456</v>
      </c>
      <c r="AI3165" s="150">
        <v>0.52100000000000002</v>
      </c>
    </row>
    <row r="3166" spans="33:35" ht="15" customHeight="1">
      <c r="AG3166" s="347" t="s">
        <v>6339</v>
      </c>
      <c r="AH3166" s="347" t="s">
        <v>5457</v>
      </c>
      <c r="AI3166" s="150">
        <v>0.33500000000000002</v>
      </c>
    </row>
    <row r="3167" spans="33:35" ht="15" customHeight="1">
      <c r="AG3167" s="347" t="s">
        <v>6340</v>
      </c>
      <c r="AH3167" s="347" t="s">
        <v>5458</v>
      </c>
      <c r="AI3167" s="150">
        <v>0.39200000000000002</v>
      </c>
    </row>
    <row r="3168" spans="33:35" ht="15" customHeight="1">
      <c r="AG3168" s="347" t="s">
        <v>6341</v>
      </c>
      <c r="AH3168" s="347" t="s">
        <v>5459</v>
      </c>
      <c r="AI3168" s="150">
        <v>1.0429999999999999</v>
      </c>
    </row>
    <row r="3169" spans="33:35" ht="15" customHeight="1">
      <c r="AG3169" s="347" t="s">
        <v>6342</v>
      </c>
      <c r="AH3169" s="347" t="s">
        <v>5460</v>
      </c>
      <c r="AI3169" s="150">
        <v>0.64200000000000002</v>
      </c>
    </row>
    <row r="3170" spans="33:35" ht="15" customHeight="1">
      <c r="AG3170" s="347" t="s">
        <v>6343</v>
      </c>
      <c r="AH3170" s="347" t="s">
        <v>5461</v>
      </c>
      <c r="AI3170" s="150">
        <v>0.39200000000000002</v>
      </c>
    </row>
    <row r="3171" spans="33:35" ht="15" customHeight="1">
      <c r="AG3171" s="347" t="s">
        <v>6344</v>
      </c>
      <c r="AH3171" s="347" t="s">
        <v>5462</v>
      </c>
      <c r="AI3171" s="150">
        <v>0.66900000000000004</v>
      </c>
    </row>
    <row r="3172" spans="33:35" ht="15" customHeight="1">
      <c r="AG3172" s="347" t="s">
        <v>6345</v>
      </c>
      <c r="AH3172" s="347" t="s">
        <v>5463</v>
      </c>
      <c r="AI3172" s="150">
        <v>0.39200000000000002</v>
      </c>
    </row>
    <row r="3173" spans="33:35" ht="15" customHeight="1">
      <c r="AG3173" s="347" t="s">
        <v>6346</v>
      </c>
      <c r="AH3173" s="347" t="s">
        <v>5464</v>
      </c>
      <c r="AI3173" s="150">
        <v>0.39200000000000002</v>
      </c>
    </row>
    <row r="3174" spans="33:35" ht="15" customHeight="1">
      <c r="AG3174" s="347" t="s">
        <v>6347</v>
      </c>
      <c r="AH3174" s="347" t="s">
        <v>5465</v>
      </c>
      <c r="AI3174" s="150">
        <v>0.38800000000000001</v>
      </c>
    </row>
    <row r="3175" spans="33:35" ht="15" customHeight="1">
      <c r="AG3175" s="347" t="s">
        <v>6348</v>
      </c>
      <c r="AH3175" s="347" t="s">
        <v>5466</v>
      </c>
      <c r="AI3175" s="150">
        <v>0.52</v>
      </c>
    </row>
    <row r="3176" spans="33:35" ht="15" customHeight="1">
      <c r="AG3176" s="347" t="s">
        <v>6349</v>
      </c>
      <c r="AH3176" s="347" t="s">
        <v>5467</v>
      </c>
      <c r="AI3176" s="150">
        <v>0.436</v>
      </c>
    </row>
    <row r="3177" spans="33:35" ht="15" customHeight="1">
      <c r="AG3177" s="347" t="s">
        <v>6350</v>
      </c>
      <c r="AH3177" s="347" t="s">
        <v>5468</v>
      </c>
      <c r="AI3177" s="150">
        <v>0.51</v>
      </c>
    </row>
    <row r="3178" spans="33:35" ht="15" customHeight="1">
      <c r="AG3178" s="347" t="s">
        <v>6351</v>
      </c>
      <c r="AH3178" s="347" t="s">
        <v>3614</v>
      </c>
      <c r="AI3178" s="150">
        <v>0</v>
      </c>
    </row>
    <row r="3179" spans="33:35" ht="15" customHeight="1">
      <c r="AG3179" s="347" t="s">
        <v>6352</v>
      </c>
      <c r="AH3179" s="347" t="s">
        <v>5469</v>
      </c>
      <c r="AI3179" s="150">
        <v>0.318</v>
      </c>
    </row>
    <row r="3180" spans="33:35" ht="15" customHeight="1">
      <c r="AG3180" s="347" t="s">
        <v>6353</v>
      </c>
      <c r="AH3180" s="347" t="s">
        <v>5470</v>
      </c>
      <c r="AI3180" s="150">
        <v>0.39200000000000002</v>
      </c>
    </row>
    <row r="3181" spans="33:35" ht="15" customHeight="1">
      <c r="AG3181" s="347" t="s">
        <v>6354</v>
      </c>
      <c r="AH3181" s="347" t="s">
        <v>5471</v>
      </c>
      <c r="AI3181" s="150">
        <v>0.52300000000000002</v>
      </c>
    </row>
    <row r="3182" spans="33:35" ht="15" customHeight="1">
      <c r="AG3182" s="347" t="s">
        <v>6355</v>
      </c>
      <c r="AH3182" s="347" t="s">
        <v>5472</v>
      </c>
      <c r="AI3182" s="150">
        <v>0.41699999999999998</v>
      </c>
    </row>
    <row r="3183" spans="33:35" ht="15" customHeight="1">
      <c r="AG3183" s="347" t="s">
        <v>6356</v>
      </c>
      <c r="AH3183" s="347" t="s">
        <v>5473</v>
      </c>
      <c r="AI3183" s="150">
        <v>0.41699999999999998</v>
      </c>
    </row>
    <row r="3184" spans="33:35" ht="15" customHeight="1">
      <c r="AG3184" s="347" t="s">
        <v>6357</v>
      </c>
      <c r="AH3184" s="347" t="s">
        <v>5474</v>
      </c>
      <c r="AI3184" s="150">
        <v>0.61199999999999999</v>
      </c>
    </row>
    <row r="3185" spans="33:35" ht="15" customHeight="1">
      <c r="AG3185" s="347" t="s">
        <v>6358</v>
      </c>
      <c r="AH3185" s="347" t="s">
        <v>5475</v>
      </c>
      <c r="AI3185" s="150">
        <v>0.43600000000000005</v>
      </c>
    </row>
    <row r="3186" spans="33:35" ht="15" customHeight="1">
      <c r="AG3186" s="347" t="s">
        <v>6359</v>
      </c>
      <c r="AH3186" s="347" t="s">
        <v>5476</v>
      </c>
      <c r="AI3186" s="150">
        <v>0.72299999999999998</v>
      </c>
    </row>
    <row r="3187" spans="33:35" ht="15" customHeight="1">
      <c r="AG3187" s="347" t="s">
        <v>6360</v>
      </c>
      <c r="AH3187" s="347" t="s">
        <v>5477</v>
      </c>
      <c r="AI3187" s="150">
        <v>0.41799999999999998</v>
      </c>
    </row>
    <row r="3188" spans="33:35" ht="15" customHeight="1">
      <c r="AG3188" s="347" t="s">
        <v>6361</v>
      </c>
      <c r="AH3188" s="347" t="s">
        <v>5478</v>
      </c>
      <c r="AI3188" s="150">
        <v>0.253</v>
      </c>
    </row>
    <row r="3189" spans="33:35" ht="15" customHeight="1">
      <c r="AG3189" s="347" t="s">
        <v>6362</v>
      </c>
      <c r="AH3189" s="347" t="s">
        <v>5479</v>
      </c>
      <c r="AI3189" s="150">
        <v>0.29899999999999999</v>
      </c>
    </row>
    <row r="3190" spans="33:35" ht="15" customHeight="1">
      <c r="AG3190" s="347" t="s">
        <v>6363</v>
      </c>
      <c r="AH3190" s="347" t="s">
        <v>3631</v>
      </c>
      <c r="AI3190" s="150">
        <v>0</v>
      </c>
    </row>
    <row r="3191" spans="33:35" ht="15" customHeight="1">
      <c r="AG3191" s="347" t="s">
        <v>6364</v>
      </c>
      <c r="AH3191" s="347" t="s">
        <v>3633</v>
      </c>
      <c r="AI3191" s="150">
        <v>0</v>
      </c>
    </row>
    <row r="3192" spans="33:35" ht="15" customHeight="1">
      <c r="AG3192" s="347" t="s">
        <v>6365</v>
      </c>
      <c r="AH3192" s="347" t="s">
        <v>5480</v>
      </c>
      <c r="AI3192" s="150">
        <v>0.54500000000000004</v>
      </c>
    </row>
    <row r="3193" spans="33:35" ht="15" customHeight="1">
      <c r="AG3193" s="347" t="s">
        <v>6366</v>
      </c>
      <c r="AH3193" s="347" t="s">
        <v>5481</v>
      </c>
      <c r="AI3193" s="150">
        <v>0.54500000000000004</v>
      </c>
    </row>
    <row r="3194" spans="33:35" ht="15" customHeight="1">
      <c r="AG3194" s="347" t="s">
        <v>6367</v>
      </c>
      <c r="AH3194" s="347" t="s">
        <v>5482</v>
      </c>
      <c r="AI3194" s="150">
        <v>0.42899999999999999</v>
      </c>
    </row>
    <row r="3195" spans="33:35" ht="15" customHeight="1">
      <c r="AG3195" s="347" t="s">
        <v>6368</v>
      </c>
      <c r="AH3195" s="347" t="s">
        <v>5483</v>
      </c>
      <c r="AI3195" s="150">
        <v>0.42099999999999999</v>
      </c>
    </row>
    <row r="3196" spans="33:35" ht="15" customHeight="1">
      <c r="AG3196" s="347" t="s">
        <v>6369</v>
      </c>
      <c r="AH3196" s="347" t="s">
        <v>5484</v>
      </c>
      <c r="AI3196" s="150">
        <v>0</v>
      </c>
    </row>
    <row r="3197" spans="33:35" ht="15" customHeight="1">
      <c r="AG3197" s="347" t="s">
        <v>6370</v>
      </c>
      <c r="AH3197" s="347" t="s">
        <v>5485</v>
      </c>
      <c r="AI3197" s="150">
        <v>0.29299999999999998</v>
      </c>
    </row>
    <row r="3198" spans="33:35" ht="15" customHeight="1">
      <c r="AG3198" s="347" t="s">
        <v>6371</v>
      </c>
      <c r="AH3198" s="347" t="s">
        <v>5486</v>
      </c>
      <c r="AI3198" s="150">
        <v>0.47299999999999998</v>
      </c>
    </row>
    <row r="3199" spans="33:35" ht="15" customHeight="1">
      <c r="AG3199" s="347" t="s">
        <v>6372</v>
      </c>
      <c r="AH3199" s="347" t="s">
        <v>5487</v>
      </c>
      <c r="AI3199" s="150">
        <v>0.49799999999999994</v>
      </c>
    </row>
    <row r="3200" spans="33:35" ht="15" customHeight="1">
      <c r="AG3200" s="347" t="s">
        <v>6373</v>
      </c>
      <c r="AH3200" s="347" t="s">
        <v>5488</v>
      </c>
      <c r="AI3200" s="150">
        <v>0.52500000000000002</v>
      </c>
    </row>
    <row r="3201" spans="33:35" ht="15" customHeight="1">
      <c r="AG3201" s="347" t="s">
        <v>6374</v>
      </c>
      <c r="AH3201" s="347" t="s">
        <v>2085</v>
      </c>
      <c r="AI3201" s="150">
        <v>0</v>
      </c>
    </row>
    <row r="3202" spans="33:35" ht="15" customHeight="1">
      <c r="AG3202" s="347" t="s">
        <v>6375</v>
      </c>
      <c r="AH3202" s="347" t="s">
        <v>3644</v>
      </c>
      <c r="AI3202" s="150">
        <v>0.377</v>
      </c>
    </row>
    <row r="3203" spans="33:35" ht="15" customHeight="1">
      <c r="AG3203" s="347" t="s">
        <v>6376</v>
      </c>
      <c r="AH3203" s="347" t="s">
        <v>2460</v>
      </c>
      <c r="AI3203" s="150">
        <v>0</v>
      </c>
    </row>
    <row r="3204" spans="33:35" ht="15" customHeight="1">
      <c r="AG3204" s="347" t="s">
        <v>6377</v>
      </c>
      <c r="AH3204" s="347" t="s">
        <v>2461</v>
      </c>
      <c r="AI3204" s="150">
        <v>0</v>
      </c>
    </row>
    <row r="3205" spans="33:35" ht="15" customHeight="1">
      <c r="AG3205" s="347" t="s">
        <v>6378</v>
      </c>
      <c r="AH3205" s="347" t="s">
        <v>3648</v>
      </c>
      <c r="AI3205" s="150">
        <v>0</v>
      </c>
    </row>
    <row r="3206" spans="33:35" ht="15" customHeight="1">
      <c r="AG3206" s="347" t="s">
        <v>6379</v>
      </c>
      <c r="AH3206" s="347" t="s">
        <v>3650</v>
      </c>
      <c r="AI3206" s="150">
        <v>0</v>
      </c>
    </row>
    <row r="3207" spans="33:35" ht="15" customHeight="1">
      <c r="AG3207" s="347" t="s">
        <v>6380</v>
      </c>
      <c r="AH3207" s="347" t="s">
        <v>3652</v>
      </c>
      <c r="AI3207" s="150">
        <v>0</v>
      </c>
    </row>
    <row r="3208" spans="33:35" ht="15" customHeight="1">
      <c r="AG3208" s="347" t="s">
        <v>6381</v>
      </c>
      <c r="AH3208" s="347" t="s">
        <v>3654</v>
      </c>
      <c r="AI3208" s="150">
        <v>0.1</v>
      </c>
    </row>
    <row r="3209" spans="33:35" ht="15" customHeight="1">
      <c r="AG3209" s="347" t="s">
        <v>6382</v>
      </c>
      <c r="AH3209" s="347" t="s">
        <v>5489</v>
      </c>
      <c r="AI3209" s="150">
        <v>0.3</v>
      </c>
    </row>
    <row r="3210" spans="33:35" ht="15" customHeight="1">
      <c r="AG3210" s="347" t="s">
        <v>6383</v>
      </c>
      <c r="AH3210" s="347" t="s">
        <v>5490</v>
      </c>
      <c r="AI3210" s="150">
        <v>0.4</v>
      </c>
    </row>
    <row r="3211" spans="33:35" ht="15" customHeight="1">
      <c r="AG3211" s="347" t="s">
        <v>6384</v>
      </c>
      <c r="AH3211" s="347" t="s">
        <v>5491</v>
      </c>
      <c r="AI3211" s="150">
        <v>0.4</v>
      </c>
    </row>
    <row r="3212" spans="33:35" ht="15" customHeight="1">
      <c r="AG3212" s="347" t="s">
        <v>6385</v>
      </c>
      <c r="AH3212" s="347" t="s">
        <v>5492</v>
      </c>
      <c r="AI3212" s="150">
        <v>0.629</v>
      </c>
    </row>
    <row r="3213" spans="33:35" ht="15" customHeight="1">
      <c r="AG3213" s="347" t="s">
        <v>6386</v>
      </c>
      <c r="AH3213" s="347" t="s">
        <v>5493</v>
      </c>
      <c r="AI3213" s="150">
        <v>0.42199999999999999</v>
      </c>
    </row>
    <row r="3214" spans="33:35" ht="15" customHeight="1">
      <c r="AG3214" s="347" t="s">
        <v>6387</v>
      </c>
      <c r="AH3214" s="347" t="s">
        <v>5494</v>
      </c>
      <c r="AI3214" s="150">
        <v>0.30099999999999999</v>
      </c>
    </row>
    <row r="3215" spans="33:35" ht="15" customHeight="1">
      <c r="AG3215" s="347" t="s">
        <v>6388</v>
      </c>
      <c r="AH3215" s="347" t="s">
        <v>5495</v>
      </c>
      <c r="AI3215" s="150">
        <v>0.36899999999999999</v>
      </c>
    </row>
    <row r="3216" spans="33:35" ht="15" customHeight="1">
      <c r="AG3216" s="347" t="s">
        <v>6389</v>
      </c>
      <c r="AH3216" s="347" t="s">
        <v>5496</v>
      </c>
      <c r="AI3216" s="150">
        <v>0.27799999999999997</v>
      </c>
    </row>
    <row r="3217" spans="33:35" ht="15" customHeight="1">
      <c r="AG3217" s="347" t="s">
        <v>6390</v>
      </c>
      <c r="AH3217" s="347" t="s">
        <v>3664</v>
      </c>
      <c r="AI3217" s="150">
        <v>0</v>
      </c>
    </row>
    <row r="3218" spans="33:35" ht="15" customHeight="1">
      <c r="AG3218" s="347" t="s">
        <v>6391</v>
      </c>
      <c r="AH3218" s="347" t="s">
        <v>3666</v>
      </c>
      <c r="AI3218" s="150">
        <v>0.57799999999999996</v>
      </c>
    </row>
    <row r="3219" spans="33:35" ht="15" customHeight="1">
      <c r="AG3219" s="347" t="s">
        <v>6392</v>
      </c>
      <c r="AH3219" s="347" t="s">
        <v>5497</v>
      </c>
      <c r="AI3219" s="150">
        <v>0.379</v>
      </c>
    </row>
    <row r="3220" spans="33:35" ht="15" customHeight="1">
      <c r="AG3220" s="347" t="s">
        <v>6393</v>
      </c>
      <c r="AH3220" s="347" t="s">
        <v>5498</v>
      </c>
      <c r="AI3220" s="150">
        <v>0</v>
      </c>
    </row>
    <row r="3221" spans="33:35" ht="15" customHeight="1">
      <c r="AG3221" s="347" t="s">
        <v>6394</v>
      </c>
      <c r="AH3221" s="347" t="s">
        <v>5499</v>
      </c>
      <c r="AI3221" s="150">
        <v>0.25600000000000001</v>
      </c>
    </row>
    <row r="3222" spans="33:35" ht="15" customHeight="1">
      <c r="AG3222" s="347" t="s">
        <v>6395</v>
      </c>
      <c r="AH3222" s="347" t="s">
        <v>1083</v>
      </c>
      <c r="AI3222" s="150">
        <v>0</v>
      </c>
    </row>
    <row r="3223" spans="33:35" ht="15" customHeight="1">
      <c r="AG3223" s="347" t="s">
        <v>6396</v>
      </c>
      <c r="AH3223" s="347" t="s">
        <v>1084</v>
      </c>
      <c r="AI3223" s="150">
        <v>0</v>
      </c>
    </row>
    <row r="3224" spans="33:35" ht="15" customHeight="1">
      <c r="AG3224" s="347" t="s">
        <v>6397</v>
      </c>
      <c r="AH3224" s="347" t="s">
        <v>1085</v>
      </c>
      <c r="AI3224" s="150">
        <v>0.2</v>
      </c>
    </row>
    <row r="3225" spans="33:35" ht="15" customHeight="1">
      <c r="AG3225" s="347" t="s">
        <v>6398</v>
      </c>
      <c r="AH3225" s="347" t="s">
        <v>1387</v>
      </c>
      <c r="AI3225" s="150">
        <v>0.22</v>
      </c>
    </row>
    <row r="3226" spans="33:35" ht="15" customHeight="1">
      <c r="AG3226" s="347" t="s">
        <v>6399</v>
      </c>
      <c r="AH3226" s="347" t="s">
        <v>1388</v>
      </c>
      <c r="AI3226" s="150">
        <v>0.3</v>
      </c>
    </row>
    <row r="3227" spans="33:35" ht="15" customHeight="1">
      <c r="AG3227" s="347" t="s">
        <v>6400</v>
      </c>
      <c r="AH3227" s="347" t="s">
        <v>1389</v>
      </c>
      <c r="AI3227" s="150">
        <v>0.34899999999999998</v>
      </c>
    </row>
    <row r="3228" spans="33:35" ht="15" customHeight="1">
      <c r="AG3228" s="347" t="s">
        <v>6401</v>
      </c>
      <c r="AH3228" s="347" t="s">
        <v>1390</v>
      </c>
      <c r="AI3228" s="150">
        <v>0.37</v>
      </c>
    </row>
    <row r="3229" spans="33:35" ht="15" customHeight="1">
      <c r="AG3229" s="347" t="s">
        <v>6402</v>
      </c>
      <c r="AH3229" s="347" t="s">
        <v>3679</v>
      </c>
      <c r="AI3229" s="150">
        <v>0.38499999999999995</v>
      </c>
    </row>
    <row r="3230" spans="33:35" ht="15" customHeight="1">
      <c r="AG3230" s="347" t="s">
        <v>6403</v>
      </c>
      <c r="AH3230" s="347" t="s">
        <v>5500</v>
      </c>
      <c r="AI3230" s="150">
        <v>0.47</v>
      </c>
    </row>
    <row r="3231" spans="33:35" ht="15" customHeight="1">
      <c r="AG3231" s="347" t="s">
        <v>6404</v>
      </c>
      <c r="AH3231" s="347" t="s">
        <v>1436</v>
      </c>
      <c r="AI3231" s="150">
        <v>0</v>
      </c>
    </row>
    <row r="3232" spans="33:35" ht="15" customHeight="1">
      <c r="AG3232" s="347" t="s">
        <v>6405</v>
      </c>
      <c r="AH3232" s="347" t="s">
        <v>1437</v>
      </c>
      <c r="AI3232" s="150">
        <v>0</v>
      </c>
    </row>
    <row r="3233" spans="33:35" ht="15" customHeight="1">
      <c r="AG3233" s="347" t="s">
        <v>6406</v>
      </c>
      <c r="AH3233" s="347" t="s">
        <v>5501</v>
      </c>
      <c r="AI3233" s="150">
        <v>0.504</v>
      </c>
    </row>
    <row r="3234" spans="33:35" ht="15" customHeight="1">
      <c r="AG3234" s="347" t="s">
        <v>6407</v>
      </c>
      <c r="AH3234" s="347" t="s">
        <v>5502</v>
      </c>
      <c r="AI3234" s="150">
        <v>0</v>
      </c>
    </row>
    <row r="3235" spans="33:35" ht="15" customHeight="1">
      <c r="AG3235" s="347" t="s">
        <v>6408</v>
      </c>
      <c r="AH3235" s="347" t="s">
        <v>5503</v>
      </c>
      <c r="AI3235" s="150">
        <v>0.40400000000000003</v>
      </c>
    </row>
    <row r="3236" spans="33:35" ht="15" customHeight="1">
      <c r="AG3236" s="347" t="s">
        <v>6409</v>
      </c>
      <c r="AH3236" s="347" t="s">
        <v>5504</v>
      </c>
      <c r="AI3236" s="150">
        <v>0</v>
      </c>
    </row>
    <row r="3237" spans="33:35" ht="15" customHeight="1">
      <c r="AG3237" s="347" t="s">
        <v>6410</v>
      </c>
      <c r="AH3237" s="347" t="s">
        <v>5505</v>
      </c>
      <c r="AI3237" s="150">
        <v>0.59499999999999997</v>
      </c>
    </row>
    <row r="3238" spans="33:35" ht="15" customHeight="1">
      <c r="AG3238" s="347" t="s">
        <v>6411</v>
      </c>
      <c r="AH3238" s="347" t="s">
        <v>5506</v>
      </c>
      <c r="AI3238" s="150">
        <v>0</v>
      </c>
    </row>
    <row r="3239" spans="33:35" ht="15" customHeight="1">
      <c r="AG3239" s="347" t="s">
        <v>6412</v>
      </c>
      <c r="AH3239" s="347" t="s">
        <v>5507</v>
      </c>
      <c r="AI3239" s="150">
        <v>0</v>
      </c>
    </row>
    <row r="3240" spans="33:35" ht="15" customHeight="1">
      <c r="AG3240" s="347" t="s">
        <v>6413</v>
      </c>
      <c r="AH3240" s="347" t="s">
        <v>5508</v>
      </c>
      <c r="AI3240" s="150">
        <v>0</v>
      </c>
    </row>
    <row r="3241" spans="33:35" ht="15" customHeight="1">
      <c r="AG3241" s="347" t="s">
        <v>6414</v>
      </c>
      <c r="AH3241" s="347" t="s">
        <v>5509</v>
      </c>
      <c r="AI3241" s="150">
        <v>0</v>
      </c>
    </row>
    <row r="3242" spans="33:35" ht="15" customHeight="1">
      <c r="AG3242" s="347" t="s">
        <v>6415</v>
      </c>
      <c r="AH3242" s="347" t="s">
        <v>5510</v>
      </c>
      <c r="AI3242" s="150">
        <v>0.53500000000000003</v>
      </c>
    </row>
    <row r="3243" spans="33:35" ht="15" customHeight="1">
      <c r="AG3243" s="347" t="s">
        <v>6416</v>
      </c>
      <c r="AH3243" s="347" t="s">
        <v>5511</v>
      </c>
      <c r="AI3243" s="150">
        <v>0</v>
      </c>
    </row>
    <row r="3244" spans="33:35" ht="15" customHeight="1">
      <c r="AG3244" s="347" t="s">
        <v>6417</v>
      </c>
      <c r="AH3244" s="347" t="s">
        <v>5512</v>
      </c>
      <c r="AI3244" s="150">
        <v>0.40799999999999997</v>
      </c>
    </row>
    <row r="3245" spans="33:35" ht="15" customHeight="1">
      <c r="AG3245" s="347" t="s">
        <v>6418</v>
      </c>
      <c r="AH3245" s="347" t="s">
        <v>5513</v>
      </c>
      <c r="AI3245" s="150">
        <v>0</v>
      </c>
    </row>
    <row r="3246" spans="33:35" ht="15" customHeight="1">
      <c r="AG3246" s="347" t="s">
        <v>6419</v>
      </c>
      <c r="AH3246" s="347" t="s">
        <v>3697</v>
      </c>
      <c r="AI3246" s="150">
        <v>0</v>
      </c>
    </row>
    <row r="3247" spans="33:35" ht="15" customHeight="1">
      <c r="AG3247" s="347" t="s">
        <v>6420</v>
      </c>
      <c r="AH3247" s="347" t="s">
        <v>3699</v>
      </c>
      <c r="AI3247" s="150">
        <v>0.55800000000000005</v>
      </c>
    </row>
    <row r="3248" spans="33:35" ht="15" customHeight="1">
      <c r="AG3248" s="347" t="s">
        <v>6421</v>
      </c>
      <c r="AH3248" s="347" t="s">
        <v>5514</v>
      </c>
      <c r="AI3248" s="150">
        <v>0</v>
      </c>
    </row>
    <row r="3249" spans="33:35" ht="15" customHeight="1">
      <c r="AG3249" s="347" t="s">
        <v>6422</v>
      </c>
      <c r="AH3249" s="347" t="s">
        <v>5515</v>
      </c>
      <c r="AI3249" s="150">
        <v>0.42799999999999999</v>
      </c>
    </row>
    <row r="3250" spans="33:35" ht="15" customHeight="1">
      <c r="AG3250" s="347" t="s">
        <v>6423</v>
      </c>
      <c r="AH3250" s="347" t="s">
        <v>1091</v>
      </c>
      <c r="AI3250" s="150">
        <v>0</v>
      </c>
    </row>
    <row r="3251" spans="33:35" ht="15" customHeight="1">
      <c r="AG3251" s="347" t="s">
        <v>6424</v>
      </c>
      <c r="AH3251" s="347" t="s">
        <v>1092</v>
      </c>
      <c r="AI3251" s="150">
        <v>0</v>
      </c>
    </row>
    <row r="3252" spans="33:35" ht="15" customHeight="1">
      <c r="AG3252" s="347" t="s">
        <v>6425</v>
      </c>
      <c r="AH3252" s="347" t="s">
        <v>1093</v>
      </c>
      <c r="AI3252" s="150">
        <v>0.186</v>
      </c>
    </row>
    <row r="3253" spans="33:35" ht="15" customHeight="1">
      <c r="AG3253" s="347" t="s">
        <v>6426</v>
      </c>
      <c r="AH3253" s="347" t="s">
        <v>1094</v>
      </c>
      <c r="AI3253" s="150">
        <v>0.186</v>
      </c>
    </row>
    <row r="3254" spans="33:35" ht="15" customHeight="1">
      <c r="AG3254" s="347" t="s">
        <v>6427</v>
      </c>
      <c r="AH3254" s="347" t="s">
        <v>1095</v>
      </c>
      <c r="AI3254" s="150">
        <v>0.18</v>
      </c>
    </row>
    <row r="3255" spans="33:35" ht="15" customHeight="1">
      <c r="AG3255" s="347" t="s">
        <v>6428</v>
      </c>
      <c r="AH3255" s="347" t="s">
        <v>1096</v>
      </c>
      <c r="AI3255" s="150">
        <v>0.187</v>
      </c>
    </row>
    <row r="3256" spans="33:35" ht="15" customHeight="1">
      <c r="AG3256" s="347" t="s">
        <v>6429</v>
      </c>
      <c r="AH3256" s="347" t="s">
        <v>1097</v>
      </c>
      <c r="AI3256" s="150">
        <v>0.183</v>
      </c>
    </row>
    <row r="3257" spans="33:35" ht="15" customHeight="1">
      <c r="AG3257" s="347" t="s">
        <v>6430</v>
      </c>
      <c r="AH3257" s="347" t="s">
        <v>1098</v>
      </c>
      <c r="AI3257" s="150">
        <v>0.377</v>
      </c>
    </row>
    <row r="3258" spans="33:35" ht="15" customHeight="1">
      <c r="AG3258" s="347" t="s">
        <v>6431</v>
      </c>
      <c r="AH3258" s="347" t="s">
        <v>1099</v>
      </c>
      <c r="AI3258" s="150">
        <v>0.25</v>
      </c>
    </row>
    <row r="3259" spans="33:35" ht="15" customHeight="1">
      <c r="AG3259" s="347" t="s">
        <v>6432</v>
      </c>
      <c r="AH3259" s="347" t="s">
        <v>2480</v>
      </c>
      <c r="AI3259" s="150">
        <v>0.35</v>
      </c>
    </row>
    <row r="3260" spans="33:35" ht="15" customHeight="1">
      <c r="AG3260" s="347" t="s">
        <v>6433</v>
      </c>
      <c r="AH3260" s="347" t="s">
        <v>2481</v>
      </c>
      <c r="AI3260" s="150">
        <v>0.184</v>
      </c>
    </row>
    <row r="3261" spans="33:35" ht="15" customHeight="1">
      <c r="AG3261" s="347" t="s">
        <v>6434</v>
      </c>
      <c r="AH3261" s="347" t="s">
        <v>2482</v>
      </c>
      <c r="AI3261" s="150">
        <v>0.185</v>
      </c>
    </row>
    <row r="3262" spans="33:35" ht="15" customHeight="1">
      <c r="AG3262" s="347" t="s">
        <v>6435</v>
      </c>
      <c r="AH3262" s="347" t="s">
        <v>5516</v>
      </c>
      <c r="AI3262" s="150">
        <v>0.35299999999999998</v>
      </c>
    </row>
    <row r="3263" spans="33:35" ht="15" customHeight="1">
      <c r="AG3263" s="347" t="s">
        <v>6436</v>
      </c>
      <c r="AH3263" s="347" t="s">
        <v>5517</v>
      </c>
      <c r="AI3263" s="150">
        <v>0.12000000000000001</v>
      </c>
    </row>
    <row r="3264" spans="33:35" ht="15" customHeight="1">
      <c r="AG3264" s="347" t="s">
        <v>6437</v>
      </c>
      <c r="AH3264" s="347" t="s">
        <v>5518</v>
      </c>
      <c r="AI3264" s="150">
        <v>0.188</v>
      </c>
    </row>
    <row r="3265" spans="33:35" ht="15" customHeight="1">
      <c r="AG3265" s="347" t="s">
        <v>6438</v>
      </c>
      <c r="AH3265" s="347" t="s">
        <v>5519</v>
      </c>
      <c r="AI3265" s="150">
        <v>0.54900000000000004</v>
      </c>
    </row>
    <row r="3266" spans="33:35" ht="15" customHeight="1">
      <c r="AG3266" s="347" t="s">
        <v>6439</v>
      </c>
      <c r="AH3266" s="347" t="s">
        <v>3725</v>
      </c>
      <c r="AI3266" s="150">
        <v>0</v>
      </c>
    </row>
    <row r="3267" spans="33:35" ht="15" customHeight="1">
      <c r="AG3267" s="347" t="s">
        <v>6440</v>
      </c>
      <c r="AH3267" s="347" t="s">
        <v>3727</v>
      </c>
      <c r="AI3267" s="150">
        <v>0.247</v>
      </c>
    </row>
    <row r="3268" spans="33:35" ht="15" customHeight="1">
      <c r="AG3268" s="347" t="s">
        <v>6441</v>
      </c>
      <c r="AH3268" s="347" t="s">
        <v>3729</v>
      </c>
      <c r="AI3268" s="150">
        <v>0.29499999999999998</v>
      </c>
    </row>
    <row r="3269" spans="33:35" ht="15" customHeight="1">
      <c r="AG3269" s="347" t="s">
        <v>6442</v>
      </c>
      <c r="AH3269" s="347" t="s">
        <v>3731</v>
      </c>
      <c r="AI3269" s="150">
        <v>0.309</v>
      </c>
    </row>
    <row r="3270" spans="33:35" ht="15" customHeight="1">
      <c r="AG3270" s="347" t="s">
        <v>6443</v>
      </c>
      <c r="AH3270" s="347" t="s">
        <v>3733</v>
      </c>
      <c r="AI3270" s="150">
        <v>0.33100000000000002</v>
      </c>
    </row>
    <row r="3271" spans="33:35" ht="15" customHeight="1">
      <c r="AG3271" s="347" t="s">
        <v>6444</v>
      </c>
      <c r="AH3271" s="347" t="s">
        <v>5520</v>
      </c>
      <c r="AI3271" s="150">
        <v>0.33500000000000002</v>
      </c>
    </row>
    <row r="3272" spans="33:35" ht="15" customHeight="1">
      <c r="AG3272" s="347" t="s">
        <v>6445</v>
      </c>
      <c r="AH3272" s="347" t="s">
        <v>5521</v>
      </c>
      <c r="AI3272" s="150">
        <v>0.41599999999999998</v>
      </c>
    </row>
    <row r="3273" spans="33:35" ht="15" customHeight="1">
      <c r="AG3273" s="347" t="s">
        <v>6446</v>
      </c>
      <c r="AH3273" s="347" t="s">
        <v>3737</v>
      </c>
      <c r="AI3273" s="150">
        <v>0.248</v>
      </c>
    </row>
    <row r="3274" spans="33:35" ht="15" customHeight="1">
      <c r="AG3274" s="347" t="s">
        <v>6447</v>
      </c>
      <c r="AH3274" s="347" t="s">
        <v>3739</v>
      </c>
      <c r="AI3274" s="150">
        <v>0</v>
      </c>
    </row>
    <row r="3275" spans="33:35" ht="15" customHeight="1">
      <c r="AG3275" s="347" t="s">
        <v>6448</v>
      </c>
      <c r="AH3275" s="347" t="s">
        <v>3741</v>
      </c>
      <c r="AI3275" s="150">
        <v>0.47699999999999998</v>
      </c>
    </row>
    <row r="3276" spans="33:35" ht="15" customHeight="1">
      <c r="AG3276" s="347" t="s">
        <v>6449</v>
      </c>
      <c r="AH3276" s="347" t="s">
        <v>5522</v>
      </c>
      <c r="AI3276" s="150">
        <v>0.433</v>
      </c>
    </row>
    <row r="3277" spans="33:35" ht="15" customHeight="1">
      <c r="AG3277" s="347" t="s">
        <v>6450</v>
      </c>
      <c r="AH3277" s="347" t="s">
        <v>5523</v>
      </c>
      <c r="AI3277" s="150">
        <v>0.57099999999999995</v>
      </c>
    </row>
    <row r="3278" spans="33:35" ht="15" customHeight="1">
      <c r="AG3278" s="347" t="s">
        <v>6451</v>
      </c>
      <c r="AH3278" s="347" t="s">
        <v>5524</v>
      </c>
      <c r="AI3278" s="150">
        <v>0.623</v>
      </c>
    </row>
    <row r="3279" spans="33:35" ht="15" customHeight="1">
      <c r="AG3279" s="347" t="s">
        <v>6452</v>
      </c>
      <c r="AH3279" s="347" t="s">
        <v>5525</v>
      </c>
      <c r="AI3279" s="150">
        <v>0</v>
      </c>
    </row>
    <row r="3280" spans="33:35" ht="15" customHeight="1">
      <c r="AG3280" s="347" t="s">
        <v>6453</v>
      </c>
      <c r="AH3280" s="347" t="s">
        <v>5526</v>
      </c>
      <c r="AI3280" s="150">
        <v>0</v>
      </c>
    </row>
    <row r="3281" spans="33:35" ht="15" customHeight="1">
      <c r="AG3281" s="347" t="s">
        <v>6454</v>
      </c>
      <c r="AH3281" s="347" t="s">
        <v>5527</v>
      </c>
      <c r="AI3281" s="150">
        <v>0.54199999999999993</v>
      </c>
    </row>
    <row r="3282" spans="33:35" ht="15" customHeight="1">
      <c r="AG3282" s="347" t="s">
        <v>6455</v>
      </c>
      <c r="AH3282" s="347" t="s">
        <v>3749</v>
      </c>
      <c r="AI3282" s="150">
        <v>0</v>
      </c>
    </row>
    <row r="3283" spans="33:35" ht="15" customHeight="1">
      <c r="AG3283" s="347" t="s">
        <v>6456</v>
      </c>
      <c r="AH3283" s="347" t="s">
        <v>5528</v>
      </c>
      <c r="AI3283" s="150">
        <v>0.217</v>
      </c>
    </row>
    <row r="3284" spans="33:35" ht="15" customHeight="1">
      <c r="AG3284" s="347" t="s">
        <v>6457</v>
      </c>
      <c r="AH3284" s="347" t="s">
        <v>5529</v>
      </c>
      <c r="AI3284" s="150">
        <v>0.30299999999999999</v>
      </c>
    </row>
    <row r="3285" spans="33:35" ht="15" customHeight="1">
      <c r="AG3285" s="347" t="s">
        <v>6458</v>
      </c>
      <c r="AH3285" s="347" t="s">
        <v>5530</v>
      </c>
      <c r="AI3285" s="150">
        <v>0.40200000000000002</v>
      </c>
    </row>
    <row r="3286" spans="33:35" ht="15" customHeight="1">
      <c r="AG3286" s="347" t="s">
        <v>6459</v>
      </c>
      <c r="AH3286" s="347" t="s">
        <v>5531</v>
      </c>
      <c r="AI3286" s="150">
        <v>0.39200000000000002</v>
      </c>
    </row>
    <row r="3287" spans="33:35" ht="15" customHeight="1">
      <c r="AG3287" s="347" t="s">
        <v>6460</v>
      </c>
      <c r="AH3287" s="347" t="s">
        <v>5532</v>
      </c>
      <c r="AI3287" s="150">
        <v>0.48899999999999993</v>
      </c>
    </row>
    <row r="3288" spans="33:35" ht="15" customHeight="1">
      <c r="AG3288" s="347" t="s">
        <v>6461</v>
      </c>
      <c r="AH3288" s="347" t="s">
        <v>5533</v>
      </c>
      <c r="AI3288" s="150">
        <v>0.39200000000000002</v>
      </c>
    </row>
    <row r="3289" spans="33:35" ht="15" customHeight="1">
      <c r="AG3289" s="347" t="s">
        <v>4787</v>
      </c>
      <c r="AH3289" s="347" t="s">
        <v>1401</v>
      </c>
      <c r="AI3289" s="150">
        <v>0</v>
      </c>
    </row>
    <row r="3290" spans="33:35" ht="15" customHeight="1">
      <c r="AG3290" s="347" t="s">
        <v>6462</v>
      </c>
      <c r="AH3290" s="347" t="s">
        <v>3759</v>
      </c>
      <c r="AI3290" s="150">
        <v>0.30399999999999999</v>
      </c>
    </row>
    <row r="3291" spans="33:35" ht="15" customHeight="1">
      <c r="AG3291" s="347" t="s">
        <v>6463</v>
      </c>
      <c r="AH3291" s="347" t="s">
        <v>3763</v>
      </c>
      <c r="AI3291" s="150">
        <v>0</v>
      </c>
    </row>
    <row r="3292" spans="33:35" ht="15" customHeight="1">
      <c r="AG3292" s="347" t="s">
        <v>6464</v>
      </c>
      <c r="AH3292" s="347" t="s">
        <v>5534</v>
      </c>
      <c r="AI3292" s="150">
        <v>0</v>
      </c>
    </row>
    <row r="3293" spans="33:35" ht="15" customHeight="1">
      <c r="AG3293" s="347" t="s">
        <v>6465</v>
      </c>
      <c r="AH3293" s="347" t="s">
        <v>5535</v>
      </c>
      <c r="AI3293" s="150">
        <v>0.39600000000000002</v>
      </c>
    </row>
    <row r="3294" spans="33:35" ht="15" customHeight="1">
      <c r="AG3294" s="347" t="s">
        <v>6466</v>
      </c>
      <c r="AH3294" s="347" t="s">
        <v>5536</v>
      </c>
      <c r="AI3294" s="150">
        <v>0.42199999999999999</v>
      </c>
    </row>
    <row r="3295" spans="33:35" ht="15" customHeight="1">
      <c r="AG3295" s="347" t="s">
        <v>6467</v>
      </c>
      <c r="AH3295" s="347" t="s">
        <v>5537</v>
      </c>
      <c r="AI3295" s="150">
        <v>0.16500000000000001</v>
      </c>
    </row>
    <row r="3296" spans="33:35" ht="15" customHeight="1">
      <c r="AG3296" s="347" t="s">
        <v>6468</v>
      </c>
      <c r="AH3296" s="347" t="s">
        <v>5538</v>
      </c>
      <c r="AI3296" s="150">
        <v>0.54199999999999993</v>
      </c>
    </row>
    <row r="3297" spans="33:35" ht="15" customHeight="1">
      <c r="AG3297" s="347" t="s">
        <v>6469</v>
      </c>
      <c r="AH3297" s="347" t="s">
        <v>5539</v>
      </c>
      <c r="AI3297" s="150">
        <v>0.39200000000000002</v>
      </c>
    </row>
    <row r="3298" spans="33:35" ht="15" customHeight="1">
      <c r="AG3298" s="347" t="s">
        <v>6470</v>
      </c>
      <c r="AH3298" s="347" t="s">
        <v>5540</v>
      </c>
      <c r="AI3298" s="150">
        <v>0.495</v>
      </c>
    </row>
    <row r="3299" spans="33:35" ht="15" customHeight="1">
      <c r="AG3299" s="347" t="s">
        <v>6471</v>
      </c>
      <c r="AH3299" s="347" t="s">
        <v>5541</v>
      </c>
      <c r="AI3299" s="150">
        <v>0.42</v>
      </c>
    </row>
    <row r="3300" spans="33:35" ht="15" customHeight="1">
      <c r="AG3300" s="347" t="s">
        <v>6472</v>
      </c>
      <c r="AH3300" s="347" t="s">
        <v>5542</v>
      </c>
      <c r="AI3300" s="150">
        <v>0.52800000000000002</v>
      </c>
    </row>
    <row r="3301" spans="33:35" ht="15" customHeight="1">
      <c r="AG3301" s="347" t="s">
        <v>6473</v>
      </c>
      <c r="AH3301" s="347" t="s">
        <v>5543</v>
      </c>
      <c r="AI3301" s="150">
        <v>0.46299999999999997</v>
      </c>
    </row>
    <row r="3302" spans="33:35" ht="15" customHeight="1">
      <c r="AG3302" s="347" t="s">
        <v>6474</v>
      </c>
      <c r="AH3302" s="347" t="s">
        <v>5544</v>
      </c>
      <c r="AI3302" s="150">
        <v>0</v>
      </c>
    </row>
    <row r="3303" spans="33:35" ht="15" customHeight="1">
      <c r="AG3303" s="347" t="s">
        <v>6475</v>
      </c>
      <c r="AH3303" s="347" t="s">
        <v>5545</v>
      </c>
      <c r="AI3303" s="150">
        <v>0.55400000000000005</v>
      </c>
    </row>
    <row r="3304" spans="33:35" ht="15" customHeight="1">
      <c r="AG3304" s="347" t="s">
        <v>6476</v>
      </c>
      <c r="AH3304" s="347" t="s">
        <v>5546</v>
      </c>
      <c r="AI3304" s="150">
        <v>0</v>
      </c>
    </row>
    <row r="3305" spans="33:35" ht="15" customHeight="1">
      <c r="AG3305" s="347" t="s">
        <v>6477</v>
      </c>
      <c r="AH3305" s="347" t="s">
        <v>5547</v>
      </c>
      <c r="AI3305" s="150">
        <v>0.749</v>
      </c>
    </row>
    <row r="3306" spans="33:35" ht="15" customHeight="1">
      <c r="AG3306" s="347" t="s">
        <v>6478</v>
      </c>
      <c r="AH3306" s="347" t="s">
        <v>5548</v>
      </c>
      <c r="AI3306" s="150">
        <v>0.75900000000000001</v>
      </c>
    </row>
    <row r="3307" spans="33:35" ht="15" customHeight="1">
      <c r="AG3307" s="347" t="s">
        <v>6479</v>
      </c>
      <c r="AH3307" s="347" t="s">
        <v>5549</v>
      </c>
      <c r="AI3307" s="150">
        <v>0.60799999999999998</v>
      </c>
    </row>
    <row r="3308" spans="33:35" ht="15" customHeight="1">
      <c r="AG3308" s="347" t="s">
        <v>6480</v>
      </c>
      <c r="AH3308" s="347" t="s">
        <v>5550</v>
      </c>
      <c r="AI3308" s="150">
        <v>0</v>
      </c>
    </row>
    <row r="3309" spans="33:35" ht="15" customHeight="1">
      <c r="AG3309" s="347" t="s">
        <v>6481</v>
      </c>
      <c r="AH3309" s="347" t="s">
        <v>5551</v>
      </c>
      <c r="AI3309" s="150">
        <v>0.70499999999999996</v>
      </c>
    </row>
    <row r="3310" spans="33:35" ht="15" customHeight="1">
      <c r="AG3310" s="347" t="s">
        <v>6482</v>
      </c>
      <c r="AH3310" s="347" t="s">
        <v>5552</v>
      </c>
      <c r="AI3310" s="150">
        <v>0.41799999999999998</v>
      </c>
    </row>
    <row r="3311" spans="33:35" ht="15" customHeight="1">
      <c r="AG3311" s="347" t="s">
        <v>6483</v>
      </c>
      <c r="AH3311" s="347" t="s">
        <v>5553</v>
      </c>
      <c r="AI3311" s="150">
        <v>0.503</v>
      </c>
    </row>
    <row r="3312" spans="33:35" ht="15" customHeight="1">
      <c r="AG3312" s="347" t="s">
        <v>6484</v>
      </c>
      <c r="AH3312" s="347" t="s">
        <v>5554</v>
      </c>
      <c r="AI3312" s="150">
        <v>0.504</v>
      </c>
    </row>
    <row r="3313" spans="33:35" ht="15" customHeight="1">
      <c r="AG3313" s="347" t="s">
        <v>6485</v>
      </c>
      <c r="AH3313" s="347" t="s">
        <v>5555</v>
      </c>
      <c r="AI3313" s="150">
        <v>0.53600000000000003</v>
      </c>
    </row>
    <row r="3314" spans="33:35" ht="15" customHeight="1">
      <c r="AG3314" s="347" t="s">
        <v>6486</v>
      </c>
      <c r="AH3314" s="347" t="s">
        <v>5556</v>
      </c>
      <c r="AI3314" s="150">
        <v>0.52500000000000002</v>
      </c>
    </row>
    <row r="3315" spans="33:35" ht="15" customHeight="1">
      <c r="AG3315" s="347" t="s">
        <v>6487</v>
      </c>
      <c r="AH3315" s="347" t="s">
        <v>5557</v>
      </c>
      <c r="AI3315" s="150">
        <v>0.502</v>
      </c>
    </row>
    <row r="3316" spans="33:35" ht="15" customHeight="1">
      <c r="AG3316" s="347" t="s">
        <v>6488</v>
      </c>
      <c r="AH3316" s="347" t="s">
        <v>5558</v>
      </c>
      <c r="AI3316" s="150">
        <v>0.215</v>
      </c>
    </row>
    <row r="3317" spans="33:35" ht="15" customHeight="1">
      <c r="AG3317" s="347" t="s">
        <v>6489</v>
      </c>
      <c r="AH3317" s="347" t="s">
        <v>1820</v>
      </c>
      <c r="AI3317" s="150">
        <v>0.39900000000000002</v>
      </c>
    </row>
    <row r="3318" spans="33:35" ht="15" customHeight="1">
      <c r="AG3318" s="347" t="s">
        <v>6490</v>
      </c>
      <c r="AH3318" s="347" t="s">
        <v>2502</v>
      </c>
      <c r="AI3318" s="150">
        <v>0.29899999999999999</v>
      </c>
    </row>
    <row r="3319" spans="33:35" ht="15" customHeight="1">
      <c r="AG3319" s="347" t="s">
        <v>6491</v>
      </c>
      <c r="AH3319" s="347" t="s">
        <v>2503</v>
      </c>
      <c r="AI3319" s="150">
        <v>0.19900000000000001</v>
      </c>
    </row>
    <row r="3320" spans="33:35" ht="15" customHeight="1">
      <c r="AG3320" s="347" t="s">
        <v>6492</v>
      </c>
      <c r="AH3320" s="347" t="s">
        <v>2504</v>
      </c>
      <c r="AI3320" s="150">
        <v>0</v>
      </c>
    </row>
    <row r="3321" spans="33:35" ht="15" customHeight="1">
      <c r="AG3321" s="347" t="s">
        <v>6493</v>
      </c>
      <c r="AH3321" s="347" t="s">
        <v>3794</v>
      </c>
      <c r="AI3321" s="150">
        <v>0.45</v>
      </c>
    </row>
    <row r="3322" spans="33:35" ht="15" customHeight="1">
      <c r="AG3322" s="347" t="s">
        <v>6494</v>
      </c>
      <c r="AH3322" s="347" t="s">
        <v>3796</v>
      </c>
      <c r="AI3322" s="150">
        <v>0.315</v>
      </c>
    </row>
    <row r="3323" spans="33:35" ht="15" customHeight="1">
      <c r="AG3323" s="347" t="s">
        <v>6495</v>
      </c>
      <c r="AH3323" s="347" t="s">
        <v>5559</v>
      </c>
      <c r="AI3323" s="150">
        <v>0.23499999999999999</v>
      </c>
    </row>
    <row r="3324" spans="33:35" ht="15" customHeight="1">
      <c r="AG3324" s="347" t="s">
        <v>6496</v>
      </c>
      <c r="AH3324" s="347" t="s">
        <v>5560</v>
      </c>
      <c r="AI3324" s="150">
        <v>0.53500000000000003</v>
      </c>
    </row>
    <row r="3325" spans="33:35" ht="15" customHeight="1">
      <c r="AG3325" s="347" t="s">
        <v>6497</v>
      </c>
      <c r="AH3325" s="347" t="s">
        <v>5561</v>
      </c>
      <c r="AI3325" s="150">
        <v>0</v>
      </c>
    </row>
    <row r="3326" spans="33:35" ht="15" customHeight="1">
      <c r="AG3326" s="347" t="s">
        <v>6498</v>
      </c>
      <c r="AH3326" s="347" t="s">
        <v>5562</v>
      </c>
      <c r="AI3326" s="150">
        <v>0.44900000000000001</v>
      </c>
    </row>
    <row r="3327" spans="33:35" ht="15" customHeight="1">
      <c r="AG3327" s="347" t="s">
        <v>6499</v>
      </c>
      <c r="AH3327" s="347" t="s">
        <v>5563</v>
      </c>
      <c r="AI3327" s="150">
        <v>0.53900000000000003</v>
      </c>
    </row>
    <row r="3328" spans="33:35" ht="15" customHeight="1">
      <c r="AG3328" s="347" t="s">
        <v>6500</v>
      </c>
      <c r="AH3328" s="347" t="s">
        <v>5564</v>
      </c>
      <c r="AI3328" s="150">
        <v>0.47</v>
      </c>
    </row>
    <row r="3329" spans="33:35" ht="15" customHeight="1">
      <c r="AG3329" s="347" t="s">
        <v>6501</v>
      </c>
      <c r="AH3329" s="347" t="s">
        <v>3807</v>
      </c>
      <c r="AI3329" s="150">
        <v>0</v>
      </c>
    </row>
    <row r="3330" spans="33:35" ht="15" customHeight="1">
      <c r="AG3330" s="347" t="s">
        <v>6502</v>
      </c>
      <c r="AH3330" s="347" t="s">
        <v>3809</v>
      </c>
      <c r="AI3330" s="150">
        <v>0.504</v>
      </c>
    </row>
    <row r="3331" spans="33:35" ht="15" customHeight="1">
      <c r="AG3331" s="347" t="s">
        <v>6503</v>
      </c>
      <c r="AH3331" s="347" t="s">
        <v>5565</v>
      </c>
      <c r="AI3331" s="150">
        <v>0.39200000000000002</v>
      </c>
    </row>
    <row r="3332" spans="33:35" ht="15" customHeight="1">
      <c r="AG3332" s="347" t="s">
        <v>6504</v>
      </c>
      <c r="AH3332" s="347" t="s">
        <v>5566</v>
      </c>
      <c r="AI3332" s="150">
        <v>0.54</v>
      </c>
    </row>
    <row r="3333" spans="33:35" ht="15" customHeight="1">
      <c r="AG3333" s="347" t="s">
        <v>6505</v>
      </c>
      <c r="AH3333" s="347" t="s">
        <v>5567</v>
      </c>
      <c r="AI3333" s="150">
        <v>0.65900000000000003</v>
      </c>
    </row>
    <row r="3334" spans="33:35" ht="15" customHeight="1">
      <c r="AG3334" s="347" t="s">
        <v>6506</v>
      </c>
      <c r="AH3334" s="347" t="s">
        <v>5568</v>
      </c>
      <c r="AI3334" s="150">
        <v>0.52</v>
      </c>
    </row>
    <row r="3335" spans="33:35" ht="15" customHeight="1">
      <c r="AG3335" s="347" t="s">
        <v>6507</v>
      </c>
      <c r="AH3335" s="347" t="s">
        <v>5569</v>
      </c>
      <c r="AI3335" s="150">
        <v>0.442</v>
      </c>
    </row>
    <row r="3336" spans="33:35" ht="15" customHeight="1">
      <c r="AG3336" s="347" t="s">
        <v>6508</v>
      </c>
      <c r="AH3336" s="347" t="s">
        <v>5570</v>
      </c>
      <c r="AI3336" s="150">
        <v>0.61699999999999999</v>
      </c>
    </row>
    <row r="3337" spans="33:35" ht="15" customHeight="1">
      <c r="AG3337" s="347" t="s">
        <v>6509</v>
      </c>
      <c r="AH3337" s="347" t="s">
        <v>5571</v>
      </c>
      <c r="AI3337" s="150">
        <v>0.49200000000000005</v>
      </c>
    </row>
    <row r="3338" spans="33:35" ht="15" customHeight="1">
      <c r="AG3338" s="347" t="s">
        <v>6510</v>
      </c>
      <c r="AH3338" s="347" t="s">
        <v>5572</v>
      </c>
      <c r="AI3338" s="150">
        <v>0.50700000000000001</v>
      </c>
    </row>
    <row r="3339" spans="33:35" ht="15" customHeight="1">
      <c r="AG3339" s="347" t="s">
        <v>6511</v>
      </c>
      <c r="AH3339" s="347" t="s">
        <v>5573</v>
      </c>
      <c r="AI3339" s="150">
        <v>0.254</v>
      </c>
    </row>
    <row r="3340" spans="33:35" ht="15" customHeight="1">
      <c r="AG3340" s="347" t="s">
        <v>6512</v>
      </c>
      <c r="AH3340" s="347" t="s">
        <v>5574</v>
      </c>
      <c r="AI3340" s="150">
        <v>0</v>
      </c>
    </row>
    <row r="3341" spans="33:35" ht="15" customHeight="1">
      <c r="AG3341" s="347" t="s">
        <v>6513</v>
      </c>
      <c r="AH3341" s="347" t="s">
        <v>5575</v>
      </c>
      <c r="AI3341" s="150">
        <v>0.42199999999999999</v>
      </c>
    </row>
    <row r="3342" spans="33:35" ht="15" customHeight="1">
      <c r="AG3342" s="347" t="s">
        <v>6514</v>
      </c>
      <c r="AH3342" s="347" t="s">
        <v>5576</v>
      </c>
      <c r="AI3342" s="150">
        <v>0</v>
      </c>
    </row>
    <row r="3343" spans="33:35" ht="15" customHeight="1">
      <c r="AG3343" s="347" t="s">
        <v>6515</v>
      </c>
      <c r="AH3343" s="347" t="s">
        <v>5577</v>
      </c>
      <c r="AI3343" s="150">
        <v>0.3</v>
      </c>
    </row>
    <row r="3344" spans="33:35" ht="15" customHeight="1">
      <c r="AG3344" s="347" t="s">
        <v>6516</v>
      </c>
      <c r="AH3344" s="347" t="s">
        <v>5578</v>
      </c>
      <c r="AI3344" s="150">
        <v>0.443</v>
      </c>
    </row>
    <row r="3345" spans="33:35" ht="15" customHeight="1">
      <c r="AG3345" s="347" t="s">
        <v>6517</v>
      </c>
      <c r="AH3345" s="347" t="s">
        <v>5579</v>
      </c>
      <c r="AI3345" s="150">
        <v>0.53300000000000003</v>
      </c>
    </row>
    <row r="3346" spans="33:35" ht="15" customHeight="1">
      <c r="AG3346" s="347" t="s">
        <v>6518</v>
      </c>
      <c r="AH3346" s="347" t="s">
        <v>5580</v>
      </c>
      <c r="AI3346" s="150">
        <v>0.54400000000000004</v>
      </c>
    </row>
    <row r="3347" spans="33:35" ht="15" customHeight="1">
      <c r="AG3347" s="347" t="s">
        <v>6519</v>
      </c>
      <c r="AH3347" s="347" t="s">
        <v>2127</v>
      </c>
      <c r="AI3347" s="150">
        <v>0</v>
      </c>
    </row>
    <row r="3348" spans="33:35" ht="15" customHeight="1">
      <c r="AG3348" s="347" t="s">
        <v>6520</v>
      </c>
      <c r="AH3348" s="347" t="s">
        <v>2515</v>
      </c>
      <c r="AI3348" s="150">
        <v>0</v>
      </c>
    </row>
    <row r="3349" spans="33:35" ht="15" customHeight="1">
      <c r="AG3349" s="347" t="s">
        <v>6521</v>
      </c>
      <c r="AH3349" s="347" t="s">
        <v>2516</v>
      </c>
      <c r="AI3349" s="150">
        <v>0</v>
      </c>
    </row>
    <row r="3350" spans="33:35" ht="15" customHeight="1">
      <c r="AG3350" s="347" t="s">
        <v>6522</v>
      </c>
      <c r="AH3350" s="347" t="s">
        <v>5581</v>
      </c>
      <c r="AI3350" s="150">
        <v>0</v>
      </c>
    </row>
    <row r="3351" spans="33:35" ht="15" customHeight="1">
      <c r="AG3351" s="347" t="s">
        <v>6523</v>
      </c>
      <c r="AH3351" s="347" t="s">
        <v>5582</v>
      </c>
      <c r="AI3351" s="150">
        <v>0</v>
      </c>
    </row>
    <row r="3352" spans="33:35" ht="15" customHeight="1">
      <c r="AG3352" s="347" t="s">
        <v>6524</v>
      </c>
      <c r="AH3352" s="347" t="s">
        <v>5583</v>
      </c>
      <c r="AI3352" s="150">
        <v>0.35100000000000003</v>
      </c>
    </row>
    <row r="3353" spans="33:35" ht="15" customHeight="1">
      <c r="AG3353" s="347" t="s">
        <v>6525</v>
      </c>
      <c r="AH3353" s="347" t="s">
        <v>1828</v>
      </c>
      <c r="AI3353" s="150">
        <v>0</v>
      </c>
    </row>
    <row r="3354" spans="33:35" ht="15" customHeight="1">
      <c r="AG3354" s="347" t="s">
        <v>6526</v>
      </c>
      <c r="AH3354" s="347" t="s">
        <v>3842</v>
      </c>
      <c r="AI3354" s="150">
        <v>0.53399999999999992</v>
      </c>
    </row>
    <row r="3355" spans="33:35" ht="15" customHeight="1">
      <c r="AG3355" s="347" t="s">
        <v>6527</v>
      </c>
      <c r="AH3355" s="347" t="s">
        <v>5584</v>
      </c>
      <c r="AI3355" s="150">
        <v>0.79500000000000004</v>
      </c>
    </row>
    <row r="3356" spans="33:35" ht="15" customHeight="1">
      <c r="AG3356" s="347" t="s">
        <v>6528</v>
      </c>
      <c r="AH3356" s="347" t="s">
        <v>5585</v>
      </c>
      <c r="AI3356" s="150">
        <v>0</v>
      </c>
    </row>
    <row r="3357" spans="33:35" ht="15" customHeight="1">
      <c r="AG3357" s="347" t="s">
        <v>6529</v>
      </c>
      <c r="AH3357" s="347" t="s">
        <v>5586</v>
      </c>
      <c r="AI3357" s="150">
        <v>0.38500000000000001</v>
      </c>
    </row>
    <row r="3358" spans="33:35" ht="15" customHeight="1">
      <c r="AG3358" s="347" t="s">
        <v>6530</v>
      </c>
      <c r="AH3358" s="347" t="s">
        <v>5587</v>
      </c>
      <c r="AI3358" s="150">
        <v>0.38700000000000001</v>
      </c>
    </row>
    <row r="3359" spans="33:35" ht="15" customHeight="1">
      <c r="AG3359" s="347" t="s">
        <v>6531</v>
      </c>
      <c r="AH3359" s="347" t="s">
        <v>5588</v>
      </c>
      <c r="AI3359" s="150">
        <v>0.49399999999999999</v>
      </c>
    </row>
    <row r="3360" spans="33:35" ht="15" customHeight="1">
      <c r="AG3360" s="347" t="s">
        <v>6532</v>
      </c>
      <c r="AH3360" s="347" t="s">
        <v>5589</v>
      </c>
      <c r="AI3360" s="150">
        <v>0.40600000000000003</v>
      </c>
    </row>
    <row r="3361" spans="33:35" ht="15" customHeight="1">
      <c r="AG3361" s="347" t="s">
        <v>6533</v>
      </c>
      <c r="AH3361" s="347" t="s">
        <v>5590</v>
      </c>
      <c r="AI3361" s="150">
        <v>0.55199999999999994</v>
      </c>
    </row>
    <row r="3362" spans="33:35" ht="15" customHeight="1">
      <c r="AG3362" s="347" t="s">
        <v>6534</v>
      </c>
      <c r="AH3362" s="347" t="s">
        <v>5591</v>
      </c>
      <c r="AI3362" s="150">
        <v>0.39200000000000002</v>
      </c>
    </row>
    <row r="3363" spans="33:35" ht="15" customHeight="1">
      <c r="AG3363" s="347" t="s">
        <v>6535</v>
      </c>
      <c r="AH3363" s="347" t="s">
        <v>3852</v>
      </c>
      <c r="AI3363" s="150">
        <v>0</v>
      </c>
    </row>
    <row r="3364" spans="33:35" ht="15" customHeight="1">
      <c r="AG3364" s="347" t="s">
        <v>6536</v>
      </c>
      <c r="AH3364" s="347" t="s">
        <v>5592</v>
      </c>
      <c r="AI3364" s="150">
        <v>0.46900000000000003</v>
      </c>
    </row>
    <row r="3365" spans="33:35" ht="15" customHeight="1">
      <c r="AG3365" s="347" t="s">
        <v>6537</v>
      </c>
      <c r="AH3365" s="347" t="s">
        <v>5593</v>
      </c>
      <c r="AI3365" s="150">
        <v>0.67700000000000005</v>
      </c>
    </row>
    <row r="3366" spans="33:35" ht="15" customHeight="1">
      <c r="AG3366" s="347" t="s">
        <v>6538</v>
      </c>
      <c r="AH3366" s="347" t="s">
        <v>2136</v>
      </c>
      <c r="AI3366" s="150">
        <v>0</v>
      </c>
    </row>
    <row r="3367" spans="33:35" ht="15" customHeight="1">
      <c r="AG3367" s="347" t="s">
        <v>6539</v>
      </c>
      <c r="AH3367" s="347" t="s">
        <v>3857</v>
      </c>
      <c r="AI3367" s="150">
        <v>0.48000000000000004</v>
      </c>
    </row>
    <row r="3368" spans="33:35" ht="15" customHeight="1">
      <c r="AG3368" s="347" t="s">
        <v>6540</v>
      </c>
      <c r="AH3368" s="347" t="s">
        <v>5594</v>
      </c>
      <c r="AI3368" s="150">
        <v>0</v>
      </c>
    </row>
    <row r="3369" spans="33:35" ht="15" customHeight="1">
      <c r="AG3369" s="347" t="s">
        <v>6541</v>
      </c>
      <c r="AH3369" s="347" t="s">
        <v>5595</v>
      </c>
      <c r="AI3369" s="150">
        <v>0.43099999999999999</v>
      </c>
    </row>
    <row r="3370" spans="33:35" ht="15" customHeight="1">
      <c r="AG3370" s="347" t="s">
        <v>6542</v>
      </c>
      <c r="AH3370" s="347" t="s">
        <v>5596</v>
      </c>
      <c r="AI3370" s="150">
        <v>0.47399999999999998</v>
      </c>
    </row>
    <row r="3371" spans="33:35" ht="15" customHeight="1">
      <c r="AG3371" s="347" t="s">
        <v>6543</v>
      </c>
      <c r="AH3371" s="347" t="s">
        <v>5597</v>
      </c>
      <c r="AI3371" s="150">
        <v>0.45</v>
      </c>
    </row>
    <row r="3372" spans="33:35" ht="15" customHeight="1">
      <c r="AG3372" s="347" t="s">
        <v>4788</v>
      </c>
      <c r="AH3372" s="347" t="s">
        <v>1426</v>
      </c>
      <c r="AI3372" s="150">
        <v>0</v>
      </c>
    </row>
    <row r="3373" spans="33:35" ht="15" customHeight="1">
      <c r="AG3373" s="347" t="s">
        <v>6544</v>
      </c>
      <c r="AH3373" s="347" t="s">
        <v>5598</v>
      </c>
      <c r="AI3373" s="150">
        <v>0.34099999999999997</v>
      </c>
    </row>
    <row r="3374" spans="33:35" ht="15" customHeight="1">
      <c r="AG3374" s="347" t="s">
        <v>6545</v>
      </c>
      <c r="AH3374" s="347" t="s">
        <v>5599</v>
      </c>
      <c r="AI3374" s="150">
        <v>0.53</v>
      </c>
    </row>
    <row r="3375" spans="33:35" ht="15" customHeight="1">
      <c r="AG3375" s="347" t="s">
        <v>6546</v>
      </c>
      <c r="AH3375" s="347" t="s">
        <v>5600</v>
      </c>
      <c r="AI3375" s="150">
        <v>0.39200000000000002</v>
      </c>
    </row>
    <row r="3376" spans="33:35" ht="15" customHeight="1">
      <c r="AG3376" s="347" t="s">
        <v>6547</v>
      </c>
      <c r="AH3376" s="347" t="s">
        <v>5601</v>
      </c>
      <c r="AI3376" s="150">
        <v>0.51900000000000002</v>
      </c>
    </row>
    <row r="3377" spans="33:35" ht="15" customHeight="1">
      <c r="AG3377" s="347" t="s">
        <v>6548</v>
      </c>
      <c r="AH3377" s="347" t="s">
        <v>5602</v>
      </c>
      <c r="AI3377" s="150">
        <v>0.495</v>
      </c>
    </row>
    <row r="3378" spans="33:35" ht="15" customHeight="1">
      <c r="AG3378" s="347" t="s">
        <v>6549</v>
      </c>
      <c r="AH3378" s="347" t="s">
        <v>5603</v>
      </c>
      <c r="AI3378" s="150">
        <v>0.46200000000000002</v>
      </c>
    </row>
    <row r="3379" spans="33:35" ht="15" customHeight="1">
      <c r="AG3379" s="347" t="s">
        <v>6550</v>
      </c>
      <c r="AH3379" s="347" t="s">
        <v>5604</v>
      </c>
      <c r="AI3379" s="150">
        <v>0.51200000000000001</v>
      </c>
    </row>
    <row r="3380" spans="33:35" ht="15" customHeight="1">
      <c r="AG3380" s="347" t="s">
        <v>6551</v>
      </c>
      <c r="AH3380" s="347" t="s">
        <v>5605</v>
      </c>
      <c r="AI3380" s="150">
        <v>0.36200000000000004</v>
      </c>
    </row>
    <row r="3381" spans="33:35" ht="15" customHeight="1">
      <c r="AG3381" s="347" t="s">
        <v>6552</v>
      </c>
      <c r="AH3381" s="347" t="s">
        <v>5606</v>
      </c>
      <c r="AI3381" s="150">
        <v>0.499</v>
      </c>
    </row>
    <row r="3382" spans="33:35" ht="15" customHeight="1">
      <c r="AG3382" s="347" t="s">
        <v>6553</v>
      </c>
      <c r="AH3382" s="347" t="s">
        <v>5607</v>
      </c>
      <c r="AI3382" s="150">
        <v>0.44500000000000001</v>
      </c>
    </row>
    <row r="3383" spans="33:35" ht="15" customHeight="1">
      <c r="AG3383" s="347" t="s">
        <v>6554</v>
      </c>
      <c r="AH3383" s="347" t="s">
        <v>5608</v>
      </c>
      <c r="AI3383" s="150">
        <v>0.42899999999999999</v>
      </c>
    </row>
    <row r="3384" spans="33:35" ht="15" customHeight="1">
      <c r="AG3384" s="347" t="s">
        <v>6555</v>
      </c>
      <c r="AH3384" s="347" t="s">
        <v>5609</v>
      </c>
      <c r="AI3384" s="150">
        <v>0.504</v>
      </c>
    </row>
    <row r="3385" spans="33:35" ht="15" customHeight="1">
      <c r="AG3385" s="347" t="s">
        <v>6556</v>
      </c>
      <c r="AH3385" s="347" t="s">
        <v>5610</v>
      </c>
      <c r="AI3385" s="150">
        <v>0</v>
      </c>
    </row>
    <row r="3386" spans="33:35" ht="15" customHeight="1">
      <c r="AG3386" s="347" t="s">
        <v>6557</v>
      </c>
      <c r="AH3386" s="347" t="s">
        <v>5611</v>
      </c>
      <c r="AI3386" s="150">
        <v>0</v>
      </c>
    </row>
    <row r="3387" spans="33:35" ht="15" customHeight="1">
      <c r="AG3387" s="347" t="s">
        <v>6558</v>
      </c>
      <c r="AH3387" s="347" t="s">
        <v>5612</v>
      </c>
      <c r="AI3387" s="150">
        <v>0</v>
      </c>
    </row>
    <row r="3388" spans="33:35" ht="15" customHeight="1">
      <c r="AG3388" s="347" t="s">
        <v>6559</v>
      </c>
      <c r="AH3388" s="347" t="s">
        <v>5613</v>
      </c>
      <c r="AI3388" s="150">
        <v>0.48899999999999993</v>
      </c>
    </row>
    <row r="3389" spans="33:35" ht="15" customHeight="1">
      <c r="AG3389" s="347" t="s">
        <v>6560</v>
      </c>
      <c r="AH3389" s="347" t="s">
        <v>5614</v>
      </c>
      <c r="AI3389" s="150">
        <v>0.39</v>
      </c>
    </row>
    <row r="3390" spans="33:35" ht="15" customHeight="1">
      <c r="AG3390" s="347" t="s">
        <v>6561</v>
      </c>
      <c r="AH3390" s="347" t="s">
        <v>5615</v>
      </c>
      <c r="AI3390" s="150">
        <v>0.48399999999999999</v>
      </c>
    </row>
    <row r="3391" spans="33:35" ht="15" customHeight="1">
      <c r="AG3391" s="347" t="s">
        <v>6562</v>
      </c>
      <c r="AH3391" s="347" t="s">
        <v>5616</v>
      </c>
      <c r="AI3391" s="150">
        <v>0.51400000000000001</v>
      </c>
    </row>
    <row r="3392" spans="33:35" ht="15" customHeight="1">
      <c r="AG3392" s="347" t="s">
        <v>6563</v>
      </c>
      <c r="AH3392" s="347" t="s">
        <v>5617</v>
      </c>
      <c r="AI3392" s="150">
        <v>0</v>
      </c>
    </row>
    <row r="3393" spans="33:35" ht="15" customHeight="1">
      <c r="AG3393" s="347" t="s">
        <v>6564</v>
      </c>
      <c r="AH3393" s="347" t="s">
        <v>5618</v>
      </c>
      <c r="AI3393" s="150">
        <v>0.19600000000000001</v>
      </c>
    </row>
    <row r="3394" spans="33:35" ht="15" customHeight="1">
      <c r="AG3394" s="347" t="s">
        <v>6565</v>
      </c>
      <c r="AH3394" s="347" t="s">
        <v>5619</v>
      </c>
      <c r="AI3394" s="150">
        <v>0.45700000000000002</v>
      </c>
    </row>
    <row r="3395" spans="33:35" ht="15" customHeight="1">
      <c r="AG3395" s="347" t="s">
        <v>6566</v>
      </c>
      <c r="AH3395" s="347" t="s">
        <v>5620</v>
      </c>
      <c r="AI3395" s="150">
        <v>0.58399999999999996</v>
      </c>
    </row>
    <row r="3396" spans="33:35" ht="15" customHeight="1">
      <c r="AG3396" s="347" t="s">
        <v>6567</v>
      </c>
      <c r="AH3396" s="347" t="s">
        <v>5621</v>
      </c>
      <c r="AI3396" s="150">
        <v>0.503</v>
      </c>
    </row>
    <row r="3397" spans="33:35" ht="15" customHeight="1">
      <c r="AG3397" s="347" t="s">
        <v>6568</v>
      </c>
      <c r="AH3397" s="347" t="s">
        <v>5622</v>
      </c>
      <c r="AI3397" s="150">
        <v>0.61699999999999999</v>
      </c>
    </row>
    <row r="3398" spans="33:35" ht="15" customHeight="1">
      <c r="AG3398" s="347" t="s">
        <v>6569</v>
      </c>
      <c r="AH3398" s="347" t="s">
        <v>5623</v>
      </c>
      <c r="AI3398" s="150">
        <v>0.371</v>
      </c>
    </row>
    <row r="3399" spans="33:35" ht="15" customHeight="1">
      <c r="AG3399" s="347" t="s">
        <v>6570</v>
      </c>
      <c r="AH3399" s="347" t="s">
        <v>5624</v>
      </c>
      <c r="AI3399" s="150">
        <v>0.47699999999999998</v>
      </c>
    </row>
    <row r="3400" spans="33:35" ht="15" customHeight="1">
      <c r="AG3400" s="347" t="s">
        <v>6571</v>
      </c>
      <c r="AH3400" s="347" t="s">
        <v>3904</v>
      </c>
      <c r="AI3400" s="150">
        <v>0</v>
      </c>
    </row>
    <row r="3401" spans="33:35" ht="15" customHeight="1">
      <c r="AG3401" s="347" t="s">
        <v>6572</v>
      </c>
      <c r="AH3401" s="347" t="s">
        <v>5625</v>
      </c>
      <c r="AI3401" s="150">
        <v>0.377</v>
      </c>
    </row>
    <row r="3402" spans="33:35" ht="15" customHeight="1">
      <c r="AG3402" s="347" t="s">
        <v>6573</v>
      </c>
      <c r="AH3402" s="347" t="s">
        <v>5626</v>
      </c>
      <c r="AI3402" s="150">
        <v>0.57099999999999995</v>
      </c>
    </row>
    <row r="3403" spans="33:35" ht="15" customHeight="1">
      <c r="AG3403" s="347" t="s">
        <v>6574</v>
      </c>
      <c r="AH3403" s="347" t="s">
        <v>5627</v>
      </c>
      <c r="AI3403" s="150">
        <v>0.5109999999999999</v>
      </c>
    </row>
    <row r="3404" spans="33:35" ht="15" customHeight="1">
      <c r="AG3404" s="347" t="s">
        <v>6575</v>
      </c>
      <c r="AH3404" s="347" t="s">
        <v>5628</v>
      </c>
      <c r="AI3404" s="150">
        <v>0</v>
      </c>
    </row>
    <row r="3405" spans="33:35" ht="15" customHeight="1">
      <c r="AG3405" s="347" t="s">
        <v>6576</v>
      </c>
      <c r="AH3405" s="347" t="s">
        <v>5629</v>
      </c>
      <c r="AI3405" s="150">
        <v>0.47799999999999998</v>
      </c>
    </row>
    <row r="3406" spans="33:35" ht="15" customHeight="1">
      <c r="AG3406" s="347" t="s">
        <v>6577</v>
      </c>
      <c r="AH3406" s="347" t="s">
        <v>5630</v>
      </c>
      <c r="AI3406" s="150">
        <v>0.49299999999999994</v>
      </c>
    </row>
    <row r="3407" spans="33:35" ht="15" customHeight="1">
      <c r="AG3407" s="347" t="s">
        <v>6578</v>
      </c>
      <c r="AH3407" s="347" t="s">
        <v>5631</v>
      </c>
      <c r="AI3407" s="150">
        <v>0.503</v>
      </c>
    </row>
    <row r="3408" spans="33:35" ht="15" customHeight="1">
      <c r="AG3408" s="347" t="s">
        <v>6579</v>
      </c>
      <c r="AH3408" s="347" t="s">
        <v>5632</v>
      </c>
      <c r="AI3408" s="150">
        <v>0.48599999999999999</v>
      </c>
    </row>
    <row r="3409" spans="33:35" ht="15" customHeight="1">
      <c r="AG3409" s="347" t="s">
        <v>6580</v>
      </c>
      <c r="AH3409" s="347" t="s">
        <v>5633</v>
      </c>
      <c r="AI3409" s="150">
        <v>0.54700000000000004</v>
      </c>
    </row>
    <row r="3410" spans="33:35" ht="15" customHeight="1">
      <c r="AG3410" s="347" t="s">
        <v>6581</v>
      </c>
      <c r="AH3410" s="347" t="s">
        <v>5634</v>
      </c>
      <c r="AI3410" s="150">
        <v>0.48599999999999999</v>
      </c>
    </row>
    <row r="3411" spans="33:35" ht="15" customHeight="1">
      <c r="AG3411" s="347" t="s">
        <v>6582</v>
      </c>
      <c r="AH3411" s="347" t="s">
        <v>5635</v>
      </c>
      <c r="AI3411" s="150">
        <v>0.47300000000000003</v>
      </c>
    </row>
    <row r="3412" spans="33:35" ht="15" customHeight="1">
      <c r="AG3412" s="347" t="s">
        <v>6583</v>
      </c>
      <c r="AH3412" s="347" t="s">
        <v>5636</v>
      </c>
      <c r="AI3412" s="150">
        <v>0.253</v>
      </c>
    </row>
    <row r="3413" spans="33:35" ht="15" customHeight="1">
      <c r="AG3413" s="347" t="s">
        <v>6584</v>
      </c>
      <c r="AH3413" s="347" t="s">
        <v>5637</v>
      </c>
      <c r="AI3413" s="150">
        <v>0.34200000000000003</v>
      </c>
    </row>
    <row r="3414" spans="33:35" ht="15" customHeight="1">
      <c r="AG3414" s="347" t="s">
        <v>6585</v>
      </c>
      <c r="AH3414" s="347" t="s">
        <v>5638</v>
      </c>
      <c r="AI3414" s="150">
        <v>0.56400000000000006</v>
      </c>
    </row>
    <row r="3415" spans="33:35" ht="15" customHeight="1">
      <c r="AG3415" s="347" t="s">
        <v>6586</v>
      </c>
      <c r="AH3415" s="347" t="s">
        <v>5639</v>
      </c>
      <c r="AI3415" s="150">
        <v>0.41499999999999998</v>
      </c>
    </row>
    <row r="3416" spans="33:35" ht="15" customHeight="1">
      <c r="AG3416" s="347" t="s">
        <v>6587</v>
      </c>
      <c r="AH3416" s="347" t="s">
        <v>5640</v>
      </c>
      <c r="AI3416" s="150">
        <v>0.43600000000000005</v>
      </c>
    </row>
    <row r="3417" spans="33:35" ht="15" customHeight="1">
      <c r="AG3417" s="347" t="s">
        <v>6588</v>
      </c>
      <c r="AH3417" s="347" t="s">
        <v>5641</v>
      </c>
      <c r="AI3417" s="150">
        <v>0</v>
      </c>
    </row>
    <row r="3418" spans="33:35" ht="15" customHeight="1">
      <c r="AG3418" s="347" t="s">
        <v>6589</v>
      </c>
      <c r="AH3418" s="347" t="s">
        <v>5642</v>
      </c>
      <c r="AI3418" s="150">
        <v>0.50700000000000001</v>
      </c>
    </row>
    <row r="3419" spans="33:35" ht="15" customHeight="1">
      <c r="AG3419" s="347" t="s">
        <v>6590</v>
      </c>
      <c r="AH3419" s="347" t="s">
        <v>5643</v>
      </c>
      <c r="AI3419" s="150">
        <v>0</v>
      </c>
    </row>
    <row r="3420" spans="33:35" ht="15" customHeight="1">
      <c r="AG3420" s="347" t="s">
        <v>6591</v>
      </c>
      <c r="AH3420" s="347" t="s">
        <v>5644</v>
      </c>
      <c r="AI3420" s="150">
        <v>0</v>
      </c>
    </row>
    <row r="3421" spans="33:35" ht="15" customHeight="1">
      <c r="AG3421" s="347" t="s">
        <v>6592</v>
      </c>
      <c r="AH3421" s="347" t="s">
        <v>5645</v>
      </c>
      <c r="AI3421" s="150">
        <v>0.41299999999999998</v>
      </c>
    </row>
    <row r="3422" spans="33:35" ht="15" customHeight="1">
      <c r="AG3422" s="347" t="s">
        <v>6593</v>
      </c>
      <c r="AH3422" s="347" t="s">
        <v>5646</v>
      </c>
      <c r="AI3422" s="150">
        <v>0.45500000000000002</v>
      </c>
    </row>
    <row r="3423" spans="33:35" ht="15" customHeight="1">
      <c r="AG3423" s="347" t="s">
        <v>6594</v>
      </c>
      <c r="AH3423" s="347" t="s">
        <v>5647</v>
      </c>
      <c r="AI3423" s="150">
        <v>0.44700000000000001</v>
      </c>
    </row>
    <row r="3424" spans="33:35" ht="15" customHeight="1">
      <c r="AG3424" s="347" t="s">
        <v>6595</v>
      </c>
      <c r="AH3424" s="347" t="s">
        <v>5648</v>
      </c>
      <c r="AI3424" s="150">
        <v>0</v>
      </c>
    </row>
    <row r="3425" spans="33:35" ht="15" customHeight="1">
      <c r="AG3425" s="347" t="s">
        <v>6596</v>
      </c>
      <c r="AH3425" s="347" t="s">
        <v>5649</v>
      </c>
      <c r="AI3425" s="150">
        <v>0.44900000000000001</v>
      </c>
    </row>
    <row r="3426" spans="33:35" ht="15" customHeight="1">
      <c r="AG3426" s="347" t="s">
        <v>6597</v>
      </c>
      <c r="AH3426" s="347" t="s">
        <v>3930</v>
      </c>
      <c r="AI3426" s="150">
        <v>0</v>
      </c>
    </row>
    <row r="3427" spans="33:35" ht="15" customHeight="1">
      <c r="AG3427" s="347" t="s">
        <v>6598</v>
      </c>
      <c r="AH3427" s="347" t="s">
        <v>3932</v>
      </c>
      <c r="AI3427" s="150">
        <v>0.377</v>
      </c>
    </row>
    <row r="3428" spans="33:35" ht="15" customHeight="1">
      <c r="AG3428" s="347" t="s">
        <v>6599</v>
      </c>
      <c r="AH3428" s="347" t="s">
        <v>3934</v>
      </c>
      <c r="AI3428" s="150">
        <v>0.39200000000000002</v>
      </c>
    </row>
    <row r="3429" spans="33:35" ht="15" customHeight="1">
      <c r="AG3429" s="347" t="s">
        <v>6600</v>
      </c>
      <c r="AH3429" s="347" t="s">
        <v>5650</v>
      </c>
      <c r="AI3429" s="150">
        <v>0</v>
      </c>
    </row>
    <row r="3430" spans="33:35" ht="15" customHeight="1">
      <c r="AG3430" s="347" t="s">
        <v>6601</v>
      </c>
      <c r="AH3430" s="347" t="s">
        <v>5651</v>
      </c>
      <c r="AI3430" s="150">
        <v>0</v>
      </c>
    </row>
    <row r="3431" spans="33:35" ht="15" customHeight="1">
      <c r="AG3431" s="347" t="s">
        <v>6602</v>
      </c>
      <c r="AH3431" s="347" t="s">
        <v>5652</v>
      </c>
      <c r="AI3431" s="150">
        <v>0.47</v>
      </c>
    </row>
    <row r="3432" spans="33:35" ht="15" customHeight="1">
      <c r="AG3432" s="347" t="s">
        <v>6603</v>
      </c>
      <c r="AH3432" s="347" t="s">
        <v>5653</v>
      </c>
      <c r="AI3432" s="150">
        <v>0.39200000000000002</v>
      </c>
    </row>
    <row r="3433" spans="33:35" ht="15" customHeight="1">
      <c r="AG3433" s="347" t="s">
        <v>6604</v>
      </c>
      <c r="AH3433" s="347" t="s">
        <v>5654</v>
      </c>
      <c r="AI3433" s="150">
        <v>0.57700000000000007</v>
      </c>
    </row>
    <row r="3434" spans="33:35" ht="15" customHeight="1">
      <c r="AG3434" s="347" t="s">
        <v>6605</v>
      </c>
      <c r="AH3434" s="347" t="s">
        <v>5655</v>
      </c>
      <c r="AI3434" s="150">
        <v>0.66400000000000003</v>
      </c>
    </row>
    <row r="3435" spans="33:35" ht="15" customHeight="1">
      <c r="AG3435" s="347" t="s">
        <v>6606</v>
      </c>
      <c r="AH3435" s="347" t="s">
        <v>5656</v>
      </c>
      <c r="AI3435" s="150">
        <v>0.39200000000000002</v>
      </c>
    </row>
    <row r="3436" spans="33:35" ht="15" customHeight="1">
      <c r="AG3436" s="347" t="s">
        <v>6607</v>
      </c>
      <c r="AH3436" s="347" t="s">
        <v>5657</v>
      </c>
      <c r="AI3436" s="150">
        <v>0.39900000000000002</v>
      </c>
    </row>
    <row r="3437" spans="33:35" ht="15" customHeight="1">
      <c r="AG3437" s="347" t="s">
        <v>6608</v>
      </c>
      <c r="AH3437" s="347" t="s">
        <v>5658</v>
      </c>
      <c r="AI3437" s="150">
        <v>0</v>
      </c>
    </row>
    <row r="3438" spans="33:35" ht="15" customHeight="1">
      <c r="AG3438" s="347" t="s">
        <v>6609</v>
      </c>
      <c r="AH3438" s="347" t="s">
        <v>5659</v>
      </c>
      <c r="AI3438" s="150">
        <v>0.53300000000000003</v>
      </c>
    </row>
    <row r="3439" spans="33:35" ht="15" customHeight="1">
      <c r="AG3439" s="347" t="s">
        <v>6610</v>
      </c>
      <c r="AH3439" s="347" t="s">
        <v>5660</v>
      </c>
      <c r="AI3439" s="150">
        <v>0.55500000000000005</v>
      </c>
    </row>
    <row r="3440" spans="33:35" ht="15" customHeight="1">
      <c r="AG3440" s="347" t="s">
        <v>6611</v>
      </c>
      <c r="AH3440" s="347" t="s">
        <v>5661</v>
      </c>
      <c r="AI3440" s="150">
        <v>0</v>
      </c>
    </row>
    <row r="3441" spans="33:35" ht="15" customHeight="1">
      <c r="AG3441" s="347" t="s">
        <v>6612</v>
      </c>
      <c r="AH3441" s="347" t="s">
        <v>5662</v>
      </c>
      <c r="AI3441" s="150">
        <v>0</v>
      </c>
    </row>
    <row r="3442" spans="33:35" ht="15" customHeight="1">
      <c r="AG3442" s="347" t="s">
        <v>6613</v>
      </c>
      <c r="AH3442" s="347" t="s">
        <v>5663</v>
      </c>
      <c r="AI3442" s="150">
        <v>0.28000000000000003</v>
      </c>
    </row>
    <row r="3443" spans="33:35" ht="15" customHeight="1">
      <c r="AG3443" s="347" t="s">
        <v>6614</v>
      </c>
      <c r="AH3443" s="347" t="s">
        <v>5664</v>
      </c>
      <c r="AI3443" s="150">
        <v>0.48599999999999999</v>
      </c>
    </row>
    <row r="3444" spans="33:35" ht="15" customHeight="1">
      <c r="AG3444" s="347" t="s">
        <v>6615</v>
      </c>
      <c r="AH3444" s="347" t="s">
        <v>5665</v>
      </c>
      <c r="AI3444" s="150">
        <v>0.39200000000000002</v>
      </c>
    </row>
    <row r="3445" spans="33:35" ht="15" customHeight="1">
      <c r="AG3445" s="347" t="s">
        <v>6616</v>
      </c>
      <c r="AH3445" s="347" t="s">
        <v>2163</v>
      </c>
      <c r="AI3445" s="150">
        <v>0</v>
      </c>
    </row>
    <row r="3446" spans="33:35" ht="15" customHeight="1">
      <c r="AG3446" s="347" t="s">
        <v>6617</v>
      </c>
      <c r="AH3446" s="347" t="s">
        <v>3955</v>
      </c>
      <c r="AI3446" s="150">
        <v>0.43099999999999999</v>
      </c>
    </row>
    <row r="3447" spans="33:35" ht="15" customHeight="1">
      <c r="AG3447" s="347" t="s">
        <v>6618</v>
      </c>
      <c r="AH3447" s="347" t="s">
        <v>5666</v>
      </c>
      <c r="AI3447" s="150">
        <v>0.47899999999999998</v>
      </c>
    </row>
    <row r="3448" spans="33:35" ht="15" customHeight="1">
      <c r="AG3448" s="347" t="s">
        <v>6619</v>
      </c>
      <c r="AH3448" s="347" t="s">
        <v>5667</v>
      </c>
      <c r="AI3448" s="150">
        <v>0.41800000000000004</v>
      </c>
    </row>
    <row r="3449" spans="33:35" ht="15" customHeight="1">
      <c r="AG3449" s="347" t="s">
        <v>6620</v>
      </c>
      <c r="AH3449" s="347" t="s">
        <v>5668</v>
      </c>
      <c r="AI3449" s="150">
        <v>0.41800000000000004</v>
      </c>
    </row>
    <row r="3450" spans="33:35" ht="15" customHeight="1">
      <c r="AG3450" s="347" t="s">
        <v>6621</v>
      </c>
      <c r="AH3450" s="347" t="s">
        <v>5669</v>
      </c>
      <c r="AI3450" s="150">
        <v>0.42199999999999999</v>
      </c>
    </row>
    <row r="3451" spans="33:35" ht="15" customHeight="1">
      <c r="AG3451" s="347" t="s">
        <v>6622</v>
      </c>
      <c r="AH3451" s="347" t="s">
        <v>5670</v>
      </c>
      <c r="AI3451" s="150">
        <v>0.47399999999999998</v>
      </c>
    </row>
    <row r="3452" spans="33:35" ht="15" customHeight="1">
      <c r="AG3452" s="347" t="s">
        <v>6623</v>
      </c>
      <c r="AH3452" s="347" t="s">
        <v>5671</v>
      </c>
      <c r="AI3452" s="150">
        <v>0.51400000000000001</v>
      </c>
    </row>
    <row r="3453" spans="33:35" ht="15" customHeight="1">
      <c r="AG3453" s="347" t="s">
        <v>6624</v>
      </c>
      <c r="AH3453" s="347" t="s">
        <v>5672</v>
      </c>
      <c r="AI3453" s="150">
        <v>0.38900000000000001</v>
      </c>
    </row>
    <row r="3454" spans="33:35" ht="15" customHeight="1">
      <c r="AG3454" s="347" t="s">
        <v>6625</v>
      </c>
      <c r="AH3454" s="347" t="s">
        <v>5673</v>
      </c>
      <c r="AI3454" s="150">
        <v>0</v>
      </c>
    </row>
    <row r="3455" spans="33:35" ht="15" customHeight="1">
      <c r="AG3455" s="347" t="s">
        <v>6626</v>
      </c>
      <c r="AH3455" s="347" t="s">
        <v>5674</v>
      </c>
      <c r="AI3455" s="150">
        <v>0.47399999999999998</v>
      </c>
    </row>
    <row r="3456" spans="33:35" ht="15" customHeight="1">
      <c r="AG3456" s="347" t="s">
        <v>6627</v>
      </c>
      <c r="AH3456" s="347" t="s">
        <v>5675</v>
      </c>
      <c r="AI3456" s="150">
        <v>0.372</v>
      </c>
    </row>
    <row r="3457" spans="33:35" ht="15" customHeight="1">
      <c r="AG3457" s="347" t="s">
        <v>6628</v>
      </c>
      <c r="AH3457" s="347" t="s">
        <v>5676</v>
      </c>
      <c r="AI3457" s="150">
        <v>0.44700000000000001</v>
      </c>
    </row>
    <row r="3458" spans="33:35" ht="15" customHeight="1">
      <c r="AG3458" s="347" t="s">
        <v>6629</v>
      </c>
      <c r="AH3458" s="347" t="s">
        <v>5677</v>
      </c>
      <c r="AI3458" s="150">
        <v>0.48899999999999993</v>
      </c>
    </row>
    <row r="3459" spans="33:35" ht="15" customHeight="1">
      <c r="AG3459" s="347" t="s">
        <v>6630</v>
      </c>
      <c r="AH3459" s="347" t="s">
        <v>5678</v>
      </c>
      <c r="AI3459" s="150">
        <v>0.48000000000000004</v>
      </c>
    </row>
    <row r="3460" spans="33:35" ht="15" customHeight="1">
      <c r="AG3460" s="347" t="s">
        <v>6631</v>
      </c>
      <c r="AH3460" s="347" t="s">
        <v>5679</v>
      </c>
      <c r="AI3460" s="150">
        <v>0.48299999999999998</v>
      </c>
    </row>
    <row r="3461" spans="33:35" ht="15" customHeight="1">
      <c r="AG3461" s="347" t="s">
        <v>6632</v>
      </c>
      <c r="AH3461" s="347" t="s">
        <v>5680</v>
      </c>
      <c r="AI3461" s="150">
        <v>0.47899999999999998</v>
      </c>
    </row>
    <row r="3462" spans="33:35" ht="15" customHeight="1">
      <c r="AG3462" s="347" t="s">
        <v>6633</v>
      </c>
      <c r="AH3462" s="347" t="s">
        <v>5681</v>
      </c>
      <c r="AI3462" s="150">
        <v>0.47899999999999998</v>
      </c>
    </row>
    <row r="3463" spans="33:35" ht="15" customHeight="1">
      <c r="AG3463" s="347" t="s">
        <v>6634</v>
      </c>
      <c r="AH3463" s="347" t="s">
        <v>5682</v>
      </c>
      <c r="AI3463" s="150">
        <v>0.47899999999999998</v>
      </c>
    </row>
    <row r="3464" spans="33:35" ht="15" customHeight="1">
      <c r="AG3464" s="347" t="s">
        <v>6635</v>
      </c>
      <c r="AH3464" s="347" t="s">
        <v>5683</v>
      </c>
      <c r="AI3464" s="150">
        <v>0.25</v>
      </c>
    </row>
    <row r="3465" spans="33:35" ht="15" customHeight="1">
      <c r="AG3465" s="347" t="s">
        <v>6636</v>
      </c>
      <c r="AH3465" s="347" t="s">
        <v>5684</v>
      </c>
      <c r="AI3465" s="150">
        <v>0.315</v>
      </c>
    </row>
    <row r="3466" spans="33:35" ht="15" customHeight="1">
      <c r="AG3466" s="347" t="s">
        <v>6637</v>
      </c>
      <c r="AH3466" s="347" t="s">
        <v>5685</v>
      </c>
      <c r="AI3466" s="150">
        <v>0.63300000000000001</v>
      </c>
    </row>
    <row r="3467" spans="33:35" ht="15" customHeight="1">
      <c r="AG3467" s="347" t="s">
        <v>6638</v>
      </c>
      <c r="AH3467" s="347" t="s">
        <v>5686</v>
      </c>
      <c r="AI3467" s="150">
        <v>0.40600000000000003</v>
      </c>
    </row>
    <row r="3468" spans="33:35" ht="15" customHeight="1">
      <c r="AG3468" s="347" t="s">
        <v>6639</v>
      </c>
      <c r="AH3468" s="347" t="s">
        <v>5687</v>
      </c>
      <c r="AI3468" s="150">
        <v>0.44800000000000001</v>
      </c>
    </row>
    <row r="3469" spans="33:35" ht="15" customHeight="1">
      <c r="AG3469" s="347" t="s">
        <v>6640</v>
      </c>
      <c r="AH3469" s="347" t="s">
        <v>5688</v>
      </c>
      <c r="AI3469" s="150">
        <v>0.47</v>
      </c>
    </row>
    <row r="3470" spans="33:35" ht="15" customHeight="1">
      <c r="AG3470" s="347" t="s">
        <v>6641</v>
      </c>
      <c r="AH3470" s="347" t="s">
        <v>2194</v>
      </c>
      <c r="AI3470" s="150">
        <v>0</v>
      </c>
    </row>
    <row r="3471" spans="33:35" ht="15" customHeight="1">
      <c r="AG3471" s="347" t="s">
        <v>6642</v>
      </c>
      <c r="AH3471" s="347" t="s">
        <v>2195</v>
      </c>
      <c r="AI3471" s="150">
        <v>0</v>
      </c>
    </row>
    <row r="3472" spans="33:35" ht="15" customHeight="1">
      <c r="AG3472" s="347" t="s">
        <v>6643</v>
      </c>
      <c r="AH3472" s="347" t="s">
        <v>3988</v>
      </c>
      <c r="AI3472" s="150">
        <v>0.57399999999999995</v>
      </c>
    </row>
    <row r="3473" spans="33:35" ht="15" customHeight="1">
      <c r="AG3473" s="347" t="s">
        <v>6644</v>
      </c>
      <c r="AH3473" s="347" t="s">
        <v>3992</v>
      </c>
      <c r="AI3473" s="150">
        <v>0.27</v>
      </c>
    </row>
    <row r="3474" spans="33:35" ht="15" customHeight="1">
      <c r="AG3474" s="347" t="s">
        <v>6645</v>
      </c>
      <c r="AH3474" s="347" t="s">
        <v>3994</v>
      </c>
      <c r="AI3474" s="150">
        <v>0</v>
      </c>
    </row>
    <row r="3475" spans="33:35" ht="15" customHeight="1">
      <c r="AG3475" s="347" t="s">
        <v>6646</v>
      </c>
      <c r="AH3475" s="347" t="s">
        <v>5689</v>
      </c>
      <c r="AI3475" s="150">
        <v>0.39200000000000002</v>
      </c>
    </row>
    <row r="3476" spans="33:35" ht="15" customHeight="1">
      <c r="AG3476" s="347" t="s">
        <v>6647</v>
      </c>
      <c r="AH3476" s="347" t="s">
        <v>1138</v>
      </c>
      <c r="AI3476" s="150">
        <v>0</v>
      </c>
    </row>
    <row r="3477" spans="33:35" ht="15" customHeight="1">
      <c r="AG3477" s="347" t="s">
        <v>6648</v>
      </c>
      <c r="AH3477" s="347" t="s">
        <v>1239</v>
      </c>
      <c r="AI3477" s="150">
        <v>0</v>
      </c>
    </row>
    <row r="3478" spans="33:35" ht="15" customHeight="1">
      <c r="AG3478" s="347" t="s">
        <v>6649</v>
      </c>
      <c r="AH3478" s="347" t="s">
        <v>1240</v>
      </c>
      <c r="AI3478" s="150">
        <v>0</v>
      </c>
    </row>
    <row r="3479" spans="33:35" ht="15" customHeight="1">
      <c r="AG3479" s="347" t="s">
        <v>6650</v>
      </c>
      <c r="AH3479" s="347" t="s">
        <v>1428</v>
      </c>
      <c r="AI3479" s="150">
        <v>0</v>
      </c>
    </row>
    <row r="3480" spans="33:35" ht="15" customHeight="1">
      <c r="AG3480" s="347" t="s">
        <v>6651</v>
      </c>
      <c r="AH3480" s="347" t="s">
        <v>1241</v>
      </c>
      <c r="AI3480" s="150">
        <v>0.23499999999999999</v>
      </c>
    </row>
    <row r="3481" spans="33:35" ht="15" customHeight="1">
      <c r="AG3481" s="347" t="s">
        <v>6652</v>
      </c>
      <c r="AH3481" s="347" t="s">
        <v>4011</v>
      </c>
      <c r="AI3481" s="150">
        <v>0</v>
      </c>
    </row>
    <row r="3482" spans="33:35" ht="15" customHeight="1">
      <c r="AG3482" s="347" t="s">
        <v>6653</v>
      </c>
      <c r="AH3482" s="347" t="s">
        <v>4013</v>
      </c>
      <c r="AI3482" s="150">
        <v>0.34799999999999998</v>
      </c>
    </row>
    <row r="3483" spans="33:35" ht="15" customHeight="1">
      <c r="AG3483" s="347" t="s">
        <v>6654</v>
      </c>
      <c r="AH3483" s="347" t="s">
        <v>4015</v>
      </c>
      <c r="AI3483" s="150">
        <v>0.33900000000000002</v>
      </c>
    </row>
    <row r="3484" spans="33:35" ht="15" customHeight="1">
      <c r="AG3484" s="347" t="s">
        <v>6655</v>
      </c>
      <c r="AH3484" s="347" t="s">
        <v>5690</v>
      </c>
      <c r="AI3484" s="150">
        <v>0.36499999999999999</v>
      </c>
    </row>
    <row r="3485" spans="33:35" ht="15" customHeight="1">
      <c r="AG3485" s="347" t="s">
        <v>6656</v>
      </c>
      <c r="AH3485" s="347" t="s">
        <v>5691</v>
      </c>
      <c r="AI3485" s="150">
        <v>0.36599999999999999</v>
      </c>
    </row>
    <row r="3486" spans="33:35" ht="15" customHeight="1">
      <c r="AG3486" s="347" t="s">
        <v>6657</v>
      </c>
      <c r="AH3486" s="347" t="s">
        <v>5692</v>
      </c>
      <c r="AI3486" s="150">
        <v>0.36899999999999999</v>
      </c>
    </row>
    <row r="3487" spans="33:35" ht="15" customHeight="1">
      <c r="AG3487" s="347" t="s">
        <v>6658</v>
      </c>
      <c r="AH3487" s="347" t="s">
        <v>5693</v>
      </c>
      <c r="AI3487" s="150">
        <v>0.38</v>
      </c>
    </row>
    <row r="3488" spans="33:35" ht="15" customHeight="1">
      <c r="AG3488" s="347" t="s">
        <v>6659</v>
      </c>
      <c r="AH3488" s="347" t="s">
        <v>5694</v>
      </c>
      <c r="AI3488" s="150">
        <v>0.17899999999999999</v>
      </c>
    </row>
    <row r="3489" spans="33:35" ht="15" customHeight="1">
      <c r="AG3489" s="347" t="s">
        <v>6660</v>
      </c>
      <c r="AH3489" s="347" t="s">
        <v>5695</v>
      </c>
      <c r="AI3489" s="150">
        <v>0.38600000000000001</v>
      </c>
    </row>
    <row r="3490" spans="33:35" ht="15" customHeight="1">
      <c r="AG3490" s="347" t="s">
        <v>6661</v>
      </c>
      <c r="AH3490" s="347" t="s">
        <v>1103</v>
      </c>
      <c r="AI3490" s="150">
        <v>0</v>
      </c>
    </row>
    <row r="3491" spans="33:35" ht="15" customHeight="1">
      <c r="AG3491" s="347" t="s">
        <v>6662</v>
      </c>
      <c r="AH3491" s="347" t="s">
        <v>2201</v>
      </c>
      <c r="AI3491" s="150">
        <v>0.28999999999999998</v>
      </c>
    </row>
    <row r="3492" spans="33:35" ht="15" customHeight="1">
      <c r="AG3492" s="347" t="s">
        <v>6663</v>
      </c>
      <c r="AH3492" s="347" t="s">
        <v>2202</v>
      </c>
      <c r="AI3492" s="150">
        <v>0.39</v>
      </c>
    </row>
    <row r="3493" spans="33:35" ht="15" customHeight="1">
      <c r="AG3493" s="347" t="s">
        <v>6664</v>
      </c>
      <c r="AH3493" s="347" t="s">
        <v>2203</v>
      </c>
      <c r="AI3493" s="150">
        <v>0.49</v>
      </c>
    </row>
    <row r="3494" spans="33:35" ht="15" customHeight="1">
      <c r="AG3494" s="347" t="s">
        <v>6665</v>
      </c>
      <c r="AH3494" s="347" t="s">
        <v>2204</v>
      </c>
      <c r="AI3494" s="150">
        <v>0.27200000000000002</v>
      </c>
    </row>
    <row r="3495" spans="33:35" ht="15" customHeight="1">
      <c r="AG3495" s="347" t="s">
        <v>6666</v>
      </c>
      <c r="AH3495" s="347" t="s">
        <v>5696</v>
      </c>
      <c r="AI3495" s="150">
        <v>0.36099999999999999</v>
      </c>
    </row>
    <row r="3496" spans="33:35" ht="15" customHeight="1">
      <c r="AG3496" s="347" t="s">
        <v>6667</v>
      </c>
      <c r="AH3496" s="347" t="s">
        <v>5697</v>
      </c>
      <c r="AI3496" s="150">
        <v>0.53</v>
      </c>
    </row>
    <row r="3497" spans="33:35" ht="15" customHeight="1">
      <c r="AG3497" s="347" t="s">
        <v>6668</v>
      </c>
      <c r="AH3497" s="347" t="s">
        <v>5698</v>
      </c>
      <c r="AI3497" s="150">
        <v>0</v>
      </c>
    </row>
    <row r="3498" spans="33:35" ht="15" customHeight="1">
      <c r="AG3498" s="347" t="s">
        <v>6669</v>
      </c>
      <c r="AH3498" s="347" t="s">
        <v>5699</v>
      </c>
      <c r="AI3498" s="150">
        <v>0.33100000000000002</v>
      </c>
    </row>
    <row r="3499" spans="33:35" ht="15" customHeight="1">
      <c r="AG3499" s="347" t="s">
        <v>6670</v>
      </c>
      <c r="AH3499" s="347" t="s">
        <v>5700</v>
      </c>
      <c r="AI3499" s="150">
        <v>0.47199999999999998</v>
      </c>
    </row>
    <row r="3500" spans="33:35" ht="15" customHeight="1">
      <c r="AG3500" s="347" t="s">
        <v>6671</v>
      </c>
      <c r="AH3500" s="347" t="s">
        <v>5701</v>
      </c>
      <c r="AI3500" s="150">
        <v>0.48500000000000004</v>
      </c>
    </row>
    <row r="3501" spans="33:35" ht="15" customHeight="1">
      <c r="AG3501" s="347" t="s">
        <v>6672</v>
      </c>
      <c r="AH3501" s="347" t="s">
        <v>5702</v>
      </c>
      <c r="AI3501" s="150">
        <v>0.504</v>
      </c>
    </row>
    <row r="3502" spans="33:35" ht="15" customHeight="1">
      <c r="AG3502" s="347" t="s">
        <v>6673</v>
      </c>
      <c r="AH3502" s="347" t="s">
        <v>5703</v>
      </c>
      <c r="AI3502" s="150">
        <v>0.44800000000000001</v>
      </c>
    </row>
    <row r="3503" spans="33:35" ht="15" customHeight="1">
      <c r="AG3503" s="347" t="s">
        <v>6674</v>
      </c>
      <c r="AH3503" s="347" t="s">
        <v>5704</v>
      </c>
      <c r="AI3503" s="150">
        <v>0.53399999999999992</v>
      </c>
    </row>
    <row r="3504" spans="33:35" ht="15" customHeight="1">
      <c r="AG3504" s="347" t="s">
        <v>6675</v>
      </c>
      <c r="AH3504" s="347" t="s">
        <v>5705</v>
      </c>
      <c r="AI3504" s="150">
        <v>0.27200000000000002</v>
      </c>
    </row>
    <row r="3505" spans="33:35" ht="15" customHeight="1">
      <c r="AG3505" s="347" t="s">
        <v>6676</v>
      </c>
      <c r="AH3505" s="347" t="s">
        <v>4035</v>
      </c>
      <c r="AI3505" s="150">
        <v>0</v>
      </c>
    </row>
    <row r="3506" spans="33:35" ht="15" customHeight="1">
      <c r="AG3506" s="347" t="s">
        <v>6677</v>
      </c>
      <c r="AH3506" s="347" t="s">
        <v>5706</v>
      </c>
      <c r="AI3506" s="150">
        <v>0.47199999999999998</v>
      </c>
    </row>
    <row r="3507" spans="33:35" ht="15" customHeight="1">
      <c r="AG3507" s="347" t="s">
        <v>6678</v>
      </c>
      <c r="AH3507" s="347" t="s">
        <v>5707</v>
      </c>
      <c r="AI3507" s="150">
        <v>0.501</v>
      </c>
    </row>
    <row r="3508" spans="33:35" ht="15" customHeight="1">
      <c r="AG3508" s="347" t="s">
        <v>6679</v>
      </c>
      <c r="AH3508" s="347" t="s">
        <v>5708</v>
      </c>
      <c r="AI3508" s="150">
        <v>0.56300000000000006</v>
      </c>
    </row>
    <row r="3509" spans="33:35" ht="15" customHeight="1">
      <c r="AG3509" s="347" t="s">
        <v>6680</v>
      </c>
      <c r="AH3509" s="347" t="s">
        <v>5709</v>
      </c>
      <c r="AI3509" s="150">
        <v>0.46500000000000002</v>
      </c>
    </row>
    <row r="3510" spans="33:35" ht="15" customHeight="1">
      <c r="AG3510" s="347" t="s">
        <v>6681</v>
      </c>
      <c r="AH3510" s="347" t="s">
        <v>5710</v>
      </c>
      <c r="AI3510" s="150">
        <v>0</v>
      </c>
    </row>
    <row r="3511" spans="33:35" ht="15" customHeight="1">
      <c r="AG3511" s="347" t="s">
        <v>6682</v>
      </c>
      <c r="AH3511" s="347" t="s">
        <v>5711</v>
      </c>
      <c r="AI3511" s="150">
        <v>0.125</v>
      </c>
    </row>
    <row r="3512" spans="33:35" ht="15" customHeight="1">
      <c r="AG3512" s="347" t="s">
        <v>6683</v>
      </c>
      <c r="AH3512" s="347" t="s">
        <v>5712</v>
      </c>
      <c r="AI3512" s="150">
        <v>0.223</v>
      </c>
    </row>
    <row r="3513" spans="33:35" ht="15" customHeight="1">
      <c r="AG3513" s="347" t="s">
        <v>6684</v>
      </c>
      <c r="AH3513" s="347" t="s">
        <v>5713</v>
      </c>
      <c r="AI3513" s="150">
        <v>0.47299999999999998</v>
      </c>
    </row>
    <row r="3514" spans="33:35" ht="15" customHeight="1">
      <c r="AG3514" s="347" t="s">
        <v>6685</v>
      </c>
      <c r="AH3514" s="347" t="s">
        <v>5714</v>
      </c>
      <c r="AI3514" s="150">
        <v>0</v>
      </c>
    </row>
    <row r="3515" spans="33:35" ht="15" customHeight="1">
      <c r="AG3515" s="347" t="s">
        <v>6686</v>
      </c>
      <c r="AH3515" s="347" t="s">
        <v>5715</v>
      </c>
      <c r="AI3515" s="150">
        <v>0</v>
      </c>
    </row>
    <row r="3516" spans="33:35" ht="15" customHeight="1">
      <c r="AG3516" s="347" t="s">
        <v>6687</v>
      </c>
      <c r="AH3516" s="347" t="s">
        <v>5716</v>
      </c>
      <c r="AI3516" s="150">
        <v>0</v>
      </c>
    </row>
    <row r="3517" spans="33:35" ht="15" customHeight="1">
      <c r="AG3517" s="347" t="s">
        <v>6688</v>
      </c>
      <c r="AH3517" s="347" t="s">
        <v>5717</v>
      </c>
      <c r="AI3517" s="150">
        <v>0.111</v>
      </c>
    </row>
    <row r="3518" spans="33:35" ht="15" customHeight="1">
      <c r="AG3518" s="347" t="s">
        <v>6689</v>
      </c>
      <c r="AH3518" s="347" t="s">
        <v>5718</v>
      </c>
      <c r="AI3518" s="150">
        <v>0</v>
      </c>
    </row>
    <row r="3519" spans="33:35" ht="15" customHeight="1">
      <c r="AG3519" s="347" t="s">
        <v>6690</v>
      </c>
      <c r="AH3519" s="347" t="s">
        <v>5719</v>
      </c>
      <c r="AI3519" s="150">
        <v>0</v>
      </c>
    </row>
    <row r="3520" spans="33:35" ht="15" customHeight="1">
      <c r="AG3520" s="347" t="s">
        <v>6691</v>
      </c>
      <c r="AH3520" s="347" t="s">
        <v>5720</v>
      </c>
      <c r="AI3520" s="150">
        <v>0</v>
      </c>
    </row>
    <row r="3521" spans="33:35" ht="15" customHeight="1">
      <c r="AG3521" s="347" t="s">
        <v>6692</v>
      </c>
      <c r="AH3521" s="347" t="s">
        <v>5721</v>
      </c>
      <c r="AI3521" s="150">
        <v>0</v>
      </c>
    </row>
    <row r="3522" spans="33:35" ht="15" customHeight="1">
      <c r="AG3522" s="347" t="s">
        <v>6693</v>
      </c>
      <c r="AH3522" s="347" t="s">
        <v>5722</v>
      </c>
      <c r="AI3522" s="150">
        <v>0.45800000000000002</v>
      </c>
    </row>
    <row r="3523" spans="33:35" ht="15" customHeight="1">
      <c r="AG3523" s="347" t="s">
        <v>6694</v>
      </c>
      <c r="AH3523" s="347" t="s">
        <v>5723</v>
      </c>
      <c r="AI3523" s="150">
        <v>0.47</v>
      </c>
    </row>
    <row r="3524" spans="33:35" ht="15" customHeight="1">
      <c r="AG3524" s="347" t="s">
        <v>6695</v>
      </c>
      <c r="AH3524" s="347" t="s">
        <v>5724</v>
      </c>
      <c r="AI3524" s="150">
        <v>0.52600000000000002</v>
      </c>
    </row>
    <row r="3525" spans="33:35" ht="15" customHeight="1">
      <c r="AG3525" s="347" t="s">
        <v>6696</v>
      </c>
      <c r="AH3525" s="347" t="s">
        <v>5725</v>
      </c>
      <c r="AI3525" s="150">
        <v>0.46300000000000002</v>
      </c>
    </row>
    <row r="3526" spans="33:35" ht="15" customHeight="1">
      <c r="AG3526" s="347" t="s">
        <v>6697</v>
      </c>
      <c r="AH3526" s="347" t="s">
        <v>5726</v>
      </c>
      <c r="AI3526" s="150">
        <v>0.501</v>
      </c>
    </row>
    <row r="3527" spans="33:35" ht="15" customHeight="1">
      <c r="AG3527" s="347" t="s">
        <v>6698</v>
      </c>
      <c r="AH3527" s="347" t="s">
        <v>5727</v>
      </c>
      <c r="AI3527" s="150">
        <v>0.26100000000000001</v>
      </c>
    </row>
    <row r="3528" spans="33:35" ht="15" customHeight="1">
      <c r="AG3528" s="347" t="s">
        <v>6699</v>
      </c>
      <c r="AH3528" s="347" t="s">
        <v>5728</v>
      </c>
      <c r="AI3528" s="150">
        <v>0.53300000000000003</v>
      </c>
    </row>
    <row r="3529" spans="33:35" ht="15" customHeight="1">
      <c r="AG3529" s="347" t="s">
        <v>6700</v>
      </c>
      <c r="AH3529" s="347" t="s">
        <v>5729</v>
      </c>
      <c r="AI3529" s="150">
        <v>0.52400000000000002</v>
      </c>
    </row>
    <row r="3530" spans="33:35" ht="15" customHeight="1">
      <c r="AG3530" s="347" t="s">
        <v>6701</v>
      </c>
      <c r="AH3530" s="347" t="s">
        <v>5730</v>
      </c>
      <c r="AI3530" s="150">
        <v>0</v>
      </c>
    </row>
    <row r="3531" spans="33:35" ht="15" customHeight="1">
      <c r="AG3531" s="347" t="s">
        <v>6702</v>
      </c>
      <c r="AH3531" s="347" t="s">
        <v>5731</v>
      </c>
      <c r="AI3531" s="150">
        <v>0.42499999999999999</v>
      </c>
    </row>
    <row r="3532" spans="33:35" ht="15" customHeight="1">
      <c r="AG3532" s="347" t="s">
        <v>6703</v>
      </c>
      <c r="AH3532" s="347" t="s">
        <v>5732</v>
      </c>
      <c r="AI3532" s="150">
        <v>0.48699999999999999</v>
      </c>
    </row>
    <row r="3533" spans="33:35" ht="15" customHeight="1">
      <c r="AG3533" s="347" t="s">
        <v>6704</v>
      </c>
      <c r="AH3533" s="347" t="s">
        <v>1901</v>
      </c>
      <c r="AI3533" s="150">
        <v>0.29499999999999998</v>
      </c>
    </row>
    <row r="3534" spans="33:35" ht="15" customHeight="1">
      <c r="AG3534" s="347" t="s">
        <v>6705</v>
      </c>
      <c r="AH3534" s="347" t="s">
        <v>5733</v>
      </c>
      <c r="AI3534" s="150">
        <v>0</v>
      </c>
    </row>
    <row r="3535" spans="33:35" ht="15" customHeight="1">
      <c r="AG3535" s="347" t="s">
        <v>6706</v>
      </c>
      <c r="AH3535" s="347" t="s">
        <v>5734</v>
      </c>
      <c r="AI3535" s="150">
        <v>0</v>
      </c>
    </row>
    <row r="3536" spans="33:35" ht="15" customHeight="1">
      <c r="AG3536" s="347" t="s">
        <v>6707</v>
      </c>
      <c r="AH3536" s="347" t="s">
        <v>5735</v>
      </c>
      <c r="AI3536" s="150">
        <v>0.52300000000000002</v>
      </c>
    </row>
    <row r="3537" spans="33:35" ht="15" customHeight="1">
      <c r="AG3537" s="347" t="s">
        <v>6708</v>
      </c>
      <c r="AH3537" s="347" t="s">
        <v>4062</v>
      </c>
      <c r="AI3537" s="150">
        <v>0</v>
      </c>
    </row>
    <row r="3538" spans="33:35" ht="15" customHeight="1">
      <c r="AG3538" s="347" t="s">
        <v>6709</v>
      </c>
      <c r="AH3538" s="347" t="s">
        <v>5736</v>
      </c>
      <c r="AI3538" s="150">
        <v>0</v>
      </c>
    </row>
    <row r="3539" spans="33:35" ht="15" customHeight="1">
      <c r="AG3539" s="347" t="s">
        <v>6710</v>
      </c>
      <c r="AH3539" s="347" t="s">
        <v>5737</v>
      </c>
      <c r="AI3539" s="150">
        <v>0</v>
      </c>
    </row>
    <row r="3540" spans="33:35" ht="15" customHeight="1">
      <c r="AG3540" s="347" t="s">
        <v>6711</v>
      </c>
      <c r="AH3540" s="347" t="s">
        <v>5738</v>
      </c>
      <c r="AI3540" s="150">
        <v>0</v>
      </c>
    </row>
    <row r="3541" spans="33:35" ht="15" customHeight="1">
      <c r="AG3541" s="347" t="s">
        <v>6712</v>
      </c>
      <c r="AH3541" s="347" t="s">
        <v>5739</v>
      </c>
      <c r="AI3541" s="150">
        <v>0.45899999999999996</v>
      </c>
    </row>
    <row r="3542" spans="33:35" ht="15" customHeight="1">
      <c r="AG3542" s="347" t="s">
        <v>6713</v>
      </c>
      <c r="AH3542" s="347" t="s">
        <v>5740</v>
      </c>
      <c r="AI3542" s="150">
        <v>0</v>
      </c>
    </row>
    <row r="3543" spans="33:35" ht="15" customHeight="1">
      <c r="AG3543" s="347" t="s">
        <v>6714</v>
      </c>
      <c r="AH3543" s="347" t="s">
        <v>5741</v>
      </c>
      <c r="AI3543" s="150">
        <v>0.56800000000000006</v>
      </c>
    </row>
    <row r="3544" spans="33:35" ht="15" customHeight="1">
      <c r="AG3544" s="347" t="s">
        <v>6715</v>
      </c>
      <c r="AH3544" s="347" t="s">
        <v>5742</v>
      </c>
      <c r="AI3544" s="150">
        <v>0.38900000000000001</v>
      </c>
    </row>
    <row r="3545" spans="33:35" ht="15" customHeight="1">
      <c r="AG3545" s="347" t="s">
        <v>6716</v>
      </c>
      <c r="AH3545" s="347" t="s">
        <v>4072</v>
      </c>
      <c r="AI3545" s="150">
        <v>0</v>
      </c>
    </row>
    <row r="3546" spans="33:35" ht="15" customHeight="1">
      <c r="AG3546" s="347" t="s">
        <v>6717</v>
      </c>
      <c r="AH3546" s="347" t="s">
        <v>5743</v>
      </c>
      <c r="AI3546" s="150">
        <v>0.2</v>
      </c>
    </row>
    <row r="3547" spans="33:35" ht="15" customHeight="1">
      <c r="AG3547" s="347" t="s">
        <v>6718</v>
      </c>
      <c r="AH3547" s="347" t="s">
        <v>5744</v>
      </c>
      <c r="AI3547" s="150">
        <v>0.4</v>
      </c>
    </row>
    <row r="3548" spans="33:35" ht="15" customHeight="1">
      <c r="AG3548" s="347" t="s">
        <v>6719</v>
      </c>
      <c r="AH3548" s="347" t="s">
        <v>5745</v>
      </c>
      <c r="AI3548" s="150">
        <v>0</v>
      </c>
    </row>
    <row r="3549" spans="33:35" ht="15" customHeight="1">
      <c r="AG3549" s="347" t="s">
        <v>6720</v>
      </c>
      <c r="AH3549" s="347" t="s">
        <v>2219</v>
      </c>
      <c r="AI3549" s="150">
        <v>0</v>
      </c>
    </row>
    <row r="3550" spans="33:35" ht="15" customHeight="1">
      <c r="AG3550" s="347" t="s">
        <v>6721</v>
      </c>
      <c r="AH3550" s="347" t="s">
        <v>5746</v>
      </c>
      <c r="AI3550" s="150">
        <v>0.31900000000000001</v>
      </c>
    </row>
    <row r="3551" spans="33:35" ht="15" customHeight="1">
      <c r="AG3551" s="347" t="s">
        <v>6722</v>
      </c>
      <c r="AH3551" s="347" t="s">
        <v>5747</v>
      </c>
      <c r="AI3551" s="150">
        <v>0.41</v>
      </c>
    </row>
    <row r="3552" spans="33:35" ht="15" customHeight="1">
      <c r="AG3552" s="347" t="s">
        <v>6723</v>
      </c>
      <c r="AH3552" s="347" t="s">
        <v>1404</v>
      </c>
      <c r="AI3552" s="150">
        <v>0</v>
      </c>
    </row>
    <row r="3553" spans="33:35" ht="15" customHeight="1">
      <c r="AG3553" s="347" t="s">
        <v>6724</v>
      </c>
      <c r="AH3553" s="347" t="s">
        <v>4082</v>
      </c>
      <c r="AI3553" s="150">
        <v>0.29699999999999999</v>
      </c>
    </row>
    <row r="3554" spans="33:35" ht="15" customHeight="1">
      <c r="AG3554" s="347" t="s">
        <v>6725</v>
      </c>
      <c r="AH3554" s="347" t="s">
        <v>5748</v>
      </c>
      <c r="AI3554" s="150">
        <v>0.72399999999999998</v>
      </c>
    </row>
    <row r="3555" spans="33:35" ht="15" customHeight="1">
      <c r="AG3555" s="347" t="s">
        <v>6726</v>
      </c>
      <c r="AH3555" s="347" t="s">
        <v>5749</v>
      </c>
      <c r="AI3555" s="150">
        <v>0.39200000000000002</v>
      </c>
    </row>
    <row r="3556" spans="33:35" ht="15" customHeight="1">
      <c r="AG3556" s="347" t="s">
        <v>6727</v>
      </c>
      <c r="AH3556" s="347" t="s">
        <v>5750</v>
      </c>
      <c r="AI3556" s="150">
        <v>0.33500000000000002</v>
      </c>
    </row>
    <row r="3557" spans="33:35" ht="15" customHeight="1">
      <c r="AG3557" s="347" t="s">
        <v>6728</v>
      </c>
      <c r="AH3557" s="347" t="s">
        <v>5751</v>
      </c>
      <c r="AI3557" s="150">
        <v>0.36499999999999999</v>
      </c>
    </row>
    <row r="3558" spans="33:35" ht="15" customHeight="1">
      <c r="AG3558" s="347" t="s">
        <v>4789</v>
      </c>
      <c r="AH3558" s="347" t="s">
        <v>1422</v>
      </c>
      <c r="AI3558" s="150">
        <v>0</v>
      </c>
    </row>
    <row r="3559" spans="33:35" ht="15" customHeight="1">
      <c r="AG3559" s="347" t="s">
        <v>6729</v>
      </c>
      <c r="AH3559" s="347" t="s">
        <v>5752</v>
      </c>
      <c r="AI3559" s="150">
        <v>0.34099999999999997</v>
      </c>
    </row>
    <row r="3560" spans="33:35" ht="15" customHeight="1">
      <c r="AG3560" s="347" t="s">
        <v>6730</v>
      </c>
      <c r="AH3560" s="347" t="s">
        <v>5753</v>
      </c>
      <c r="AI3560" s="150">
        <v>0.33799999999999997</v>
      </c>
    </row>
    <row r="3561" spans="33:35" ht="15" customHeight="1">
      <c r="AG3561" s="347" t="s">
        <v>6731</v>
      </c>
      <c r="AH3561" s="347" t="s">
        <v>5754</v>
      </c>
      <c r="AI3561" s="150">
        <v>0.33500000000000002</v>
      </c>
    </row>
    <row r="3562" spans="33:35" ht="15" customHeight="1">
      <c r="AG3562" s="347" t="s">
        <v>4790</v>
      </c>
      <c r="AH3562" s="347" t="s">
        <v>4101</v>
      </c>
      <c r="AI3562" s="150">
        <v>0.35100000000000003</v>
      </c>
    </row>
    <row r="3563" spans="33:35" ht="15" customHeight="1">
      <c r="AG3563" s="347" t="s">
        <v>6732</v>
      </c>
      <c r="AH3563" s="347" t="s">
        <v>5755</v>
      </c>
      <c r="AI3563" s="150">
        <v>0.34099999999999997</v>
      </c>
    </row>
    <row r="3564" spans="33:35" ht="15" customHeight="1">
      <c r="AG3564" s="347" t="s">
        <v>6733</v>
      </c>
      <c r="AH3564" s="347" t="s">
        <v>4105</v>
      </c>
      <c r="AI3564" s="150">
        <v>0.25</v>
      </c>
    </row>
    <row r="3565" spans="33:35" ht="15" customHeight="1">
      <c r="AG3565" s="347" t="s">
        <v>6734</v>
      </c>
      <c r="AH3565" s="347" t="s">
        <v>5756</v>
      </c>
      <c r="AI3565" s="150">
        <v>0.442</v>
      </c>
    </row>
    <row r="3566" spans="33:35" ht="15" customHeight="1">
      <c r="AG3566" s="347" t="s">
        <v>6735</v>
      </c>
      <c r="AH3566" s="347" t="s">
        <v>5757</v>
      </c>
      <c r="AI3566" s="150">
        <v>0.53</v>
      </c>
    </row>
    <row r="3567" spans="33:35" ht="15" customHeight="1">
      <c r="AG3567" s="347" t="s">
        <v>6736</v>
      </c>
      <c r="AH3567" s="347" t="s">
        <v>5758</v>
      </c>
      <c r="AI3567" s="150">
        <v>0.39200000000000002</v>
      </c>
    </row>
    <row r="3568" spans="33:35" ht="15" customHeight="1">
      <c r="AG3568" s="347" t="s">
        <v>6737</v>
      </c>
      <c r="AH3568" s="347" t="s">
        <v>1420</v>
      </c>
      <c r="AI3568" s="150">
        <v>0</v>
      </c>
    </row>
    <row r="3569" spans="33:35" ht="15" customHeight="1">
      <c r="AG3569" s="347" t="s">
        <v>6738</v>
      </c>
      <c r="AH3569" s="347" t="s">
        <v>4112</v>
      </c>
      <c r="AI3569" s="150">
        <v>0</v>
      </c>
    </row>
    <row r="3570" spans="33:35" ht="15" customHeight="1">
      <c r="AG3570" s="347" t="s">
        <v>6739</v>
      </c>
      <c r="AH3570" s="347" t="s">
        <v>5759</v>
      </c>
      <c r="AI3570" s="150">
        <v>0.47</v>
      </c>
    </row>
    <row r="3571" spans="33:35" ht="15" customHeight="1">
      <c r="AG3571" s="347" t="s">
        <v>6740</v>
      </c>
      <c r="AH3571" s="347" t="s">
        <v>5760</v>
      </c>
      <c r="AI3571" s="150">
        <v>9.0999999999999998E-2</v>
      </c>
    </row>
    <row r="3572" spans="33:35" ht="15" customHeight="1">
      <c r="AG3572" s="347" t="s">
        <v>6741</v>
      </c>
      <c r="AH3572" s="347" t="s">
        <v>5761</v>
      </c>
      <c r="AI3572" s="150">
        <v>0.53100000000000003</v>
      </c>
    </row>
    <row r="3573" spans="33:35" ht="15" customHeight="1">
      <c r="AG3573" s="347" t="s">
        <v>6742</v>
      </c>
      <c r="AH3573" s="347" t="s">
        <v>5762</v>
      </c>
      <c r="AI3573" s="150">
        <v>0.38100000000000001</v>
      </c>
    </row>
    <row r="3574" spans="33:35" ht="15" customHeight="1">
      <c r="AG3574" s="347" t="s">
        <v>6743</v>
      </c>
      <c r="AH3574" s="347" t="s">
        <v>5763</v>
      </c>
      <c r="AI3574" s="150">
        <v>0</v>
      </c>
    </row>
    <row r="3575" spans="33:35" ht="15" customHeight="1">
      <c r="AG3575" s="347" t="s">
        <v>6744</v>
      </c>
      <c r="AH3575" s="347" t="s">
        <v>5764</v>
      </c>
      <c r="AI3575" s="150">
        <v>0</v>
      </c>
    </row>
    <row r="3576" spans="33:35" ht="15" customHeight="1">
      <c r="AG3576" s="347" t="s">
        <v>6745</v>
      </c>
      <c r="AH3576" s="347" t="s">
        <v>5765</v>
      </c>
      <c r="AI3576" s="150">
        <v>0</v>
      </c>
    </row>
    <row r="3577" spans="33:35" ht="15" customHeight="1">
      <c r="AG3577" s="347" t="s">
        <v>6746</v>
      </c>
      <c r="AH3577" s="347" t="s">
        <v>5766</v>
      </c>
      <c r="AI3577" s="150">
        <v>0.47899999999999998</v>
      </c>
    </row>
    <row r="3578" spans="33:35" ht="15" customHeight="1">
      <c r="AG3578" s="347" t="s">
        <v>6747</v>
      </c>
      <c r="AH3578" s="347" t="s">
        <v>5767</v>
      </c>
      <c r="AI3578" s="150">
        <v>0.49099999999999999</v>
      </c>
    </row>
    <row r="3579" spans="33:35" ht="15" customHeight="1">
      <c r="AG3579" s="347" t="s">
        <v>6748</v>
      </c>
      <c r="AH3579" s="347" t="s">
        <v>5768</v>
      </c>
      <c r="AI3579" s="150">
        <v>0.502</v>
      </c>
    </row>
    <row r="3580" spans="33:35" ht="15" customHeight="1">
      <c r="AG3580" s="347" t="s">
        <v>6749</v>
      </c>
      <c r="AH3580" s="347" t="s">
        <v>5769</v>
      </c>
      <c r="AI3580" s="150">
        <v>0.47</v>
      </c>
    </row>
    <row r="3581" spans="33:35" ht="15" customHeight="1">
      <c r="AG3581" s="347" t="s">
        <v>6750</v>
      </c>
      <c r="AH3581" s="347" t="s">
        <v>5770</v>
      </c>
      <c r="AI3581" s="150">
        <v>0.40400000000000003</v>
      </c>
    </row>
    <row r="3582" spans="33:35" ht="15" customHeight="1">
      <c r="AG3582" s="347" t="s">
        <v>6751</v>
      </c>
      <c r="AH3582" s="347" t="s">
        <v>5771</v>
      </c>
      <c r="AI3582" s="150">
        <v>0.433</v>
      </c>
    </row>
    <row r="3583" spans="33:35" ht="15" customHeight="1">
      <c r="AG3583" s="347" t="s">
        <v>6752</v>
      </c>
      <c r="AH3583" s="347" t="s">
        <v>4143</v>
      </c>
      <c r="AI3583" s="150">
        <v>0</v>
      </c>
    </row>
    <row r="3584" spans="33:35" ht="15" customHeight="1">
      <c r="AG3584" s="347" t="s">
        <v>6753</v>
      </c>
      <c r="AH3584" s="347" t="s">
        <v>5772</v>
      </c>
      <c r="AI3584" s="150">
        <v>0.39200000000000002</v>
      </c>
    </row>
    <row r="3585" spans="33:35" ht="15" customHeight="1">
      <c r="AG3585" s="347" t="s">
        <v>6754</v>
      </c>
      <c r="AH3585" s="347" t="s">
        <v>4149</v>
      </c>
      <c r="AI3585" s="150">
        <v>0</v>
      </c>
    </row>
    <row r="3586" spans="33:35" ht="15" customHeight="1">
      <c r="AG3586" s="347" t="s">
        <v>6755</v>
      </c>
      <c r="AH3586" s="347" t="s">
        <v>4151</v>
      </c>
      <c r="AI3586" s="150">
        <v>0.22700000000000001</v>
      </c>
    </row>
    <row r="3587" spans="33:35" ht="15" customHeight="1">
      <c r="AG3587" s="347" t="s">
        <v>6756</v>
      </c>
      <c r="AH3587" s="347" t="s">
        <v>4153</v>
      </c>
      <c r="AI3587" s="150">
        <v>0.61</v>
      </c>
    </row>
    <row r="3588" spans="33:35" ht="15" customHeight="1">
      <c r="AG3588" s="347" t="s">
        <v>6757</v>
      </c>
      <c r="AH3588" s="347" t="s">
        <v>5773</v>
      </c>
      <c r="AI3588" s="150">
        <v>0.49200000000000005</v>
      </c>
    </row>
    <row r="3589" spans="33:35" ht="15" customHeight="1">
      <c r="AG3589" s="347" t="s">
        <v>6758</v>
      </c>
      <c r="AH3589" s="347" t="s">
        <v>4158</v>
      </c>
      <c r="AI3589" s="150">
        <v>0</v>
      </c>
    </row>
    <row r="3590" spans="33:35" ht="15" customHeight="1">
      <c r="AG3590" s="347" t="s">
        <v>6759</v>
      </c>
      <c r="AH3590" s="347" t="s">
        <v>5774</v>
      </c>
      <c r="AI3590" s="150">
        <v>0.318</v>
      </c>
    </row>
    <row r="3591" spans="33:35" ht="15" customHeight="1">
      <c r="AG3591" s="347" t="s">
        <v>6760</v>
      </c>
      <c r="AH3591" s="347" t="s">
        <v>4162</v>
      </c>
      <c r="AI3591" s="150">
        <v>0</v>
      </c>
    </row>
    <row r="3592" spans="33:35" ht="15" customHeight="1">
      <c r="AG3592" s="347" t="s">
        <v>6761</v>
      </c>
      <c r="AH3592" s="347" t="s">
        <v>4164</v>
      </c>
      <c r="AI3592" s="150">
        <v>0.21</v>
      </c>
    </row>
    <row r="3593" spans="33:35" ht="15" customHeight="1">
      <c r="AG3593" s="347" t="s">
        <v>6762</v>
      </c>
      <c r="AH3593" s="347" t="s">
        <v>4166</v>
      </c>
      <c r="AI3593" s="150">
        <v>0.29399999999999998</v>
      </c>
    </row>
    <row r="3594" spans="33:35" ht="15" customHeight="1">
      <c r="AG3594" s="347" t="s">
        <v>6763</v>
      </c>
      <c r="AH3594" s="347" t="s">
        <v>4168</v>
      </c>
      <c r="AI3594" s="150">
        <v>0.315</v>
      </c>
    </row>
    <row r="3595" spans="33:35" ht="15" customHeight="1">
      <c r="AG3595" s="347" t="s">
        <v>6764</v>
      </c>
      <c r="AH3595" s="347" t="s">
        <v>4170</v>
      </c>
      <c r="AI3595" s="150">
        <v>0.378</v>
      </c>
    </row>
    <row r="3596" spans="33:35" ht="15" customHeight="1">
      <c r="AG3596" s="347" t="s">
        <v>6765</v>
      </c>
      <c r="AH3596" s="347" t="s">
        <v>4172</v>
      </c>
      <c r="AI3596" s="150">
        <v>0.35699999999999998</v>
      </c>
    </row>
    <row r="3597" spans="33:35" ht="15" customHeight="1">
      <c r="AG3597" s="347" t="s">
        <v>6766</v>
      </c>
      <c r="AH3597" s="347" t="s">
        <v>4174</v>
      </c>
      <c r="AI3597" s="150">
        <v>0.33600000000000002</v>
      </c>
    </row>
    <row r="3598" spans="33:35" ht="15" customHeight="1">
      <c r="AG3598" s="347" t="s">
        <v>6767</v>
      </c>
      <c r="AH3598" s="347" t="s">
        <v>4176</v>
      </c>
      <c r="AI3598" s="150">
        <v>0.27300000000000002</v>
      </c>
    </row>
    <row r="3599" spans="33:35" ht="15" customHeight="1">
      <c r="AG3599" s="347" t="s">
        <v>6768</v>
      </c>
      <c r="AH3599" s="347" t="s">
        <v>5775</v>
      </c>
      <c r="AI3599" s="150">
        <v>0.16800000000000001</v>
      </c>
    </row>
    <row r="3600" spans="33:35" ht="15" customHeight="1">
      <c r="AG3600" s="347" t="s">
        <v>6769</v>
      </c>
      <c r="AH3600" s="347" t="s">
        <v>5776</v>
      </c>
      <c r="AI3600" s="150">
        <v>0.39900000000000002</v>
      </c>
    </row>
    <row r="3601" spans="33:35" ht="15" customHeight="1">
      <c r="AG3601" s="347" t="s">
        <v>6770</v>
      </c>
      <c r="AH3601" s="347" t="s">
        <v>5777</v>
      </c>
      <c r="AI3601" s="150">
        <v>0.42099999999999999</v>
      </c>
    </row>
    <row r="3602" spans="33:35" ht="15" customHeight="1">
      <c r="AG3602" s="347" t="s">
        <v>6771</v>
      </c>
      <c r="AH3602" s="347" t="s">
        <v>5778</v>
      </c>
      <c r="AI3602" s="150">
        <v>0</v>
      </c>
    </row>
    <row r="3603" spans="33:35" ht="15" customHeight="1">
      <c r="AG3603" s="347" t="s">
        <v>6772</v>
      </c>
      <c r="AH3603" s="347" t="s">
        <v>5779</v>
      </c>
      <c r="AI3603" s="150">
        <v>0.42599999999999999</v>
      </c>
    </row>
    <row r="3604" spans="33:35" ht="15" customHeight="1">
      <c r="AG3604" s="347" t="s">
        <v>6773</v>
      </c>
      <c r="AH3604" s="347" t="s">
        <v>1916</v>
      </c>
      <c r="AI3604" s="150">
        <v>0</v>
      </c>
    </row>
    <row r="3605" spans="33:35" ht="15" customHeight="1">
      <c r="AG3605" s="347" t="s">
        <v>6774</v>
      </c>
      <c r="AH3605" s="347" t="s">
        <v>4184</v>
      </c>
      <c r="AI3605" s="150">
        <v>0.56899999999999995</v>
      </c>
    </row>
    <row r="3606" spans="33:35" ht="15" customHeight="1">
      <c r="AG3606" s="347" t="s">
        <v>6775</v>
      </c>
      <c r="AH3606" s="347" t="s">
        <v>4188</v>
      </c>
      <c r="AI3606" s="150">
        <v>0</v>
      </c>
    </row>
    <row r="3607" spans="33:35" ht="15" customHeight="1">
      <c r="AG3607" s="347" t="s">
        <v>6776</v>
      </c>
      <c r="AH3607" s="347" t="s">
        <v>5780</v>
      </c>
      <c r="AI3607" s="150">
        <v>0.32400000000000001</v>
      </c>
    </row>
    <row r="3608" spans="33:35" ht="15" customHeight="1">
      <c r="AG3608" s="347" t="s">
        <v>6777</v>
      </c>
      <c r="AH3608" s="347" t="s">
        <v>4193</v>
      </c>
      <c r="AI3608" s="150">
        <v>0</v>
      </c>
    </row>
    <row r="3609" spans="33:35" ht="15" customHeight="1">
      <c r="AG3609" s="347" t="s">
        <v>6778</v>
      </c>
      <c r="AH3609" s="347" t="s">
        <v>5781</v>
      </c>
      <c r="AI3609" s="150">
        <v>0.47600000000000003</v>
      </c>
    </row>
    <row r="3610" spans="33:35" ht="15" customHeight="1">
      <c r="AG3610" s="347" t="s">
        <v>6779</v>
      </c>
      <c r="AH3610" s="347" t="s">
        <v>2642</v>
      </c>
      <c r="AI3610" s="150">
        <v>0</v>
      </c>
    </row>
    <row r="3611" spans="33:35" ht="15" customHeight="1">
      <c r="AG3611" s="347" t="s">
        <v>6780</v>
      </c>
      <c r="AH3611" s="347" t="s">
        <v>4198</v>
      </c>
      <c r="AI3611" s="150">
        <v>0</v>
      </c>
    </row>
    <row r="3612" spans="33:35" ht="15" customHeight="1">
      <c r="AG3612" s="347" t="s">
        <v>6781</v>
      </c>
      <c r="AH3612" s="347" t="s">
        <v>5782</v>
      </c>
      <c r="AI3612" s="150">
        <v>0.29899999999999999</v>
      </c>
    </row>
    <row r="3613" spans="33:35" ht="15" customHeight="1">
      <c r="AG3613" s="347" t="s">
        <v>6782</v>
      </c>
      <c r="AH3613" s="347" t="s">
        <v>5783</v>
      </c>
      <c r="AI3613" s="150">
        <v>0.33</v>
      </c>
    </row>
    <row r="3614" spans="33:35" ht="15" customHeight="1">
      <c r="AG3614" s="347" t="s">
        <v>6783</v>
      </c>
      <c r="AH3614" s="347" t="s">
        <v>5784</v>
      </c>
      <c r="AI3614" s="150">
        <v>0.48299999999999998</v>
      </c>
    </row>
    <row r="3615" spans="33:35" ht="15" customHeight="1">
      <c r="AG3615" s="347" t="s">
        <v>6784</v>
      </c>
      <c r="AH3615" s="347" t="s">
        <v>5785</v>
      </c>
      <c r="AI3615" s="150">
        <v>0.48699999999999999</v>
      </c>
    </row>
    <row r="3616" spans="33:35" ht="15" customHeight="1">
      <c r="AG3616" s="347" t="s">
        <v>6785</v>
      </c>
      <c r="AH3616" s="347" t="s">
        <v>5786</v>
      </c>
      <c r="AI3616" s="150">
        <v>0.49700000000000005</v>
      </c>
    </row>
    <row r="3617" spans="33:35" ht="15" customHeight="1">
      <c r="AG3617" s="347" t="s">
        <v>6786</v>
      </c>
      <c r="AH3617" s="347" t="s">
        <v>4208</v>
      </c>
      <c r="AI3617" s="150">
        <v>0</v>
      </c>
    </row>
    <row r="3618" spans="33:35" ht="15" customHeight="1">
      <c r="AG3618" s="347" t="s">
        <v>6787</v>
      </c>
      <c r="AH3618" s="347" t="s">
        <v>5787</v>
      </c>
      <c r="AI3618" s="150">
        <v>0</v>
      </c>
    </row>
    <row r="3619" spans="33:35" ht="15" customHeight="1">
      <c r="AG3619" s="347" t="s">
        <v>6788</v>
      </c>
      <c r="AH3619" s="347" t="s">
        <v>5788</v>
      </c>
      <c r="AI3619" s="150">
        <v>0</v>
      </c>
    </row>
    <row r="3620" spans="33:35" ht="15" customHeight="1">
      <c r="AG3620" s="347" t="s">
        <v>6789</v>
      </c>
      <c r="AH3620" s="347" t="s">
        <v>5789</v>
      </c>
      <c r="AI3620" s="150">
        <v>0.49</v>
      </c>
    </row>
    <row r="3621" spans="33:35" ht="15" customHeight="1">
      <c r="AG3621" s="347" t="s">
        <v>6790</v>
      </c>
      <c r="AH3621" s="347" t="s">
        <v>5790</v>
      </c>
      <c r="AI3621" s="150">
        <v>0</v>
      </c>
    </row>
    <row r="3622" spans="33:35" ht="15" customHeight="1">
      <c r="AG3622" s="347" t="s">
        <v>6791</v>
      </c>
      <c r="AH3622" s="347" t="s">
        <v>5791</v>
      </c>
      <c r="AI3622" s="150">
        <v>0.48299999999999998</v>
      </c>
    </row>
    <row r="3623" spans="33:35" ht="15" customHeight="1">
      <c r="AG3623" s="347" t="s">
        <v>6792</v>
      </c>
      <c r="AH3623" s="347" t="s">
        <v>5792</v>
      </c>
      <c r="AI3623" s="150">
        <v>0.55400000000000005</v>
      </c>
    </row>
    <row r="3624" spans="33:35" ht="15" customHeight="1">
      <c r="AG3624" s="347" t="s">
        <v>6793</v>
      </c>
      <c r="AH3624" s="347" t="s">
        <v>5793</v>
      </c>
      <c r="AI3624" s="150">
        <v>0.499</v>
      </c>
    </row>
    <row r="3625" spans="33:35" ht="15" customHeight="1">
      <c r="AG3625" s="347" t="s">
        <v>6794</v>
      </c>
      <c r="AH3625" s="347" t="s">
        <v>1418</v>
      </c>
      <c r="AI3625" s="150">
        <v>0</v>
      </c>
    </row>
    <row r="3626" spans="33:35" ht="15" customHeight="1">
      <c r="AG3626" s="347" t="s">
        <v>6795</v>
      </c>
      <c r="AH3626" s="347" t="s">
        <v>4215</v>
      </c>
      <c r="AI3626" s="150">
        <v>0</v>
      </c>
    </row>
    <row r="3627" spans="33:35" ht="15" customHeight="1">
      <c r="AG3627" s="347" t="s">
        <v>6796</v>
      </c>
      <c r="AH3627" s="347" t="s">
        <v>5794</v>
      </c>
      <c r="AI3627" s="150">
        <v>0</v>
      </c>
    </row>
    <row r="3628" spans="33:35" ht="15" customHeight="1">
      <c r="AG3628" s="347" t="s">
        <v>6797</v>
      </c>
      <c r="AH3628" s="347" t="s">
        <v>5795</v>
      </c>
      <c r="AI3628" s="150">
        <v>0</v>
      </c>
    </row>
    <row r="3629" spans="33:35" ht="15" customHeight="1">
      <c r="AG3629" s="347" t="s">
        <v>6798</v>
      </c>
      <c r="AH3629" s="347" t="s">
        <v>5796</v>
      </c>
      <c r="AI3629" s="150">
        <v>0.52100000000000002</v>
      </c>
    </row>
    <row r="3630" spans="33:35" ht="15" customHeight="1">
      <c r="AG3630" s="347" t="s">
        <v>6799</v>
      </c>
      <c r="AH3630" s="347" t="s">
        <v>5797</v>
      </c>
      <c r="AI3630" s="150">
        <v>0</v>
      </c>
    </row>
    <row r="3631" spans="33:35" ht="15" customHeight="1">
      <c r="AG3631" s="347" t="s">
        <v>6800</v>
      </c>
      <c r="AH3631" s="347" t="s">
        <v>5798</v>
      </c>
      <c r="AI3631" s="150">
        <v>0.379</v>
      </c>
    </row>
    <row r="3632" spans="33:35" ht="15" customHeight="1">
      <c r="AG3632" s="347" t="s">
        <v>6801</v>
      </c>
      <c r="AH3632" s="347" t="s">
        <v>5799</v>
      </c>
      <c r="AI3632" s="150">
        <v>0.51</v>
      </c>
    </row>
    <row r="3633" spans="33:35" ht="15" customHeight="1">
      <c r="AG3633" s="347" t="s">
        <v>6802</v>
      </c>
      <c r="AH3633" s="347" t="s">
        <v>5800</v>
      </c>
      <c r="AI3633" s="150">
        <v>0.43600000000000005</v>
      </c>
    </row>
    <row r="3634" spans="33:35" ht="15" customHeight="1">
      <c r="AG3634" s="347" t="s">
        <v>6803</v>
      </c>
      <c r="AH3634" s="347" t="s">
        <v>5801</v>
      </c>
      <c r="AI3634" s="150">
        <v>0.47899999999999998</v>
      </c>
    </row>
    <row r="3635" spans="33:35" ht="15" customHeight="1">
      <c r="AG3635" s="347" t="s">
        <v>6804</v>
      </c>
      <c r="AH3635" s="347" t="s">
        <v>5802</v>
      </c>
      <c r="AI3635" s="150">
        <v>0</v>
      </c>
    </row>
    <row r="3636" spans="33:35" ht="15" customHeight="1">
      <c r="AG3636" s="347" t="s">
        <v>6805</v>
      </c>
      <c r="AH3636" s="347" t="s">
        <v>5803</v>
      </c>
      <c r="AI3636" s="150">
        <v>0.28199999999999997</v>
      </c>
    </row>
    <row r="3637" spans="33:35" ht="15" customHeight="1">
      <c r="AG3637" s="347" t="s">
        <v>6806</v>
      </c>
      <c r="AH3637" s="347" t="s">
        <v>5804</v>
      </c>
      <c r="AI3637" s="150">
        <v>0.57899999999999996</v>
      </c>
    </row>
    <row r="3638" spans="33:35" ht="15" customHeight="1">
      <c r="AG3638" s="347" t="s">
        <v>6807</v>
      </c>
      <c r="AH3638" s="347" t="s">
        <v>2653</v>
      </c>
      <c r="AI3638" s="150">
        <v>0</v>
      </c>
    </row>
    <row r="3639" spans="33:35" ht="15" customHeight="1">
      <c r="AG3639" s="347" t="s">
        <v>6808</v>
      </c>
      <c r="AH3639" s="347" t="s">
        <v>2654</v>
      </c>
      <c r="AI3639" s="150">
        <v>0.17799999999999999</v>
      </c>
    </row>
    <row r="3640" spans="33:35" ht="15" customHeight="1">
      <c r="AG3640" s="347" t="s">
        <v>6809</v>
      </c>
      <c r="AH3640" s="347" t="s">
        <v>5805</v>
      </c>
      <c r="AI3640" s="150">
        <v>0.32700000000000001</v>
      </c>
    </row>
    <row r="3641" spans="33:35" ht="15" customHeight="1">
      <c r="AG3641" s="347" t="s">
        <v>6810</v>
      </c>
      <c r="AH3641" s="347" t="s">
        <v>5806</v>
      </c>
      <c r="AI3641" s="150">
        <v>0.435</v>
      </c>
    </row>
    <row r="3642" spans="33:35" ht="15" customHeight="1">
      <c r="AG3642" s="347" t="s">
        <v>6811</v>
      </c>
      <c r="AH3642" s="347" t="s">
        <v>4240</v>
      </c>
      <c r="AI3642" s="150">
        <v>0.377</v>
      </c>
    </row>
    <row r="3643" spans="33:35" ht="15" customHeight="1">
      <c r="AG3643" s="347" t="s">
        <v>6812</v>
      </c>
      <c r="AH3643" s="347" t="s">
        <v>5807</v>
      </c>
      <c r="AI3643" s="150">
        <v>0.52899999999999991</v>
      </c>
    </row>
    <row r="3644" spans="33:35" ht="15" customHeight="1">
      <c r="AG3644" s="347" t="s">
        <v>6813</v>
      </c>
      <c r="AH3644" s="347" t="s">
        <v>5808</v>
      </c>
      <c r="AI3644" s="150">
        <v>0.495</v>
      </c>
    </row>
    <row r="3645" spans="33:35" ht="15" customHeight="1">
      <c r="AG3645" s="347" t="s">
        <v>6814</v>
      </c>
      <c r="AH3645" s="347" t="s">
        <v>5809</v>
      </c>
      <c r="AI3645" s="150">
        <v>0.42699999999999999</v>
      </c>
    </row>
    <row r="3646" spans="33:35" ht="15" customHeight="1">
      <c r="AG3646" s="347" t="s">
        <v>6815</v>
      </c>
      <c r="AH3646" s="347" t="s">
        <v>5810</v>
      </c>
      <c r="AI3646" s="150">
        <v>0.42299999999999999</v>
      </c>
    </row>
    <row r="3647" spans="33:35" ht="15" customHeight="1">
      <c r="AG3647" s="347" t="s">
        <v>6816</v>
      </c>
      <c r="AH3647" s="347" t="s">
        <v>5811</v>
      </c>
      <c r="AI3647" s="150">
        <v>0.55500000000000005</v>
      </c>
    </row>
    <row r="3648" spans="33:35" ht="15" customHeight="1">
      <c r="AG3648" s="347" t="s">
        <v>6817</v>
      </c>
      <c r="AH3648" s="347" t="s">
        <v>5812</v>
      </c>
      <c r="AI3648" s="150">
        <v>0.505</v>
      </c>
    </row>
    <row r="3649" spans="33:35" ht="15" customHeight="1">
      <c r="AG3649" s="347" t="s">
        <v>6818</v>
      </c>
      <c r="AH3649" s="347" t="s">
        <v>5813</v>
      </c>
      <c r="AI3649" s="150">
        <v>0.125</v>
      </c>
    </row>
    <row r="3650" spans="33:35" ht="15" customHeight="1">
      <c r="AG3650" s="347" t="s">
        <v>6819</v>
      </c>
      <c r="AH3650" s="347" t="s">
        <v>5814</v>
      </c>
      <c r="AI3650" s="150">
        <v>0.32500000000000001</v>
      </c>
    </row>
    <row r="3651" spans="33:35" ht="15" customHeight="1">
      <c r="AG3651" s="347" t="s">
        <v>6820</v>
      </c>
      <c r="AH3651" s="347" t="s">
        <v>5815</v>
      </c>
      <c r="AI3651" s="150">
        <v>0.47</v>
      </c>
    </row>
    <row r="3652" spans="33:35" ht="15" customHeight="1">
      <c r="AG3652" s="347" t="s">
        <v>6821</v>
      </c>
      <c r="AH3652" s="347" t="s">
        <v>5816</v>
      </c>
      <c r="AI3652" s="150">
        <v>0.40600000000000003</v>
      </c>
    </row>
    <row r="3653" spans="33:35" ht="15" customHeight="1">
      <c r="AG3653" s="347" t="s">
        <v>6822</v>
      </c>
      <c r="AH3653" s="347" t="s">
        <v>5817</v>
      </c>
      <c r="AI3653" s="150">
        <v>0.52700000000000002</v>
      </c>
    </row>
    <row r="3654" spans="33:35" ht="15" customHeight="1">
      <c r="AG3654" s="347" t="s">
        <v>6823</v>
      </c>
      <c r="AH3654" s="347" t="s">
        <v>4259</v>
      </c>
      <c r="AI3654" s="150">
        <v>0</v>
      </c>
    </row>
    <row r="3655" spans="33:35" ht="15" customHeight="1">
      <c r="AG3655" s="347" t="s">
        <v>6824</v>
      </c>
      <c r="AH3655" s="347" t="s">
        <v>5818</v>
      </c>
      <c r="AI3655" s="150">
        <v>0.34</v>
      </c>
    </row>
    <row r="3656" spans="33:35" ht="15" customHeight="1">
      <c r="AG3656" s="347" t="s">
        <v>6825</v>
      </c>
      <c r="AH3656" s="347" t="s">
        <v>5819</v>
      </c>
      <c r="AI3656" s="150">
        <v>0</v>
      </c>
    </row>
    <row r="3657" spans="33:35" ht="15" customHeight="1">
      <c r="AG3657" s="347" t="s">
        <v>6826</v>
      </c>
      <c r="AH3657" s="347" t="s">
        <v>5820</v>
      </c>
      <c r="AI3657" s="150">
        <v>0.29199999999999998</v>
      </c>
    </row>
    <row r="3658" spans="33:35" ht="15" customHeight="1">
      <c r="AG3658" s="347" t="s">
        <v>6827</v>
      </c>
      <c r="AH3658" s="347" t="s">
        <v>5821</v>
      </c>
      <c r="AI3658" s="150">
        <v>0</v>
      </c>
    </row>
    <row r="3659" spans="33:35" ht="15" customHeight="1">
      <c r="AG3659" s="347" t="s">
        <v>6828</v>
      </c>
      <c r="AH3659" s="347" t="s">
        <v>5822</v>
      </c>
      <c r="AI3659" s="150">
        <v>0</v>
      </c>
    </row>
    <row r="3660" spans="33:35" ht="15" customHeight="1">
      <c r="AG3660" s="347" t="s">
        <v>6829</v>
      </c>
      <c r="AH3660" s="347" t="s">
        <v>5823</v>
      </c>
      <c r="AI3660" s="150">
        <v>0.45700000000000002</v>
      </c>
    </row>
    <row r="3661" spans="33:35" ht="15" customHeight="1">
      <c r="AG3661" s="347" t="s">
        <v>6830</v>
      </c>
      <c r="AH3661" s="347" t="s">
        <v>5824</v>
      </c>
      <c r="AI3661" s="150">
        <v>0</v>
      </c>
    </row>
    <row r="3662" spans="33:35" ht="15" customHeight="1">
      <c r="AG3662" s="347" t="s">
        <v>6831</v>
      </c>
      <c r="AH3662" s="347" t="s">
        <v>5825</v>
      </c>
      <c r="AI3662" s="150">
        <v>4.7E-2</v>
      </c>
    </row>
    <row r="3663" spans="33:35" ht="15" customHeight="1">
      <c r="AG3663" s="347" t="s">
        <v>6832</v>
      </c>
      <c r="AH3663" s="347" t="s">
        <v>4264</v>
      </c>
      <c r="AI3663" s="150">
        <v>0</v>
      </c>
    </row>
    <row r="3664" spans="33:35" ht="15" customHeight="1">
      <c r="AG3664" s="347" t="s">
        <v>6833</v>
      </c>
      <c r="AH3664" s="347" t="s">
        <v>4266</v>
      </c>
      <c r="AI3664" s="150">
        <v>0</v>
      </c>
    </row>
    <row r="3665" spans="33:35" ht="15" customHeight="1">
      <c r="AG3665" s="347" t="s">
        <v>6834</v>
      </c>
      <c r="AH3665" s="347" t="s">
        <v>5826</v>
      </c>
      <c r="AI3665" s="150">
        <v>6.6000000000000003E-2</v>
      </c>
    </row>
    <row r="3666" spans="33:35" ht="15" customHeight="1">
      <c r="AG3666" s="347" t="s">
        <v>6835</v>
      </c>
      <c r="AH3666" s="347" t="s">
        <v>5827</v>
      </c>
      <c r="AI3666" s="150">
        <v>0.23499999999999999</v>
      </c>
    </row>
    <row r="3667" spans="33:35" ht="15" customHeight="1">
      <c r="AG3667" s="347" t="s">
        <v>6836</v>
      </c>
      <c r="AH3667" s="347" t="s">
        <v>5828</v>
      </c>
      <c r="AI3667" s="150">
        <v>0.24899999999999997</v>
      </c>
    </row>
    <row r="3668" spans="33:35" ht="15" customHeight="1">
      <c r="AG3668" s="347" t="s">
        <v>6837</v>
      </c>
      <c r="AH3668" s="347" t="s">
        <v>5829</v>
      </c>
      <c r="AI3668" s="150">
        <v>0.27700000000000002</v>
      </c>
    </row>
    <row r="3669" spans="33:35" ht="15" customHeight="1">
      <c r="AG3669" s="347" t="s">
        <v>6838</v>
      </c>
      <c r="AH3669" s="347" t="s">
        <v>1934</v>
      </c>
      <c r="AI3669" s="150">
        <v>0</v>
      </c>
    </row>
    <row r="3670" spans="33:35" ht="15" customHeight="1">
      <c r="AG3670" s="347" t="s">
        <v>6839</v>
      </c>
      <c r="AH3670" s="347" t="s">
        <v>2260</v>
      </c>
      <c r="AI3670" s="150">
        <v>0</v>
      </c>
    </row>
    <row r="3671" spans="33:35" ht="15" customHeight="1">
      <c r="AG3671" s="347" t="s">
        <v>6840</v>
      </c>
      <c r="AH3671" s="347" t="s">
        <v>2666</v>
      </c>
      <c r="AI3671" s="150">
        <v>0</v>
      </c>
    </row>
    <row r="3672" spans="33:35" ht="15" customHeight="1">
      <c r="AG3672" s="347" t="s">
        <v>6841</v>
      </c>
      <c r="AH3672" s="347" t="s">
        <v>2667</v>
      </c>
      <c r="AI3672" s="150">
        <v>0</v>
      </c>
    </row>
    <row r="3673" spans="33:35" ht="15" customHeight="1">
      <c r="AG3673" s="347" t="s">
        <v>6842</v>
      </c>
      <c r="AH3673" s="347" t="s">
        <v>4274</v>
      </c>
      <c r="AI3673" s="150">
        <v>0</v>
      </c>
    </row>
    <row r="3674" spans="33:35" ht="15" customHeight="1">
      <c r="AG3674" s="347" t="s">
        <v>6843</v>
      </c>
      <c r="AH3674" s="347" t="s">
        <v>4276</v>
      </c>
      <c r="AI3674" s="150">
        <v>0</v>
      </c>
    </row>
    <row r="3675" spans="33:35" ht="15" customHeight="1">
      <c r="AG3675" s="347" t="s">
        <v>6844</v>
      </c>
      <c r="AH3675" s="347" t="s">
        <v>5830</v>
      </c>
      <c r="AI3675" s="150">
        <v>0</v>
      </c>
    </row>
    <row r="3676" spans="33:35" ht="15" customHeight="1">
      <c r="AG3676" s="347" t="s">
        <v>6845</v>
      </c>
      <c r="AH3676" s="347" t="s">
        <v>5831</v>
      </c>
      <c r="AI3676" s="150">
        <v>0</v>
      </c>
    </row>
    <row r="3677" spans="33:35" ht="15" customHeight="1">
      <c r="AG3677" s="347" t="s">
        <v>6846</v>
      </c>
      <c r="AH3677" s="347" t="s">
        <v>5832</v>
      </c>
      <c r="AI3677" s="150">
        <v>0</v>
      </c>
    </row>
    <row r="3678" spans="33:35" ht="15" customHeight="1">
      <c r="AG3678" s="347" t="s">
        <v>6847</v>
      </c>
      <c r="AH3678" s="347" t="s">
        <v>5833</v>
      </c>
      <c r="AI3678" s="150">
        <v>0.443</v>
      </c>
    </row>
    <row r="3679" spans="33:35" ht="15" customHeight="1">
      <c r="AG3679" s="347" t="s">
        <v>6848</v>
      </c>
      <c r="AH3679" s="347" t="s">
        <v>5834</v>
      </c>
      <c r="AI3679" s="150">
        <v>0.45800000000000002</v>
      </c>
    </row>
    <row r="3680" spans="33:35" ht="15" customHeight="1">
      <c r="AG3680" s="347" t="s">
        <v>6849</v>
      </c>
      <c r="AH3680" s="347" t="s">
        <v>5835</v>
      </c>
      <c r="AI3680" s="150">
        <v>0</v>
      </c>
    </row>
    <row r="3681" spans="33:35" ht="15" customHeight="1">
      <c r="AG3681" s="347" t="s">
        <v>6850</v>
      </c>
      <c r="AH3681" s="347" t="s">
        <v>5836</v>
      </c>
      <c r="AI3681" s="150">
        <v>0.49399999999999999</v>
      </c>
    </row>
    <row r="3682" spans="33:35" ht="15" customHeight="1">
      <c r="AG3682" s="347" t="s">
        <v>6851</v>
      </c>
      <c r="AH3682" s="347" t="s">
        <v>2199</v>
      </c>
      <c r="AI3682" s="150">
        <v>0.32</v>
      </c>
    </row>
    <row r="3683" spans="33:35" ht="15" customHeight="1">
      <c r="AG3683" s="347" t="s">
        <v>6852</v>
      </c>
      <c r="AH3683" s="347" t="s">
        <v>4285</v>
      </c>
      <c r="AI3683" s="150">
        <v>0</v>
      </c>
    </row>
    <row r="3684" spans="33:35" ht="15" customHeight="1">
      <c r="AG3684" s="347" t="s">
        <v>6853</v>
      </c>
      <c r="AH3684" s="347" t="s">
        <v>4287</v>
      </c>
      <c r="AI3684" s="150">
        <v>0.42299999999999999</v>
      </c>
    </row>
    <row r="3685" spans="33:35" ht="15" customHeight="1">
      <c r="AG3685" s="347" t="s">
        <v>6854</v>
      </c>
      <c r="AH3685" s="347" t="s">
        <v>1225</v>
      </c>
      <c r="AI3685" s="150">
        <v>0</v>
      </c>
    </row>
    <row r="3686" spans="33:35" ht="15" customHeight="1">
      <c r="AG3686" s="347" t="s">
        <v>6855</v>
      </c>
      <c r="AH3686" s="347" t="s">
        <v>1417</v>
      </c>
      <c r="AI3686" s="150">
        <v>0</v>
      </c>
    </row>
    <row r="3687" spans="33:35" ht="15" customHeight="1">
      <c r="AG3687" s="347" t="s">
        <v>6856</v>
      </c>
      <c r="AH3687" s="347" t="s">
        <v>4293</v>
      </c>
      <c r="AI3687" s="150">
        <v>0.45700000000000002</v>
      </c>
    </row>
    <row r="3688" spans="33:35" ht="15" customHeight="1">
      <c r="AG3688" s="347" t="s">
        <v>6857</v>
      </c>
      <c r="AH3688" s="347" t="s">
        <v>5837</v>
      </c>
      <c r="AI3688" s="150">
        <v>0.47</v>
      </c>
    </row>
    <row r="3689" spans="33:35" ht="15" customHeight="1">
      <c r="AG3689" s="347" t="s">
        <v>6858</v>
      </c>
      <c r="AH3689" s="347" t="s">
        <v>5838</v>
      </c>
      <c r="AI3689" s="150">
        <v>0.56799999999999995</v>
      </c>
    </row>
    <row r="3690" spans="33:35" ht="15" customHeight="1">
      <c r="AG3690" s="347" t="s">
        <v>6859</v>
      </c>
      <c r="AH3690" s="347" t="s">
        <v>5839</v>
      </c>
      <c r="AI3690" s="150">
        <v>0.63200000000000001</v>
      </c>
    </row>
    <row r="3691" spans="33:35" ht="15" customHeight="1">
      <c r="AG3691" s="347" t="s">
        <v>6860</v>
      </c>
      <c r="AH3691" s="347" t="s">
        <v>5840</v>
      </c>
      <c r="AI3691" s="150">
        <v>0.51</v>
      </c>
    </row>
    <row r="3692" spans="33:35" ht="15" customHeight="1">
      <c r="AG3692" s="347" t="s">
        <v>6861</v>
      </c>
      <c r="AH3692" s="347" t="s">
        <v>1435</v>
      </c>
      <c r="AI3692" s="150">
        <v>0.28100000000000003</v>
      </c>
    </row>
    <row r="3693" spans="33:35" ht="15" customHeight="1">
      <c r="AG3693" s="347" t="s">
        <v>6862</v>
      </c>
      <c r="AH3693" s="347" t="s">
        <v>5841</v>
      </c>
      <c r="AI3693" s="150">
        <v>0</v>
      </c>
    </row>
    <row r="3694" spans="33:35" ht="15" customHeight="1">
      <c r="AG3694" s="347" t="s">
        <v>6863</v>
      </c>
      <c r="AH3694" s="347" t="s">
        <v>5842</v>
      </c>
      <c r="AI3694" s="150">
        <v>0.318</v>
      </c>
    </row>
    <row r="3695" spans="33:35" ht="15" customHeight="1">
      <c r="AG3695" s="347" t="s">
        <v>6864</v>
      </c>
      <c r="AH3695" s="347" t="s">
        <v>5843</v>
      </c>
      <c r="AI3695" s="150">
        <v>0</v>
      </c>
    </row>
    <row r="3696" spans="33:35" ht="15" customHeight="1">
      <c r="AG3696" s="347" t="s">
        <v>6865</v>
      </c>
      <c r="AH3696" s="347" t="s">
        <v>5844</v>
      </c>
      <c r="AI3696" s="150">
        <v>0.53600000000000003</v>
      </c>
    </row>
    <row r="3697" spans="33:35" ht="15" customHeight="1">
      <c r="AG3697" s="347" t="s">
        <v>6866</v>
      </c>
      <c r="AH3697" s="347" t="s">
        <v>5845</v>
      </c>
      <c r="AI3697" s="150">
        <v>0.33500000000000002</v>
      </c>
    </row>
    <row r="3698" spans="33:35" ht="15" customHeight="1">
      <c r="AG3698" s="347" t="s">
        <v>6867</v>
      </c>
      <c r="AH3698" s="347" t="s">
        <v>5846</v>
      </c>
      <c r="AI3698" s="150">
        <v>0</v>
      </c>
    </row>
    <row r="3699" spans="33:35" ht="15" customHeight="1">
      <c r="AG3699" s="347" t="s">
        <v>6868</v>
      </c>
      <c r="AH3699" s="347" t="s">
        <v>5847</v>
      </c>
      <c r="AI3699" s="150">
        <v>0.33400000000000002</v>
      </c>
    </row>
    <row r="3700" spans="33:35" ht="15" customHeight="1">
      <c r="AG3700" s="347" t="s">
        <v>6869</v>
      </c>
      <c r="AH3700" s="347" t="s">
        <v>5848</v>
      </c>
      <c r="AI3700" s="150">
        <v>0.23299999999999998</v>
      </c>
    </row>
    <row r="3701" spans="33:35" ht="15" customHeight="1">
      <c r="AG3701" s="347" t="s">
        <v>6870</v>
      </c>
      <c r="AH3701" s="347" t="s">
        <v>5849</v>
      </c>
      <c r="AI3701" s="150">
        <v>0.48299999999999998</v>
      </c>
    </row>
    <row r="3702" spans="33:35" ht="15" customHeight="1">
      <c r="AG3702" s="347" t="s">
        <v>6871</v>
      </c>
      <c r="AH3702" s="347" t="s">
        <v>5850</v>
      </c>
      <c r="AI3702" s="150">
        <v>0.32400000000000001</v>
      </c>
    </row>
    <row r="3703" spans="33:35" ht="15" customHeight="1">
      <c r="AG3703" s="347" t="s">
        <v>6872</v>
      </c>
      <c r="AH3703" s="347" t="s">
        <v>5851</v>
      </c>
      <c r="AI3703" s="150">
        <v>0.55099999999999993</v>
      </c>
    </row>
    <row r="3704" spans="33:35" ht="15" customHeight="1">
      <c r="AG3704" s="347" t="s">
        <v>6873</v>
      </c>
      <c r="AH3704" s="347" t="s">
        <v>5852</v>
      </c>
      <c r="AI3704" s="150">
        <v>0.45600000000000002</v>
      </c>
    </row>
    <row r="3705" spans="33:35" ht="15" customHeight="1">
      <c r="AG3705" s="347" t="s">
        <v>6874</v>
      </c>
      <c r="AH3705" s="347" t="s">
        <v>5853</v>
      </c>
      <c r="AI3705" s="150">
        <v>0.42899999999999999</v>
      </c>
    </row>
    <row r="3706" spans="33:35" ht="15" customHeight="1">
      <c r="AG3706" s="347" t="s">
        <v>6875</v>
      </c>
      <c r="AH3706" s="347" t="s">
        <v>5854</v>
      </c>
      <c r="AI3706" s="150">
        <v>0.47299999999999998</v>
      </c>
    </row>
    <row r="3707" spans="33:35" ht="15" customHeight="1">
      <c r="AG3707" s="347" t="s">
        <v>6876</v>
      </c>
      <c r="AH3707" s="347" t="s">
        <v>5855</v>
      </c>
      <c r="AI3707" s="150">
        <v>0.48799999999999999</v>
      </c>
    </row>
    <row r="3708" spans="33:35" ht="15" customHeight="1">
      <c r="AG3708" s="347" t="s">
        <v>6877</v>
      </c>
      <c r="AH3708" s="347" t="s">
        <v>5856</v>
      </c>
      <c r="AI3708" s="150">
        <v>0.52100000000000002</v>
      </c>
    </row>
    <row r="3709" spans="33:35" ht="15" customHeight="1">
      <c r="AG3709" s="347" t="s">
        <v>6878</v>
      </c>
      <c r="AH3709" s="347" t="s">
        <v>5857</v>
      </c>
      <c r="AI3709" s="150">
        <v>0.41699999999999998</v>
      </c>
    </row>
    <row r="3710" spans="33:35" ht="15" customHeight="1">
      <c r="AG3710" s="347" t="s">
        <v>6879</v>
      </c>
      <c r="AH3710" s="347" t="s">
        <v>5858</v>
      </c>
      <c r="AI3710" s="150">
        <v>0.54600000000000004</v>
      </c>
    </row>
    <row r="3711" spans="33:35" ht="15" customHeight="1">
      <c r="AG3711" s="347" t="s">
        <v>6880</v>
      </c>
      <c r="AH3711" s="347" t="s">
        <v>5859</v>
      </c>
      <c r="AI3711" s="150">
        <v>0.34200000000000003</v>
      </c>
    </row>
    <row r="3712" spans="33:35" ht="15" customHeight="1">
      <c r="AG3712" s="347" t="s">
        <v>6881</v>
      </c>
      <c r="AH3712" s="347" t="s">
        <v>5860</v>
      </c>
      <c r="AI3712" s="150">
        <v>0.26600000000000001</v>
      </c>
    </row>
    <row r="3713" spans="33:35" ht="15" customHeight="1">
      <c r="AG3713" s="347" t="s">
        <v>6882</v>
      </c>
      <c r="AH3713" s="347" t="s">
        <v>5861</v>
      </c>
      <c r="AI3713" s="150">
        <v>0</v>
      </c>
    </row>
    <row r="3714" spans="33:35" ht="15" customHeight="1">
      <c r="AG3714" s="347" t="s">
        <v>6883</v>
      </c>
      <c r="AH3714" s="347" t="s">
        <v>5862</v>
      </c>
      <c r="AI3714" s="150">
        <v>0.46800000000000003</v>
      </c>
    </row>
    <row r="3715" spans="33:35" ht="15" customHeight="1">
      <c r="AG3715" s="347" t="s">
        <v>6884</v>
      </c>
      <c r="AH3715" s="347" t="s">
        <v>5863</v>
      </c>
      <c r="AI3715" s="150">
        <v>0.39200000000000002</v>
      </c>
    </row>
    <row r="3716" spans="33:35" ht="15" customHeight="1">
      <c r="AG3716" s="347" t="s">
        <v>6885</v>
      </c>
      <c r="AH3716" s="347" t="s">
        <v>5864</v>
      </c>
      <c r="AI3716" s="150">
        <v>0.41399999999999998</v>
      </c>
    </row>
    <row r="3717" spans="33:35" ht="15" customHeight="1">
      <c r="AG3717" s="347" t="s">
        <v>6886</v>
      </c>
      <c r="AH3717" s="347" t="s">
        <v>5865</v>
      </c>
      <c r="AI3717" s="150">
        <v>0.53</v>
      </c>
    </row>
    <row r="3718" spans="33:35" ht="15" customHeight="1">
      <c r="AG3718" s="347" t="s">
        <v>6887</v>
      </c>
      <c r="AH3718" s="347" t="s">
        <v>5866</v>
      </c>
      <c r="AI3718" s="150">
        <v>0.47300000000000003</v>
      </c>
    </row>
    <row r="3719" spans="33:35" ht="15" customHeight="1">
      <c r="AG3719" s="347" t="s">
        <v>6888</v>
      </c>
      <c r="AH3719" s="347" t="s">
        <v>5867</v>
      </c>
      <c r="AI3719" s="150">
        <v>0.39800000000000002</v>
      </c>
    </row>
    <row r="3720" spans="33:35" ht="15" customHeight="1">
      <c r="AG3720" s="347" t="s">
        <v>6889</v>
      </c>
      <c r="AH3720" s="347" t="s">
        <v>4330</v>
      </c>
      <c r="AI3720" s="150">
        <v>0</v>
      </c>
    </row>
    <row r="3721" spans="33:35" ht="15" customHeight="1">
      <c r="AG3721" s="347" t="s">
        <v>6890</v>
      </c>
      <c r="AH3721" s="347" t="s">
        <v>5868</v>
      </c>
      <c r="AI3721" s="150">
        <v>0.64600000000000002</v>
      </c>
    </row>
    <row r="3722" spans="33:35" ht="15" customHeight="1">
      <c r="AG3722" s="347" t="s">
        <v>6891</v>
      </c>
      <c r="AH3722" s="347" t="s">
        <v>5869</v>
      </c>
      <c r="AI3722" s="150">
        <v>0.53700000000000003</v>
      </c>
    </row>
    <row r="3723" spans="33:35" ht="15" customHeight="1">
      <c r="AG3723" s="347" t="s">
        <v>6892</v>
      </c>
      <c r="AH3723" s="347" t="s">
        <v>4335</v>
      </c>
      <c r="AI3723" s="150">
        <v>0</v>
      </c>
    </row>
    <row r="3724" spans="33:35" ht="15" customHeight="1">
      <c r="AG3724" s="347" t="s">
        <v>6893</v>
      </c>
      <c r="AH3724" s="347" t="s">
        <v>4337</v>
      </c>
      <c r="AI3724" s="150">
        <v>0.28999999999999998</v>
      </c>
    </row>
    <row r="3725" spans="33:35" ht="15" customHeight="1">
      <c r="AG3725" s="347" t="s">
        <v>6894</v>
      </c>
      <c r="AH3725" s="347" t="s">
        <v>5870</v>
      </c>
      <c r="AI3725" s="150">
        <v>0.27599999999999997</v>
      </c>
    </row>
    <row r="3726" spans="33:35" ht="15" customHeight="1">
      <c r="AG3726" s="347" t="s">
        <v>6895</v>
      </c>
      <c r="AH3726" s="347" t="s">
        <v>5871</v>
      </c>
      <c r="AI3726" s="150">
        <v>0.33</v>
      </c>
    </row>
    <row r="3727" spans="33:35" ht="15" customHeight="1">
      <c r="AG3727" s="347" t="s">
        <v>6896</v>
      </c>
      <c r="AH3727" s="347" t="s">
        <v>5872</v>
      </c>
      <c r="AI3727" s="150">
        <v>0.73099999999999998</v>
      </c>
    </row>
    <row r="3728" spans="33:35" ht="15" customHeight="1">
      <c r="AG3728" s="347" t="s">
        <v>6897</v>
      </c>
      <c r="AH3728" s="347" t="s">
        <v>5873</v>
      </c>
      <c r="AI3728" s="150">
        <v>0.44400000000000001</v>
      </c>
    </row>
    <row r="3729" spans="33:35" ht="15" customHeight="1">
      <c r="AG3729" s="347" t="s">
        <v>6898</v>
      </c>
      <c r="AH3729" s="347" t="s">
        <v>5874</v>
      </c>
      <c r="AI3729" s="150">
        <v>0.5109999999999999</v>
      </c>
    </row>
    <row r="3730" spans="33:35" ht="15" customHeight="1">
      <c r="AG3730" s="347" t="s">
        <v>6899</v>
      </c>
      <c r="AH3730" s="347" t="s">
        <v>5875</v>
      </c>
      <c r="AI3730" s="150">
        <v>0.45700000000000002</v>
      </c>
    </row>
    <row r="3731" spans="33:35" ht="15" customHeight="1">
      <c r="AG3731" s="347" t="s">
        <v>6900</v>
      </c>
      <c r="AH3731" s="347" t="s">
        <v>4348</v>
      </c>
      <c r="AI3731" s="150">
        <v>0</v>
      </c>
    </row>
    <row r="3732" spans="33:35" ht="15" customHeight="1">
      <c r="AG3732" s="347" t="s">
        <v>6901</v>
      </c>
      <c r="AH3732" s="347" t="s">
        <v>4350</v>
      </c>
      <c r="AI3732" s="150">
        <v>0</v>
      </c>
    </row>
    <row r="3733" spans="33:35" ht="15" customHeight="1">
      <c r="AG3733" s="347" t="s">
        <v>6902</v>
      </c>
      <c r="AH3733" s="347" t="s">
        <v>5876</v>
      </c>
      <c r="AI3733" s="150">
        <v>0.1</v>
      </c>
    </row>
    <row r="3734" spans="33:35" ht="15" customHeight="1">
      <c r="AG3734" s="347" t="s">
        <v>6903</v>
      </c>
      <c r="AH3734" s="347" t="s">
        <v>5877</v>
      </c>
      <c r="AI3734" s="150">
        <v>0.25</v>
      </c>
    </row>
    <row r="3735" spans="33:35" ht="15" customHeight="1">
      <c r="AG3735" s="347" t="s">
        <v>6904</v>
      </c>
      <c r="AH3735" s="347" t="s">
        <v>5878</v>
      </c>
      <c r="AI3735" s="150">
        <v>0.59399999999999997</v>
      </c>
    </row>
    <row r="3736" spans="33:35" ht="15" customHeight="1">
      <c r="AG3736" s="347" t="s">
        <v>6905</v>
      </c>
      <c r="AH3736" s="347" t="s">
        <v>1434</v>
      </c>
      <c r="AI3736" s="150">
        <v>0</v>
      </c>
    </row>
    <row r="3737" spans="33:35" ht="15" customHeight="1">
      <c r="AG3737" s="347" t="s">
        <v>6906</v>
      </c>
      <c r="AH3737" s="347" t="s">
        <v>5879</v>
      </c>
      <c r="AI3737" s="150">
        <v>0.46799999999999997</v>
      </c>
    </row>
    <row r="3738" spans="33:35" ht="15" customHeight="1">
      <c r="AG3738" s="347" t="s">
        <v>6907</v>
      </c>
      <c r="AH3738" s="347" t="s">
        <v>5880</v>
      </c>
      <c r="AI3738" s="150">
        <v>0.37</v>
      </c>
    </row>
    <row r="3739" spans="33:35" ht="15" customHeight="1">
      <c r="AG3739" s="347" t="s">
        <v>6908</v>
      </c>
      <c r="AH3739" s="347" t="s">
        <v>5881</v>
      </c>
      <c r="AI3739" s="150">
        <v>0</v>
      </c>
    </row>
    <row r="3740" spans="33:35" ht="15" customHeight="1">
      <c r="AG3740" s="347" t="s">
        <v>6909</v>
      </c>
      <c r="AH3740" s="347" t="s">
        <v>5882</v>
      </c>
      <c r="AI3740" s="150">
        <v>0.495</v>
      </c>
    </row>
    <row r="3741" spans="33:35" ht="15" customHeight="1">
      <c r="AG3741" s="347" t="s">
        <v>6910</v>
      </c>
      <c r="AH3741" s="347" t="s">
        <v>5883</v>
      </c>
      <c r="AI3741" s="150">
        <v>0.48399999999999999</v>
      </c>
    </row>
    <row r="3742" spans="33:35" ht="15" customHeight="1">
      <c r="AG3742" s="347" t="s">
        <v>6911</v>
      </c>
      <c r="AH3742" s="347" t="s">
        <v>5884</v>
      </c>
      <c r="AI3742" s="150">
        <v>0</v>
      </c>
    </row>
    <row r="3743" spans="33:35" ht="15" customHeight="1">
      <c r="AG3743" s="347" t="s">
        <v>6912</v>
      </c>
      <c r="AH3743" s="347" t="s">
        <v>5885</v>
      </c>
      <c r="AI3743" s="150">
        <v>0.48500000000000004</v>
      </c>
    </row>
    <row r="3744" spans="33:35" ht="15" customHeight="1">
      <c r="AG3744" s="347" t="s">
        <v>6913</v>
      </c>
      <c r="AH3744" s="347" t="s">
        <v>5886</v>
      </c>
      <c r="AI3744" s="150">
        <v>0.53300000000000003</v>
      </c>
    </row>
    <row r="3745" spans="33:35" ht="15" customHeight="1">
      <c r="AG3745" s="347" t="s">
        <v>6914</v>
      </c>
      <c r="AH3745" s="347" t="s">
        <v>5887</v>
      </c>
      <c r="AI3745" s="150">
        <v>0</v>
      </c>
    </row>
    <row r="3746" spans="33:35" ht="15" customHeight="1">
      <c r="AG3746" s="347" t="s">
        <v>6915</v>
      </c>
      <c r="AH3746" s="347" t="s">
        <v>5888</v>
      </c>
      <c r="AI3746" s="150">
        <v>0.47800000000000004</v>
      </c>
    </row>
    <row r="3747" spans="33:35" ht="15" customHeight="1">
      <c r="AG3747" s="347" t="s">
        <v>6916</v>
      </c>
      <c r="AH3747" s="347" t="s">
        <v>5889</v>
      </c>
      <c r="AI3747" s="150">
        <v>0.41699999999999998</v>
      </c>
    </row>
    <row r="3748" spans="33:35" ht="15" customHeight="1">
      <c r="AG3748" s="347" t="s">
        <v>6917</v>
      </c>
      <c r="AH3748" s="347" t="s">
        <v>5890</v>
      </c>
      <c r="AI3748" s="150">
        <v>0.53500000000000003</v>
      </c>
    </row>
    <row r="3749" spans="33:35" ht="15" customHeight="1">
      <c r="AG3749" s="347" t="s">
        <v>6918</v>
      </c>
      <c r="AH3749" s="347" t="s">
        <v>5891</v>
      </c>
      <c r="AI3749" s="150">
        <v>0</v>
      </c>
    </row>
    <row r="3750" spans="33:35" ht="15" customHeight="1">
      <c r="AG3750" s="347" t="s">
        <v>6919</v>
      </c>
      <c r="AH3750" s="347" t="s">
        <v>5892</v>
      </c>
      <c r="AI3750" s="150">
        <v>0.47499999999999998</v>
      </c>
    </row>
    <row r="3751" spans="33:35" ht="15" customHeight="1">
      <c r="AG3751" s="347" t="s">
        <v>6920</v>
      </c>
      <c r="AH3751" s="347" t="s">
        <v>5893</v>
      </c>
      <c r="AI3751" s="150">
        <v>0.48899999999999993</v>
      </c>
    </row>
    <row r="3752" spans="33:35" ht="15" customHeight="1">
      <c r="AG3752" s="347" t="s">
        <v>6921</v>
      </c>
      <c r="AH3752" s="347" t="s">
        <v>5894</v>
      </c>
      <c r="AI3752" s="150">
        <v>0.436</v>
      </c>
    </row>
    <row r="3753" spans="33:35" ht="15" customHeight="1">
      <c r="AG3753" s="347" t="s">
        <v>6922</v>
      </c>
      <c r="AH3753" s="347" t="s">
        <v>5895</v>
      </c>
      <c r="AI3753" s="150">
        <v>0.47</v>
      </c>
    </row>
    <row r="3754" spans="33:35" ht="15" customHeight="1">
      <c r="AG3754" s="347" t="s">
        <v>6923</v>
      </c>
      <c r="AH3754" s="347" t="s">
        <v>5896</v>
      </c>
      <c r="AI3754" s="150">
        <v>0.70599999999999996</v>
      </c>
    </row>
    <row r="3755" spans="33:35" ht="15" customHeight="1">
      <c r="AG3755" s="347" t="s">
        <v>6924</v>
      </c>
      <c r="AH3755" s="347" t="s">
        <v>5897</v>
      </c>
      <c r="AI3755" s="150">
        <v>0</v>
      </c>
    </row>
    <row r="3756" spans="33:35" ht="15" customHeight="1">
      <c r="AG3756" s="347" t="s">
        <v>6925</v>
      </c>
      <c r="AH3756" s="347" t="s">
        <v>5898</v>
      </c>
      <c r="AI3756" s="150">
        <v>0.44900000000000001</v>
      </c>
    </row>
    <row r="3757" spans="33:35" ht="15" customHeight="1">
      <c r="AG3757" s="347" t="s">
        <v>6926</v>
      </c>
      <c r="AH3757" s="347" t="s">
        <v>5899</v>
      </c>
      <c r="AI3757" s="150">
        <v>0.42899999999999999</v>
      </c>
    </row>
    <row r="3758" spans="33:35" ht="15" customHeight="1">
      <c r="AG3758" s="347" t="s">
        <v>6927</v>
      </c>
      <c r="AH3758" s="347" t="s">
        <v>5900</v>
      </c>
      <c r="AI3758" s="150">
        <v>0.51700000000000002</v>
      </c>
    </row>
    <row r="3759" spans="33:35" ht="15" customHeight="1">
      <c r="AG3759" s="347" t="s">
        <v>6928</v>
      </c>
      <c r="AH3759" s="347" t="s">
        <v>5901</v>
      </c>
      <c r="AI3759" s="150">
        <v>0.41599999999999998</v>
      </c>
    </row>
    <row r="3760" spans="33:35" ht="15" customHeight="1">
      <c r="AG3760" s="347" t="s">
        <v>6929</v>
      </c>
      <c r="AH3760" s="347" t="s">
        <v>5902</v>
      </c>
      <c r="AI3760" s="150">
        <v>0.32500000000000001</v>
      </c>
    </row>
    <row r="3761" spans="33:35" ht="15" customHeight="1">
      <c r="AG3761" s="347" t="s">
        <v>6930</v>
      </c>
      <c r="AH3761" s="347" t="s">
        <v>5903</v>
      </c>
      <c r="AI3761" s="150">
        <v>0.46</v>
      </c>
    </row>
    <row r="3762" spans="33:35" ht="15" customHeight="1">
      <c r="AG3762" s="347" t="s">
        <v>6931</v>
      </c>
      <c r="AH3762" s="347" t="s">
        <v>5904</v>
      </c>
      <c r="AI3762" s="150">
        <v>0.46700000000000003</v>
      </c>
    </row>
    <row r="3763" spans="33:35" ht="15" customHeight="1">
      <c r="AG3763" s="347" t="s">
        <v>6932</v>
      </c>
      <c r="AH3763" s="347" t="s">
        <v>5905</v>
      </c>
      <c r="AI3763" s="150">
        <v>0.39500000000000002</v>
      </c>
    </row>
    <row r="3764" spans="33:35" ht="15" customHeight="1">
      <c r="AG3764" s="347" t="s">
        <v>6933</v>
      </c>
      <c r="AH3764" s="347" t="s">
        <v>5906</v>
      </c>
      <c r="AI3764" s="150">
        <v>0.48599999999999999</v>
      </c>
    </row>
    <row r="3765" spans="33:35" ht="15" customHeight="1">
      <c r="AG3765" s="347" t="s">
        <v>6934</v>
      </c>
      <c r="AH3765" s="347" t="s">
        <v>5907</v>
      </c>
      <c r="AI3765" s="150">
        <v>0.504</v>
      </c>
    </row>
    <row r="3766" spans="33:35" ht="15" customHeight="1">
      <c r="AG3766" s="347" t="s">
        <v>6935</v>
      </c>
      <c r="AH3766" s="347" t="s">
        <v>5908</v>
      </c>
      <c r="AI3766" s="150">
        <v>0.60799999999999998</v>
      </c>
    </row>
    <row r="3767" spans="33:35" ht="15" customHeight="1">
      <c r="AG3767" s="347" t="s">
        <v>6936</v>
      </c>
      <c r="AH3767" s="347" t="s">
        <v>5909</v>
      </c>
      <c r="AI3767" s="150">
        <v>0.23899999999999999</v>
      </c>
    </row>
    <row r="3768" spans="33:35" ht="15" customHeight="1">
      <c r="AG3768" s="347" t="s">
        <v>6937</v>
      </c>
      <c r="AH3768" s="347" t="s">
        <v>1208</v>
      </c>
      <c r="AI3768" s="150">
        <v>0.39600000000000002</v>
      </c>
    </row>
    <row r="3769" spans="33:35" ht="15" customHeight="1">
      <c r="AG3769" s="347" t="s">
        <v>6938</v>
      </c>
      <c r="AH3769" s="347" t="s">
        <v>1344</v>
      </c>
      <c r="AI3769" s="150">
        <v>0.44400000000000001</v>
      </c>
    </row>
    <row r="3770" spans="33:35" ht="15" customHeight="1">
      <c r="AG3770" s="347" t="s">
        <v>6939</v>
      </c>
      <c r="AH3770" s="347" t="s">
        <v>4398</v>
      </c>
      <c r="AI3770" s="150">
        <v>0.504</v>
      </c>
    </row>
    <row r="3771" spans="33:35" ht="15" customHeight="1">
      <c r="AG3771" s="347" t="s">
        <v>6940</v>
      </c>
      <c r="AH3771" s="347" t="s">
        <v>5910</v>
      </c>
      <c r="AI3771" s="150">
        <v>0.495</v>
      </c>
    </row>
    <row r="3772" spans="33:35" ht="15" customHeight="1">
      <c r="AG3772" s="347" t="s">
        <v>6941</v>
      </c>
      <c r="AH3772" s="347" t="s">
        <v>5911</v>
      </c>
      <c r="AI3772" s="150">
        <v>0.59199999999999997</v>
      </c>
    </row>
    <row r="3773" spans="33:35" ht="15" customHeight="1">
      <c r="AG3773" s="347" t="s">
        <v>6942</v>
      </c>
      <c r="AH3773" s="347" t="s">
        <v>5912</v>
      </c>
      <c r="AI3773" s="150">
        <v>0.56599999999999995</v>
      </c>
    </row>
    <row r="3774" spans="33:35" ht="15" customHeight="1">
      <c r="AG3774" s="347" t="s">
        <v>6943</v>
      </c>
      <c r="AH3774" s="347" t="s">
        <v>5913</v>
      </c>
      <c r="AI3774" s="150">
        <v>0.32300000000000001</v>
      </c>
    </row>
    <row r="3775" spans="33:35" ht="15" customHeight="1">
      <c r="AG3775" s="347" t="s">
        <v>6944</v>
      </c>
      <c r="AH3775" s="347" t="s">
        <v>5914</v>
      </c>
      <c r="AI3775" s="150">
        <v>0.39200000000000002</v>
      </c>
    </row>
    <row r="3776" spans="33:35" ht="15" customHeight="1">
      <c r="AG3776" s="347" t="s">
        <v>6945</v>
      </c>
      <c r="AH3776" s="347" t="s">
        <v>1412</v>
      </c>
      <c r="AI3776" s="150">
        <v>0</v>
      </c>
    </row>
    <row r="3777" spans="33:35" ht="15" customHeight="1">
      <c r="AG3777" s="347" t="s">
        <v>6946</v>
      </c>
      <c r="AH3777" s="347" t="s">
        <v>4408</v>
      </c>
      <c r="AI3777" s="150">
        <v>0.41</v>
      </c>
    </row>
    <row r="3778" spans="33:35" ht="15" customHeight="1">
      <c r="AG3778" s="347" t="s">
        <v>6947</v>
      </c>
      <c r="AH3778" s="347" t="s">
        <v>1979</v>
      </c>
      <c r="AI3778" s="150">
        <v>0</v>
      </c>
    </row>
    <row r="3779" spans="33:35" ht="15" customHeight="1">
      <c r="AG3779" s="347" t="s">
        <v>6948</v>
      </c>
      <c r="AH3779" s="347" t="s">
        <v>2728</v>
      </c>
      <c r="AI3779" s="150">
        <v>0</v>
      </c>
    </row>
    <row r="3780" spans="33:35" ht="15" customHeight="1">
      <c r="AG3780" s="347" t="s">
        <v>6949</v>
      </c>
      <c r="AH3780" s="347" t="s">
        <v>5915</v>
      </c>
      <c r="AI3780" s="150">
        <v>2.7E-2</v>
      </c>
    </row>
    <row r="3781" spans="33:35" ht="15" customHeight="1">
      <c r="AG3781" s="347" t="s">
        <v>6950</v>
      </c>
      <c r="AH3781" s="347" t="s">
        <v>5916</v>
      </c>
      <c r="AI3781" s="150">
        <v>0.54600000000000004</v>
      </c>
    </row>
    <row r="3782" spans="33:35" ht="15" customHeight="1">
      <c r="AG3782" s="347" t="s">
        <v>6951</v>
      </c>
      <c r="AH3782" s="347" t="s">
        <v>5917</v>
      </c>
      <c r="AI3782" s="150">
        <v>0.43</v>
      </c>
    </row>
    <row r="3783" spans="33:35" ht="15" customHeight="1">
      <c r="AG3783" s="347" t="s">
        <v>6952</v>
      </c>
      <c r="AH3783" s="347" t="s">
        <v>5918</v>
      </c>
      <c r="AI3783" s="150">
        <v>0.38900000000000001</v>
      </c>
    </row>
    <row r="3784" spans="33:35" ht="15" customHeight="1">
      <c r="AG3784" s="347" t="s">
        <v>6953</v>
      </c>
      <c r="AH3784" s="347" t="s">
        <v>5919</v>
      </c>
      <c r="AI3784" s="150">
        <v>0.27800000000000002</v>
      </c>
    </row>
    <row r="3785" spans="33:35" ht="15" customHeight="1">
      <c r="AG3785" s="347" t="s">
        <v>6954</v>
      </c>
      <c r="AH3785" s="347" t="s">
        <v>5920</v>
      </c>
      <c r="AI3785" s="150">
        <v>0.51</v>
      </c>
    </row>
    <row r="3786" spans="33:35" ht="15" customHeight="1">
      <c r="AG3786" s="347" t="s">
        <v>6955</v>
      </c>
      <c r="AH3786" s="347" t="s">
        <v>4427</v>
      </c>
      <c r="AI3786" s="150">
        <v>0</v>
      </c>
    </row>
    <row r="3787" spans="33:35" ht="15" customHeight="1">
      <c r="AG3787" s="347" t="s">
        <v>6956</v>
      </c>
      <c r="AH3787" s="347" t="s">
        <v>5921</v>
      </c>
      <c r="AI3787" s="150">
        <v>0</v>
      </c>
    </row>
    <row r="3788" spans="33:35" ht="15" customHeight="1">
      <c r="AG3788" s="347" t="s">
        <v>6957</v>
      </c>
      <c r="AH3788" s="347" t="s">
        <v>5922</v>
      </c>
      <c r="AI3788" s="150">
        <v>0.32100000000000001</v>
      </c>
    </row>
    <row r="3789" spans="33:35" ht="15" customHeight="1">
      <c r="AG3789" s="347" t="s">
        <v>6958</v>
      </c>
      <c r="AH3789" s="347" t="s">
        <v>5923</v>
      </c>
      <c r="AI3789" s="150">
        <v>0.52200000000000002</v>
      </c>
    </row>
    <row r="3790" spans="33:35" ht="15" customHeight="1">
      <c r="AG3790" s="347" t="s">
        <v>6959</v>
      </c>
      <c r="AH3790" s="347" t="s">
        <v>5924</v>
      </c>
      <c r="AI3790" s="150">
        <v>0.42199999999999999</v>
      </c>
    </row>
    <row r="3791" spans="33:35" ht="15" customHeight="1">
      <c r="AG3791" s="347" t="s">
        <v>6960</v>
      </c>
      <c r="AH3791" s="347" t="s">
        <v>5925</v>
      </c>
      <c r="AI3791" s="150">
        <v>0.52800000000000002</v>
      </c>
    </row>
    <row r="3792" spans="33:35" ht="15" customHeight="1">
      <c r="AG3792" s="347" t="s">
        <v>6961</v>
      </c>
      <c r="AH3792" s="347" t="s">
        <v>5926</v>
      </c>
      <c r="AI3792" s="150">
        <v>0.51</v>
      </c>
    </row>
    <row r="3793" spans="33:35" ht="15" customHeight="1">
      <c r="AG3793" s="347" t="s">
        <v>6962</v>
      </c>
      <c r="AH3793" s="347" t="s">
        <v>5927</v>
      </c>
      <c r="AI3793" s="150">
        <v>0</v>
      </c>
    </row>
    <row r="3794" spans="33:35" ht="15" customHeight="1">
      <c r="AG3794" s="347" t="s">
        <v>6963</v>
      </c>
      <c r="AH3794" s="347" t="s">
        <v>5928</v>
      </c>
      <c r="AI3794" s="150">
        <v>0.38900000000000001</v>
      </c>
    </row>
    <row r="3795" spans="33:35" ht="15" customHeight="1">
      <c r="AG3795" s="347" t="s">
        <v>6964</v>
      </c>
      <c r="AH3795" s="347" t="s">
        <v>1410</v>
      </c>
      <c r="AI3795" s="150">
        <v>0.377</v>
      </c>
    </row>
    <row r="3796" spans="33:35" ht="15" customHeight="1">
      <c r="AG3796" s="347" t="s">
        <v>6965</v>
      </c>
      <c r="AH3796" s="347" t="s">
        <v>4438</v>
      </c>
      <c r="AI3796" s="150">
        <v>0.42599999999999999</v>
      </c>
    </row>
    <row r="3797" spans="33:35" ht="15" customHeight="1">
      <c r="AG3797" s="347" t="s">
        <v>6966</v>
      </c>
      <c r="AH3797" s="347" t="s">
        <v>5929</v>
      </c>
      <c r="AI3797" s="150">
        <v>0</v>
      </c>
    </row>
    <row r="3798" spans="33:35" ht="15" customHeight="1">
      <c r="AG3798" s="347" t="s">
        <v>6967</v>
      </c>
      <c r="AH3798" s="347" t="s">
        <v>5930</v>
      </c>
      <c r="AI3798" s="150">
        <v>0.42899999999999999</v>
      </c>
    </row>
    <row r="3799" spans="33:35" ht="15" customHeight="1">
      <c r="AG3799" s="347" t="s">
        <v>6968</v>
      </c>
      <c r="AH3799" s="347" t="s">
        <v>5931</v>
      </c>
      <c r="AI3799" s="150">
        <v>0.46299999999999997</v>
      </c>
    </row>
    <row r="3800" spans="33:35" ht="15" customHeight="1">
      <c r="AG3800" s="347" t="s">
        <v>6969</v>
      </c>
      <c r="AH3800" s="347" t="s">
        <v>5932</v>
      </c>
      <c r="AI3800" s="150">
        <v>0.13</v>
      </c>
    </row>
    <row r="3801" spans="33:35" ht="15" customHeight="1">
      <c r="AG3801" s="347" t="s">
        <v>6970</v>
      </c>
      <c r="AH3801" s="347" t="s">
        <v>5933</v>
      </c>
      <c r="AI3801" s="150">
        <v>0.47</v>
      </c>
    </row>
    <row r="3802" spans="33:35" ht="15" customHeight="1">
      <c r="AG3802" s="347" t="s">
        <v>6971</v>
      </c>
      <c r="AH3802" s="347" t="s">
        <v>5934</v>
      </c>
      <c r="AI3802" s="150">
        <v>0.78700000000000003</v>
      </c>
    </row>
    <row r="3803" spans="33:35" ht="15" customHeight="1">
      <c r="AG3803" s="347" t="s">
        <v>6972</v>
      </c>
      <c r="AH3803" s="347" t="s">
        <v>5935</v>
      </c>
      <c r="AI3803" s="150">
        <v>0.41499999999999998</v>
      </c>
    </row>
    <row r="3804" spans="33:35" ht="15" customHeight="1">
      <c r="AG3804" s="347" t="s">
        <v>6973</v>
      </c>
      <c r="AH3804" s="347" t="s">
        <v>5936</v>
      </c>
      <c r="AI3804" s="150">
        <v>0.34900000000000003</v>
      </c>
    </row>
    <row r="3805" spans="33:35" ht="15" customHeight="1">
      <c r="AG3805" s="347" t="s">
        <v>6974</v>
      </c>
      <c r="AH3805" s="347" t="s">
        <v>5937</v>
      </c>
      <c r="AI3805" s="150">
        <v>0.504</v>
      </c>
    </row>
    <row r="3806" spans="33:35" ht="15" customHeight="1">
      <c r="AG3806" s="347" t="s">
        <v>6975</v>
      </c>
      <c r="AH3806" s="347" t="s">
        <v>5938</v>
      </c>
      <c r="AI3806" s="150">
        <v>0.504</v>
      </c>
    </row>
    <row r="3807" spans="33:35" ht="15" customHeight="1">
      <c r="AG3807" s="347" t="s">
        <v>6976</v>
      </c>
      <c r="AH3807" s="347" t="s">
        <v>4454</v>
      </c>
      <c r="AI3807" s="150">
        <v>0</v>
      </c>
    </row>
    <row r="3808" spans="33:35" ht="15" customHeight="1">
      <c r="AG3808" s="347" t="s">
        <v>6977</v>
      </c>
      <c r="AH3808" s="347" t="s">
        <v>5939</v>
      </c>
      <c r="AI3808" s="150">
        <v>0.54</v>
      </c>
    </row>
    <row r="3809" spans="33:35" ht="15" customHeight="1">
      <c r="AG3809" s="347" t="s">
        <v>6978</v>
      </c>
      <c r="AH3809" s="347" t="s">
        <v>4458</v>
      </c>
      <c r="AI3809" s="150">
        <v>0</v>
      </c>
    </row>
    <row r="3810" spans="33:35" ht="15" customHeight="1">
      <c r="AG3810" s="347" t="s">
        <v>6979</v>
      </c>
      <c r="AH3810" s="347" t="s">
        <v>5940</v>
      </c>
      <c r="AI3810" s="150">
        <v>0.39100000000000001</v>
      </c>
    </row>
    <row r="3811" spans="33:35" ht="15" customHeight="1">
      <c r="AG3811" s="347" t="s">
        <v>6980</v>
      </c>
      <c r="AH3811" s="347" t="s">
        <v>5941</v>
      </c>
      <c r="AI3811" s="150">
        <v>0.47499999999999998</v>
      </c>
    </row>
    <row r="3812" spans="33:35" ht="15" customHeight="1">
      <c r="AG3812" s="347" t="s">
        <v>6981</v>
      </c>
      <c r="AH3812" s="347" t="s">
        <v>5942</v>
      </c>
      <c r="AI3812" s="150">
        <v>0.495</v>
      </c>
    </row>
    <row r="3813" spans="33:35" ht="15" customHeight="1">
      <c r="AG3813" s="347" t="s">
        <v>6982</v>
      </c>
      <c r="AH3813" s="347" t="s">
        <v>5943</v>
      </c>
      <c r="AI3813" s="150">
        <v>0.39200000000000002</v>
      </c>
    </row>
    <row r="3814" spans="33:35" ht="15" customHeight="1">
      <c r="AG3814" s="347" t="s">
        <v>6983</v>
      </c>
      <c r="AH3814" s="347" t="s">
        <v>5944</v>
      </c>
      <c r="AI3814" s="150">
        <v>0.52899999999999991</v>
      </c>
    </row>
    <row r="3815" spans="33:35" ht="15" customHeight="1">
      <c r="AG3815" s="347" t="s">
        <v>6984</v>
      </c>
      <c r="AH3815" s="347" t="s">
        <v>5945</v>
      </c>
      <c r="AI3815" s="150">
        <v>0.60099999999999998</v>
      </c>
    </row>
    <row r="3816" spans="33:35" ht="15" customHeight="1">
      <c r="AG3816" s="347" t="s">
        <v>6985</v>
      </c>
      <c r="AH3816" s="347" t="s">
        <v>5946</v>
      </c>
      <c r="AI3816" s="150">
        <v>0.16400000000000001</v>
      </c>
    </row>
    <row r="3817" spans="33:35" ht="15" customHeight="1">
      <c r="AG3817" s="347" t="s">
        <v>6986</v>
      </c>
      <c r="AH3817" s="347" t="s">
        <v>5947</v>
      </c>
      <c r="AI3817" s="150">
        <v>0.46500000000000002</v>
      </c>
    </row>
    <row r="3818" spans="33:35" ht="15" customHeight="1">
      <c r="AG3818" s="347" t="s">
        <v>6987</v>
      </c>
      <c r="AH3818" s="347" t="s">
        <v>5948</v>
      </c>
      <c r="AI3818" s="150">
        <v>0.47399999999999998</v>
      </c>
    </row>
    <row r="3819" spans="33:35" ht="15" customHeight="1">
      <c r="AG3819" s="347" t="s">
        <v>6988</v>
      </c>
      <c r="AH3819" s="347" t="s">
        <v>5949</v>
      </c>
      <c r="AI3819" s="150">
        <v>0.39200000000000002</v>
      </c>
    </row>
    <row r="3820" spans="33:35" ht="15" customHeight="1">
      <c r="AG3820" s="347" t="s">
        <v>6989</v>
      </c>
      <c r="AH3820" s="347" t="s">
        <v>5950</v>
      </c>
      <c r="AI3820" s="150">
        <v>0.45700000000000002</v>
      </c>
    </row>
    <row r="3821" spans="33:35" ht="15" customHeight="1">
      <c r="AG3821" s="347" t="s">
        <v>6990</v>
      </c>
      <c r="AH3821" s="347" t="s">
        <v>2321</v>
      </c>
      <c r="AI3821" s="150">
        <v>0</v>
      </c>
    </row>
    <row r="3822" spans="33:35" ht="15" customHeight="1">
      <c r="AG3822" s="347" t="s">
        <v>6991</v>
      </c>
      <c r="AH3822" s="347" t="s">
        <v>4470</v>
      </c>
      <c r="AI3822" s="150">
        <v>0</v>
      </c>
    </row>
    <row r="3823" spans="33:35" ht="15" customHeight="1">
      <c r="AG3823" s="347" t="s">
        <v>6992</v>
      </c>
      <c r="AH3823" s="347" t="s">
        <v>5951</v>
      </c>
      <c r="AI3823" s="150">
        <v>0</v>
      </c>
    </row>
    <row r="3824" spans="33:35" ht="15" customHeight="1">
      <c r="AG3824" s="347" t="s">
        <v>6993</v>
      </c>
      <c r="AH3824" s="347" t="s">
        <v>5952</v>
      </c>
      <c r="AI3824" s="150">
        <v>0</v>
      </c>
    </row>
    <row r="3825" spans="33:35" ht="15" customHeight="1">
      <c r="AG3825" s="347" t="s">
        <v>6994</v>
      </c>
      <c r="AH3825" s="347" t="s">
        <v>5953</v>
      </c>
      <c r="AI3825" s="150">
        <v>0.46599999999999997</v>
      </c>
    </row>
    <row r="3826" spans="33:35" ht="15" customHeight="1">
      <c r="AG3826" s="347" t="s">
        <v>6995</v>
      </c>
      <c r="AH3826" s="347" t="s">
        <v>5954</v>
      </c>
      <c r="AI3826" s="150">
        <v>0.248</v>
      </c>
    </row>
    <row r="3827" spans="33:35" ht="15" customHeight="1">
      <c r="AG3827" s="347" t="s">
        <v>6996</v>
      </c>
      <c r="AH3827" s="347" t="s">
        <v>5955</v>
      </c>
      <c r="AI3827" s="150">
        <v>0</v>
      </c>
    </row>
    <row r="3828" spans="33:35" ht="15" customHeight="1">
      <c r="AG3828" s="347" t="s">
        <v>6997</v>
      </c>
      <c r="AH3828" s="347" t="s">
        <v>5956</v>
      </c>
      <c r="AI3828" s="150">
        <v>0.46899999999999997</v>
      </c>
    </row>
    <row r="3829" spans="33:35" ht="15" customHeight="1">
      <c r="AG3829" s="347" t="s">
        <v>6998</v>
      </c>
      <c r="AH3829" s="347" t="s">
        <v>1415</v>
      </c>
      <c r="AI3829" s="150">
        <v>0</v>
      </c>
    </row>
    <row r="3830" spans="33:35" ht="15" customHeight="1">
      <c r="AG3830" s="347" t="s">
        <v>6999</v>
      </c>
      <c r="AH3830" s="347" t="s">
        <v>5957</v>
      </c>
      <c r="AI3830" s="150">
        <v>0</v>
      </c>
    </row>
    <row r="3831" spans="33:35" ht="15" customHeight="1">
      <c r="AG3831" s="347" t="s">
        <v>7000</v>
      </c>
      <c r="AH3831" s="347" t="s">
        <v>5958</v>
      </c>
      <c r="AI3831" s="150">
        <v>0.55000000000000004</v>
      </c>
    </row>
    <row r="3832" spans="33:35" ht="15" customHeight="1">
      <c r="AG3832" s="347" t="s">
        <v>7001</v>
      </c>
      <c r="AH3832" s="347" t="s">
        <v>5959</v>
      </c>
      <c r="AI3832" s="150">
        <v>0.51500000000000001</v>
      </c>
    </row>
    <row r="3833" spans="33:35" ht="15" customHeight="1">
      <c r="AG3833" s="347" t="s">
        <v>7002</v>
      </c>
      <c r="AH3833" s="347" t="s">
        <v>5960</v>
      </c>
      <c r="AI3833" s="150">
        <v>0.46500000000000002</v>
      </c>
    </row>
    <row r="3834" spans="33:35" ht="15" customHeight="1">
      <c r="AG3834" s="347" t="s">
        <v>7003</v>
      </c>
      <c r="AH3834" s="347" t="s">
        <v>5961</v>
      </c>
      <c r="AI3834" s="150">
        <v>0.33</v>
      </c>
    </row>
    <row r="3835" spans="33:35" ht="15" customHeight="1">
      <c r="AG3835" s="347" t="s">
        <v>7004</v>
      </c>
      <c r="AH3835" s="347" t="s">
        <v>5962</v>
      </c>
      <c r="AI3835" s="150">
        <v>0.39200000000000002</v>
      </c>
    </row>
    <row r="3836" spans="33:35" ht="15" customHeight="1">
      <c r="AG3836" s="347" t="s">
        <v>7005</v>
      </c>
      <c r="AH3836" s="347" t="s">
        <v>5963</v>
      </c>
      <c r="AI3836" s="150">
        <v>0.39200000000000002</v>
      </c>
    </row>
    <row r="3837" spans="33:35" ht="15" customHeight="1">
      <c r="AG3837" s="347" t="s">
        <v>7006</v>
      </c>
      <c r="AH3837" s="347" t="s">
        <v>5964</v>
      </c>
      <c r="AI3837" s="150">
        <v>0.68799999999999994</v>
      </c>
    </row>
    <row r="3838" spans="33:35" ht="15" customHeight="1">
      <c r="AG3838" s="347" t="s">
        <v>7007</v>
      </c>
      <c r="AH3838" s="347" t="s">
        <v>5965</v>
      </c>
      <c r="AI3838" s="150">
        <v>0.32200000000000001</v>
      </c>
    </row>
    <row r="3839" spans="33:35" ht="15" customHeight="1">
      <c r="AG3839" s="347" t="s">
        <v>7008</v>
      </c>
      <c r="AH3839" s="347" t="s">
        <v>5966</v>
      </c>
      <c r="AI3839" s="150">
        <v>0.39200000000000002</v>
      </c>
    </row>
    <row r="3840" spans="33:35" ht="15" customHeight="1">
      <c r="AG3840" s="347" t="s">
        <v>7009</v>
      </c>
      <c r="AH3840" s="347" t="s">
        <v>5967</v>
      </c>
      <c r="AI3840" s="150">
        <v>0.441</v>
      </c>
    </row>
    <row r="3841" spans="33:35" ht="15" customHeight="1">
      <c r="AG3841" s="347" t="s">
        <v>7010</v>
      </c>
      <c r="AH3841" s="347" t="s">
        <v>5968</v>
      </c>
      <c r="AI3841" s="150">
        <v>0.52700000000000002</v>
      </c>
    </row>
    <row r="3842" spans="33:35" ht="15" customHeight="1">
      <c r="AG3842" s="347" t="s">
        <v>7011</v>
      </c>
      <c r="AH3842" s="347" t="s">
        <v>5969</v>
      </c>
      <c r="AI3842" s="150">
        <v>0.41099999999999998</v>
      </c>
    </row>
    <row r="3843" spans="33:35" ht="15" customHeight="1">
      <c r="AG3843" s="347" t="s">
        <v>7012</v>
      </c>
      <c r="AH3843" s="347" t="s">
        <v>5970</v>
      </c>
      <c r="AI3843" s="150">
        <v>0.66300000000000003</v>
      </c>
    </row>
    <row r="3844" spans="33:35" ht="15" customHeight="1">
      <c r="AG3844" s="347" t="s">
        <v>7013</v>
      </c>
      <c r="AH3844" s="347" t="s">
        <v>4495</v>
      </c>
      <c r="AI3844" s="150">
        <v>0</v>
      </c>
    </row>
    <row r="3845" spans="33:35" ht="15" customHeight="1">
      <c r="AG3845" s="347" t="s">
        <v>7014</v>
      </c>
      <c r="AH3845" s="347" t="s">
        <v>5971</v>
      </c>
      <c r="AI3845" s="150">
        <v>0.312</v>
      </c>
    </row>
    <row r="3846" spans="33:35" ht="15" customHeight="1">
      <c r="AG3846" s="347" t="s">
        <v>7015</v>
      </c>
      <c r="AH3846" s="347" t="s">
        <v>1546</v>
      </c>
      <c r="AI3846" s="150">
        <v>0</v>
      </c>
    </row>
    <row r="3847" spans="33:35" ht="15" customHeight="1">
      <c r="AG3847" s="347" t="s">
        <v>7016</v>
      </c>
      <c r="AH3847" s="347" t="s">
        <v>4500</v>
      </c>
      <c r="AI3847" s="150">
        <v>0.184</v>
      </c>
    </row>
    <row r="3848" spans="33:35" ht="15" customHeight="1">
      <c r="AG3848" s="347" t="s">
        <v>7017</v>
      </c>
      <c r="AH3848" s="347" t="s">
        <v>4502</v>
      </c>
      <c r="AI3848" s="150">
        <v>0.377</v>
      </c>
    </row>
    <row r="3849" spans="33:35" ht="15" customHeight="1">
      <c r="AG3849" s="347" t="s">
        <v>7018</v>
      </c>
      <c r="AH3849" s="347" t="s">
        <v>4504</v>
      </c>
      <c r="AI3849" s="150">
        <v>0</v>
      </c>
    </row>
    <row r="3850" spans="33:35" ht="15" customHeight="1">
      <c r="AG3850" s="347" t="s">
        <v>7019</v>
      </c>
      <c r="AH3850" s="347" t="s">
        <v>5972</v>
      </c>
      <c r="AI3850" s="150">
        <v>0.502</v>
      </c>
    </row>
    <row r="3851" spans="33:35" ht="15" customHeight="1">
      <c r="AG3851" s="347" t="s">
        <v>7020</v>
      </c>
      <c r="AH3851" s="347" t="s">
        <v>5973</v>
      </c>
      <c r="AI3851" s="150">
        <v>0.59599999999999997</v>
      </c>
    </row>
    <row r="3852" spans="33:35" ht="15" customHeight="1">
      <c r="AG3852" s="347" t="s">
        <v>7021</v>
      </c>
      <c r="AH3852" s="347" t="s">
        <v>5974</v>
      </c>
      <c r="AI3852" s="150">
        <v>0.39200000000000002</v>
      </c>
    </row>
    <row r="3853" spans="33:35" ht="15" customHeight="1">
      <c r="AG3853" s="347" t="s">
        <v>7022</v>
      </c>
      <c r="AH3853" s="347" t="s">
        <v>4515</v>
      </c>
      <c r="AI3853" s="150">
        <v>0</v>
      </c>
    </row>
    <row r="3854" spans="33:35" ht="15" customHeight="1">
      <c r="AG3854" s="347" t="s">
        <v>7023</v>
      </c>
      <c r="AH3854" s="347" t="s">
        <v>5975</v>
      </c>
      <c r="AI3854" s="150">
        <v>1.0369999999999999</v>
      </c>
    </row>
    <row r="3855" spans="33:35" ht="15" customHeight="1">
      <c r="AG3855" s="347" t="s">
        <v>7024</v>
      </c>
      <c r="AH3855" s="347" t="s">
        <v>5976</v>
      </c>
      <c r="AI3855" s="150">
        <v>0.64400000000000002</v>
      </c>
    </row>
    <row r="3856" spans="33:35" ht="15" customHeight="1">
      <c r="AG3856" s="347" t="s">
        <v>7025</v>
      </c>
      <c r="AH3856" s="347" t="s">
        <v>1087</v>
      </c>
      <c r="AI3856" s="150">
        <v>0</v>
      </c>
    </row>
    <row r="3857" spans="33:35" ht="15" customHeight="1">
      <c r="AG3857" s="347" t="s">
        <v>7026</v>
      </c>
      <c r="AH3857" s="347" t="s">
        <v>1088</v>
      </c>
      <c r="AI3857" s="150">
        <v>0.19700000000000001</v>
      </c>
    </row>
    <row r="3858" spans="33:35" ht="15" customHeight="1">
      <c r="AG3858" s="347" t="s">
        <v>7027</v>
      </c>
      <c r="AH3858" s="347" t="s">
        <v>2335</v>
      </c>
      <c r="AI3858" s="150">
        <v>0</v>
      </c>
    </row>
    <row r="3859" spans="33:35" ht="15" customHeight="1">
      <c r="AG3859" s="347" t="s">
        <v>7028</v>
      </c>
      <c r="AH3859" s="347" t="s">
        <v>2336</v>
      </c>
      <c r="AI3859" s="150">
        <v>0</v>
      </c>
    </row>
    <row r="3860" spans="33:35" ht="15" customHeight="1">
      <c r="AG3860" s="347" t="s">
        <v>7029</v>
      </c>
      <c r="AH3860" s="347" t="s">
        <v>4524</v>
      </c>
      <c r="AI3860" s="150">
        <v>0.247</v>
      </c>
    </row>
    <row r="3861" spans="33:35" ht="15" customHeight="1">
      <c r="AG3861" s="347" t="s">
        <v>7030</v>
      </c>
      <c r="AH3861" s="347" t="s">
        <v>4526</v>
      </c>
      <c r="AI3861" s="150">
        <v>0</v>
      </c>
    </row>
    <row r="3862" spans="33:35" ht="15" customHeight="1">
      <c r="AG3862" s="347" t="s">
        <v>7031</v>
      </c>
      <c r="AH3862" s="347" t="s">
        <v>4528</v>
      </c>
      <c r="AI3862" s="150">
        <v>0</v>
      </c>
    </row>
    <row r="3863" spans="33:35" ht="15" customHeight="1">
      <c r="AG3863" s="347" t="s">
        <v>7032</v>
      </c>
      <c r="AH3863" s="347" t="s">
        <v>5977</v>
      </c>
      <c r="AI3863" s="150">
        <v>0</v>
      </c>
    </row>
    <row r="3864" spans="33:35" ht="15" customHeight="1">
      <c r="AG3864" s="347" t="s">
        <v>7033</v>
      </c>
      <c r="AH3864" s="347" t="s">
        <v>5978</v>
      </c>
      <c r="AI3864" s="150">
        <v>0.248</v>
      </c>
    </row>
    <row r="3865" spans="33:35" ht="15" customHeight="1">
      <c r="AG3865" s="347" t="s">
        <v>7034</v>
      </c>
      <c r="AH3865" s="347" t="s">
        <v>5979</v>
      </c>
      <c r="AI3865" s="150">
        <v>0.46400000000000002</v>
      </c>
    </row>
    <row r="3866" spans="33:35" ht="15" customHeight="1">
      <c r="AG3866" s="347" t="s">
        <v>7035</v>
      </c>
      <c r="AH3866" s="347" t="s">
        <v>5980</v>
      </c>
      <c r="AI3866" s="150">
        <v>0.43</v>
      </c>
    </row>
    <row r="3867" spans="33:35" ht="15" customHeight="1">
      <c r="AG3867" s="347" t="s">
        <v>7036</v>
      </c>
      <c r="AH3867" s="347" t="s">
        <v>5981</v>
      </c>
      <c r="AI3867" s="150">
        <v>0.41399999999999998</v>
      </c>
    </row>
    <row r="3868" spans="33:35" ht="15" customHeight="1">
      <c r="AG3868" s="347" t="s">
        <v>7037</v>
      </c>
      <c r="AH3868" s="347" t="s">
        <v>5982</v>
      </c>
      <c r="AI3868" s="150">
        <v>0.51200000000000001</v>
      </c>
    </row>
    <row r="3869" spans="33:35" ht="15" customHeight="1">
      <c r="AG3869" s="347" t="s">
        <v>7038</v>
      </c>
      <c r="AH3869" s="347" t="s">
        <v>5983</v>
      </c>
      <c r="AI3869" s="150">
        <v>0.47399999999999998</v>
      </c>
    </row>
    <row r="3870" spans="33:35" ht="15" customHeight="1">
      <c r="AG3870" s="347" t="s">
        <v>7039</v>
      </c>
      <c r="AH3870" s="347" t="s">
        <v>5984</v>
      </c>
      <c r="AI3870" s="150">
        <v>0.53300000000000003</v>
      </c>
    </row>
    <row r="3871" spans="33:35" ht="15" customHeight="1">
      <c r="AG3871" s="347" t="s">
        <v>7040</v>
      </c>
      <c r="AH3871" s="347" t="s">
        <v>5985</v>
      </c>
      <c r="AI3871" s="150">
        <v>0.52300000000000002</v>
      </c>
    </row>
    <row r="3872" spans="33:35" ht="15" customHeight="1">
      <c r="AG3872" s="347" t="s">
        <v>7041</v>
      </c>
      <c r="AH3872" s="347" t="s">
        <v>5986</v>
      </c>
      <c r="AI3872" s="150">
        <v>0.50700000000000001</v>
      </c>
    </row>
    <row r="3873" spans="33:35" ht="15" customHeight="1">
      <c r="AG3873" s="347" t="s">
        <v>7042</v>
      </c>
      <c r="AH3873" s="347" t="s">
        <v>5987</v>
      </c>
      <c r="AI3873" s="150">
        <v>0.44</v>
      </c>
    </row>
    <row r="3874" spans="33:35" ht="15" customHeight="1">
      <c r="AG3874" s="347" t="s">
        <v>7043</v>
      </c>
      <c r="AH3874" s="347" t="s">
        <v>5988</v>
      </c>
      <c r="AI3874" s="150">
        <v>0.40300000000000002</v>
      </c>
    </row>
    <row r="3875" spans="33:35" ht="15" customHeight="1">
      <c r="AG3875" s="347" t="s">
        <v>7044</v>
      </c>
      <c r="AH3875" s="347" t="s">
        <v>5989</v>
      </c>
      <c r="AI3875" s="150">
        <v>0.39599999999999996</v>
      </c>
    </row>
    <row r="3876" spans="33:35" ht="15" customHeight="1">
      <c r="AG3876" s="347" t="s">
        <v>7045</v>
      </c>
      <c r="AH3876" s="347" t="s">
        <v>5990</v>
      </c>
      <c r="AI3876" s="150">
        <v>0.33300000000000002</v>
      </c>
    </row>
    <row r="3877" spans="33:35" ht="15" customHeight="1">
      <c r="AG3877" s="347" t="s">
        <v>7046</v>
      </c>
      <c r="AH3877" s="347" t="s">
        <v>5991</v>
      </c>
      <c r="AI3877" s="150">
        <v>0.45400000000000001</v>
      </c>
    </row>
    <row r="3878" spans="33:35" ht="15" customHeight="1">
      <c r="AG3878" s="347" t="s">
        <v>7047</v>
      </c>
      <c r="AH3878" s="347" t="s">
        <v>5992</v>
      </c>
      <c r="AI3878" s="150">
        <v>0</v>
      </c>
    </row>
    <row r="3879" spans="33:35" ht="15" customHeight="1">
      <c r="AG3879" s="347" t="s">
        <v>7048</v>
      </c>
      <c r="AH3879" s="347" t="s">
        <v>5993</v>
      </c>
      <c r="AI3879" s="150">
        <v>0.434</v>
      </c>
    </row>
    <row r="3880" spans="33:35" ht="15" customHeight="1">
      <c r="AG3880" s="347" t="s">
        <v>7049</v>
      </c>
      <c r="AH3880" s="347" t="s">
        <v>5994</v>
      </c>
      <c r="AI3880" s="150">
        <v>0.53400000000000003</v>
      </c>
    </row>
    <row r="3881" spans="33:35" ht="15" customHeight="1">
      <c r="AG3881" s="347" t="s">
        <v>7050</v>
      </c>
      <c r="AH3881" s="347" t="s">
        <v>5995</v>
      </c>
      <c r="AI3881" s="150">
        <v>0.46099999999999997</v>
      </c>
    </row>
    <row r="3882" spans="33:35" ht="15" customHeight="1">
      <c r="AG3882" s="347" t="s">
        <v>7051</v>
      </c>
      <c r="AH3882" s="347" t="s">
        <v>5996</v>
      </c>
      <c r="AI3882" s="150">
        <v>0.55699999999999994</v>
      </c>
    </row>
    <row r="3883" spans="33:35" ht="15" customHeight="1">
      <c r="AG3883" s="347" t="s">
        <v>7052</v>
      </c>
      <c r="AH3883" s="347" t="s">
        <v>5997</v>
      </c>
      <c r="AI3883" s="150">
        <v>0.44499999999999995</v>
      </c>
    </row>
    <row r="3884" spans="33:35" ht="15" customHeight="1">
      <c r="AG3884" s="347" t="s">
        <v>7053</v>
      </c>
      <c r="AH3884" s="347" t="s">
        <v>5998</v>
      </c>
      <c r="AI3884" s="150">
        <v>0.67</v>
      </c>
    </row>
    <row r="3885" spans="33:35" ht="15" customHeight="1">
      <c r="AG3885" s="347" t="s">
        <v>7054</v>
      </c>
      <c r="AH3885" s="347" t="s">
        <v>5999</v>
      </c>
      <c r="AI3885" s="150">
        <v>0</v>
      </c>
    </row>
    <row r="3886" spans="33:35" ht="15" customHeight="1">
      <c r="AG3886" s="347" t="s">
        <v>7055</v>
      </c>
      <c r="AH3886" s="347" t="s">
        <v>6000</v>
      </c>
      <c r="AI3886" s="150">
        <v>0.49</v>
      </c>
    </row>
    <row r="3887" spans="33:35" ht="15" customHeight="1">
      <c r="AG3887" s="347" t="s">
        <v>7056</v>
      </c>
      <c r="AH3887" s="347" t="s">
        <v>6001</v>
      </c>
      <c r="AI3887" s="150">
        <v>0.46500000000000002</v>
      </c>
    </row>
    <row r="3888" spans="33:35" ht="15" customHeight="1">
      <c r="AG3888" s="347" t="s">
        <v>7057</v>
      </c>
      <c r="AH3888" s="347" t="s">
        <v>6002</v>
      </c>
      <c r="AI3888" s="150">
        <v>0.39</v>
      </c>
    </row>
    <row r="3889" spans="33:35" ht="15" customHeight="1">
      <c r="AG3889" s="347" t="s">
        <v>7058</v>
      </c>
      <c r="AH3889" s="347" t="s">
        <v>4570</v>
      </c>
      <c r="AI3889" s="150">
        <v>0</v>
      </c>
    </row>
    <row r="3890" spans="33:35" ht="15" customHeight="1">
      <c r="AG3890" s="347" t="s">
        <v>7059</v>
      </c>
      <c r="AH3890" s="347" t="s">
        <v>6003</v>
      </c>
      <c r="AI3890" s="150">
        <v>0.502</v>
      </c>
    </row>
    <row r="3891" spans="33:35" ht="15" customHeight="1">
      <c r="AG3891" s="347" t="s">
        <v>7060</v>
      </c>
      <c r="AH3891" s="347" t="s">
        <v>6004</v>
      </c>
      <c r="AI3891" s="150">
        <v>0.38400000000000001</v>
      </c>
    </row>
    <row r="3892" spans="33:35" ht="15" customHeight="1">
      <c r="AG3892" s="347" t="s">
        <v>7061</v>
      </c>
      <c r="AH3892" s="347" t="s">
        <v>6005</v>
      </c>
      <c r="AI3892" s="150">
        <v>0</v>
      </c>
    </row>
    <row r="3893" spans="33:35" ht="15" customHeight="1">
      <c r="AG3893" s="347" t="s">
        <v>7062</v>
      </c>
      <c r="AH3893" s="347" t="s">
        <v>6006</v>
      </c>
      <c r="AI3893" s="150">
        <v>0.48599999999999999</v>
      </c>
    </row>
    <row r="3894" spans="33:35" ht="15" customHeight="1">
      <c r="AG3894" s="347" t="s">
        <v>7063</v>
      </c>
      <c r="AH3894" s="347" t="s">
        <v>6007</v>
      </c>
      <c r="AI3894" s="150">
        <v>0.39200000000000002</v>
      </c>
    </row>
    <row r="3895" spans="33:35" ht="15" customHeight="1">
      <c r="AG3895" s="347" t="s">
        <v>7064</v>
      </c>
      <c r="AH3895" s="347" t="s">
        <v>4578</v>
      </c>
      <c r="AI3895" s="150">
        <v>0</v>
      </c>
    </row>
    <row r="3896" spans="33:35" ht="15" customHeight="1">
      <c r="AG3896" s="347" t="s">
        <v>7065</v>
      </c>
      <c r="AH3896" s="347" t="s">
        <v>6008</v>
      </c>
      <c r="AI3896" s="150">
        <v>0.45199999999999996</v>
      </c>
    </row>
    <row r="3897" spans="33:35" ht="15" customHeight="1">
      <c r="AG3897" s="347" t="s">
        <v>7066</v>
      </c>
      <c r="AH3897" s="347" t="s">
        <v>6009</v>
      </c>
      <c r="AI3897" s="150">
        <v>0.502</v>
      </c>
    </row>
    <row r="3898" spans="33:35" ht="15" customHeight="1">
      <c r="AG3898" s="347" t="s">
        <v>7067</v>
      </c>
      <c r="AH3898" s="347" t="s">
        <v>6010</v>
      </c>
      <c r="AI3898" s="150">
        <v>0.34099999999999997</v>
      </c>
    </row>
    <row r="3899" spans="33:35" ht="15" customHeight="1">
      <c r="AG3899" s="347" t="s">
        <v>7068</v>
      </c>
      <c r="AH3899" s="347" t="s">
        <v>4585</v>
      </c>
      <c r="AI3899" s="150">
        <v>0</v>
      </c>
    </row>
    <row r="3900" spans="33:35" ht="15" customHeight="1">
      <c r="AG3900" s="347" t="s">
        <v>7069</v>
      </c>
      <c r="AH3900" s="347" t="s">
        <v>6011</v>
      </c>
      <c r="AI3900" s="150">
        <v>0.28600000000000003</v>
      </c>
    </row>
    <row r="3901" spans="33:35" ht="15" customHeight="1">
      <c r="AG3901" s="347" t="s">
        <v>7070</v>
      </c>
      <c r="AH3901" s="347" t="s">
        <v>6012</v>
      </c>
      <c r="AI3901" s="150">
        <v>0.46600000000000003</v>
      </c>
    </row>
    <row r="3902" spans="33:35" ht="15" customHeight="1">
      <c r="AG3902" s="347" t="s">
        <v>7071</v>
      </c>
      <c r="AH3902" s="347" t="s">
        <v>6013</v>
      </c>
      <c r="AI3902" s="150">
        <v>0.53500000000000003</v>
      </c>
    </row>
    <row r="3903" spans="33:35" ht="15" customHeight="1">
      <c r="AG3903" s="347" t="s">
        <v>7072</v>
      </c>
      <c r="AH3903" s="347" t="s">
        <v>6014</v>
      </c>
      <c r="AI3903" s="150">
        <v>0.443</v>
      </c>
    </row>
    <row r="3904" spans="33:35" ht="15" customHeight="1">
      <c r="AG3904" s="347" t="s">
        <v>7073</v>
      </c>
      <c r="AH3904" s="347" t="s">
        <v>6015</v>
      </c>
      <c r="AI3904" s="150">
        <v>0.501</v>
      </c>
    </row>
    <row r="3905" spans="33:35" ht="15" customHeight="1">
      <c r="AG3905" s="347" t="s">
        <v>7074</v>
      </c>
      <c r="AH3905" s="347" t="s">
        <v>6016</v>
      </c>
      <c r="AI3905" s="150">
        <v>0</v>
      </c>
    </row>
    <row r="3906" spans="33:35" ht="15" customHeight="1">
      <c r="AG3906" s="347" t="s">
        <v>7075</v>
      </c>
      <c r="AH3906" s="347" t="s">
        <v>6017</v>
      </c>
      <c r="AI3906" s="150">
        <v>0.46</v>
      </c>
    </row>
    <row r="3907" spans="33:35" ht="15" customHeight="1">
      <c r="AG3907" s="347" t="s">
        <v>7076</v>
      </c>
      <c r="AH3907" s="347" t="s">
        <v>6018</v>
      </c>
      <c r="AI3907" s="150">
        <v>0.39200000000000002</v>
      </c>
    </row>
    <row r="3908" spans="33:35" ht="15" customHeight="1">
      <c r="AG3908" s="347" t="s">
        <v>7077</v>
      </c>
      <c r="AH3908" s="347" t="s">
        <v>6019</v>
      </c>
      <c r="AI3908" s="150">
        <v>0.504</v>
      </c>
    </row>
    <row r="3909" spans="33:35" ht="15" customHeight="1">
      <c r="AG3909" s="347" t="s">
        <v>7078</v>
      </c>
      <c r="AH3909" s="347" t="s">
        <v>6020</v>
      </c>
      <c r="AI3909" s="150">
        <v>0.41800000000000004</v>
      </c>
    </row>
    <row r="3910" spans="33:35" ht="15" customHeight="1">
      <c r="AG3910" s="347" t="s">
        <v>7079</v>
      </c>
      <c r="AH3910" s="347" t="s">
        <v>6021</v>
      </c>
      <c r="AI3910" s="150">
        <v>0</v>
      </c>
    </row>
    <row r="3911" spans="33:35" ht="15" customHeight="1">
      <c r="AG3911" s="347" t="s">
        <v>7080</v>
      </c>
      <c r="AH3911" s="347" t="s">
        <v>6022</v>
      </c>
      <c r="AI3911" s="150">
        <v>0</v>
      </c>
    </row>
    <row r="3912" spans="33:35" ht="15" customHeight="1">
      <c r="AG3912" s="347" t="s">
        <v>7081</v>
      </c>
      <c r="AH3912" s="347" t="s">
        <v>6023</v>
      </c>
      <c r="AI3912" s="150">
        <v>0.54500000000000004</v>
      </c>
    </row>
    <row r="3913" spans="33:35" ht="15" customHeight="1">
      <c r="AG3913" s="347" t="s">
        <v>7082</v>
      </c>
      <c r="AH3913" s="347" t="s">
        <v>6024</v>
      </c>
      <c r="AI3913" s="150">
        <v>0</v>
      </c>
    </row>
    <row r="3914" spans="33:35" ht="15" customHeight="1">
      <c r="AG3914" s="347" t="s">
        <v>7083</v>
      </c>
      <c r="AH3914" s="347" t="s">
        <v>6025</v>
      </c>
      <c r="AI3914" s="150">
        <v>0.374</v>
      </c>
    </row>
    <row r="3915" spans="33:35" ht="15" customHeight="1">
      <c r="AG3915" s="347" t="s">
        <v>7084</v>
      </c>
      <c r="AH3915" s="347" t="s">
        <v>6026</v>
      </c>
      <c r="AI3915" s="150">
        <v>0.53500000000000003</v>
      </c>
    </row>
    <row r="3916" spans="33:35" ht="15" customHeight="1">
      <c r="AG3916" s="347" t="s">
        <v>7085</v>
      </c>
      <c r="AH3916" s="347" t="s">
        <v>6027</v>
      </c>
      <c r="AI3916" s="150">
        <v>0.53100000000000003</v>
      </c>
    </row>
    <row r="3917" spans="33:35" ht="15" customHeight="1">
      <c r="AG3917" s="347" t="s">
        <v>7086</v>
      </c>
      <c r="AH3917" s="347" t="s">
        <v>6028</v>
      </c>
      <c r="AI3917" s="150">
        <v>0.54</v>
      </c>
    </row>
    <row r="3918" spans="33:35" ht="15" customHeight="1">
      <c r="AG3918" s="347" t="s">
        <v>7087</v>
      </c>
      <c r="AH3918" s="347" t="s">
        <v>2016</v>
      </c>
      <c r="AI3918" s="150">
        <v>0</v>
      </c>
    </row>
    <row r="3919" spans="33:35" ht="15" customHeight="1">
      <c r="AG3919" s="347" t="s">
        <v>7088</v>
      </c>
      <c r="AH3919" s="347" t="s">
        <v>2017</v>
      </c>
      <c r="AI3919" s="150">
        <v>0</v>
      </c>
    </row>
    <row r="3920" spans="33:35" ht="15" customHeight="1">
      <c r="AG3920" s="347" t="s">
        <v>7089</v>
      </c>
      <c r="AH3920" s="347" t="s">
        <v>2801</v>
      </c>
      <c r="AI3920" s="150">
        <v>0.30199999999999999</v>
      </c>
    </row>
    <row r="3921" spans="33:35" ht="15" customHeight="1">
      <c r="AG3921" s="347" t="s">
        <v>7090</v>
      </c>
      <c r="AH3921" s="347" t="s">
        <v>2802</v>
      </c>
      <c r="AI3921" s="150">
        <v>0</v>
      </c>
    </row>
    <row r="3922" spans="33:35" ht="15" customHeight="1">
      <c r="AG3922" s="347" t="s">
        <v>7091</v>
      </c>
      <c r="AH3922" s="347" t="s">
        <v>2803</v>
      </c>
      <c r="AI3922" s="150">
        <v>0.37</v>
      </c>
    </row>
    <row r="3923" spans="33:35" ht="15" customHeight="1">
      <c r="AG3923" s="347" t="s">
        <v>7092</v>
      </c>
      <c r="AH3923" s="347" t="s">
        <v>4612</v>
      </c>
      <c r="AI3923" s="150">
        <v>0.44400000000000001</v>
      </c>
    </row>
    <row r="3924" spans="33:35" ht="15" customHeight="1">
      <c r="AG3924" s="347" t="s">
        <v>7093</v>
      </c>
      <c r="AH3924" s="347" t="s">
        <v>6029</v>
      </c>
      <c r="AI3924" s="150">
        <v>0.51999999999999991</v>
      </c>
    </row>
    <row r="3925" spans="33:35" ht="15" customHeight="1">
      <c r="AG3925" s="347" t="s">
        <v>7094</v>
      </c>
      <c r="AH3925" s="347" t="s">
        <v>6030</v>
      </c>
      <c r="AI3925" s="150">
        <v>0</v>
      </c>
    </row>
    <row r="3926" spans="33:35" ht="15" customHeight="1">
      <c r="AG3926" s="347" t="s">
        <v>7095</v>
      </c>
      <c r="AH3926" s="347" t="s">
        <v>6031</v>
      </c>
      <c r="AI3926" s="150">
        <v>0.127</v>
      </c>
    </row>
    <row r="3927" spans="33:35" ht="15" customHeight="1">
      <c r="AG3927" s="347" t="s">
        <v>7096</v>
      </c>
      <c r="AH3927" s="347" t="s">
        <v>6032</v>
      </c>
      <c r="AI3927" s="150">
        <v>0.183</v>
      </c>
    </row>
    <row r="3928" spans="33:35" ht="15" customHeight="1">
      <c r="AG3928" s="347" t="s">
        <v>7097</v>
      </c>
      <c r="AH3928" s="347" t="s">
        <v>6033</v>
      </c>
      <c r="AI3928" s="150">
        <v>0</v>
      </c>
    </row>
    <row r="3929" spans="33:35" ht="15" customHeight="1">
      <c r="AG3929" s="347" t="s">
        <v>7098</v>
      </c>
      <c r="AH3929" s="347" t="s">
        <v>6034</v>
      </c>
      <c r="AI3929" s="150">
        <v>0.57799999999999996</v>
      </c>
    </row>
    <row r="3930" spans="33:35" ht="15" customHeight="1">
      <c r="AG3930" s="347" t="s">
        <v>7099</v>
      </c>
      <c r="AH3930" s="347" t="s">
        <v>4618</v>
      </c>
      <c r="AI3930" s="150">
        <v>0</v>
      </c>
    </row>
    <row r="3931" spans="33:35" ht="15" customHeight="1">
      <c r="AG3931" s="347" t="s">
        <v>7100</v>
      </c>
      <c r="AH3931" s="347" t="s">
        <v>6035</v>
      </c>
      <c r="AI3931" s="150">
        <v>0.48500000000000004</v>
      </c>
    </row>
    <row r="3932" spans="33:35" ht="15" customHeight="1">
      <c r="AG3932" s="347" t="s">
        <v>7101</v>
      </c>
      <c r="AH3932" s="347" t="s">
        <v>6036</v>
      </c>
      <c r="AI3932" s="150">
        <v>0.54</v>
      </c>
    </row>
    <row r="3933" spans="33:35" ht="15" customHeight="1">
      <c r="AG3933" s="347" t="s">
        <v>7102</v>
      </c>
      <c r="AH3933" s="347" t="s">
        <v>6037</v>
      </c>
      <c r="AI3933" s="150">
        <v>0</v>
      </c>
    </row>
    <row r="3934" spans="33:35" ht="15" customHeight="1">
      <c r="AG3934" s="347" t="s">
        <v>7103</v>
      </c>
      <c r="AH3934" s="347" t="s">
        <v>6038</v>
      </c>
      <c r="AI3934" s="150">
        <v>0.34900000000000003</v>
      </c>
    </row>
    <row r="3935" spans="33:35" ht="15" customHeight="1">
      <c r="AG3935" s="347" t="s">
        <v>7104</v>
      </c>
      <c r="AH3935" s="347" t="s">
        <v>6039</v>
      </c>
      <c r="AI3935" s="150">
        <v>0.439</v>
      </c>
    </row>
    <row r="3936" spans="33:35" ht="15" customHeight="1">
      <c r="AG3936" s="347" t="s">
        <v>7105</v>
      </c>
      <c r="AH3936" s="347" t="s">
        <v>6040</v>
      </c>
      <c r="AI3936" s="150">
        <v>0.48199999999999998</v>
      </c>
    </row>
    <row r="3937" spans="33:35" ht="15" customHeight="1">
      <c r="AG3937" s="347" t="s">
        <v>7106</v>
      </c>
      <c r="AH3937" s="347" t="s">
        <v>6041</v>
      </c>
      <c r="AI3937" s="150">
        <v>0.53200000000000003</v>
      </c>
    </row>
    <row r="3938" spans="33:35" ht="15" customHeight="1">
      <c r="AG3938" s="347" t="s">
        <v>7107</v>
      </c>
      <c r="AH3938" s="347" t="s">
        <v>6042</v>
      </c>
      <c r="AI3938" s="150">
        <v>0.48799999999999999</v>
      </c>
    </row>
    <row r="3939" spans="33:35" ht="15" customHeight="1">
      <c r="AG3939" s="347" t="s">
        <v>7108</v>
      </c>
      <c r="AH3939" s="347" t="s">
        <v>6043</v>
      </c>
      <c r="AI3939" s="150">
        <v>0.40400000000000003</v>
      </c>
    </row>
    <row r="3940" spans="33:35" ht="15" customHeight="1">
      <c r="AG3940" s="347" t="s">
        <v>7109</v>
      </c>
      <c r="AH3940" s="347" t="s">
        <v>4624</v>
      </c>
      <c r="AI3940" s="150">
        <v>0</v>
      </c>
    </row>
    <row r="3941" spans="33:35" ht="15" customHeight="1">
      <c r="AG3941" s="347" t="s">
        <v>7110</v>
      </c>
      <c r="AH3941" s="347" t="s">
        <v>6044</v>
      </c>
      <c r="AI3941" s="150">
        <v>0.32100000000000001</v>
      </c>
    </row>
    <row r="3942" spans="33:35" ht="15" customHeight="1">
      <c r="AG3942" s="347" t="s">
        <v>7111</v>
      </c>
      <c r="AH3942" s="347" t="s">
        <v>6045</v>
      </c>
      <c r="AI3942" s="150">
        <v>0</v>
      </c>
    </row>
    <row r="3943" spans="33:35" ht="15" customHeight="1">
      <c r="AG3943" s="347" t="s">
        <v>7112</v>
      </c>
      <c r="AH3943" s="347" t="s">
        <v>6046</v>
      </c>
      <c r="AI3943" s="150">
        <v>0.33599999999999997</v>
      </c>
    </row>
    <row r="3944" spans="33:35" ht="15" customHeight="1">
      <c r="AG3944" s="347" t="s">
        <v>7113</v>
      </c>
      <c r="AH3944" s="347" t="s">
        <v>6047</v>
      </c>
      <c r="AI3944" s="150">
        <v>0.53399999999999992</v>
      </c>
    </row>
    <row r="3945" spans="33:35" ht="15" customHeight="1">
      <c r="AG3945" s="347" t="s">
        <v>7114</v>
      </c>
      <c r="AH3945" s="347" t="s">
        <v>6048</v>
      </c>
      <c r="AI3945" s="150">
        <v>0.54</v>
      </c>
    </row>
    <row r="3946" spans="33:35" ht="15" customHeight="1">
      <c r="AG3946" s="347" t="s">
        <v>7115</v>
      </c>
      <c r="AH3946" s="347" t="s">
        <v>4634</v>
      </c>
      <c r="AI3946" s="150">
        <v>0</v>
      </c>
    </row>
    <row r="3947" spans="33:35" ht="15" customHeight="1">
      <c r="AG3947" s="347" t="s">
        <v>7116</v>
      </c>
      <c r="AH3947" s="347" t="s">
        <v>6049</v>
      </c>
      <c r="AI3947" s="150">
        <v>0.49200000000000005</v>
      </c>
    </row>
    <row r="3948" spans="33:35" ht="15" customHeight="1">
      <c r="AG3948" s="347" t="s">
        <v>7117</v>
      </c>
      <c r="AH3948" s="347" t="s">
        <v>6050</v>
      </c>
      <c r="AI3948" s="150">
        <v>0</v>
      </c>
    </row>
    <row r="3949" spans="33:35" ht="15" customHeight="1">
      <c r="AG3949" s="347" t="s">
        <v>7118</v>
      </c>
      <c r="AH3949" s="347" t="s">
        <v>6051</v>
      </c>
      <c r="AI3949" s="150">
        <v>0.53600000000000003</v>
      </c>
    </row>
    <row r="3950" spans="33:35" ht="15" customHeight="1">
      <c r="AG3950" s="347" t="s">
        <v>7119</v>
      </c>
      <c r="AH3950" s="347" t="s">
        <v>6052</v>
      </c>
      <c r="AI3950" s="150">
        <v>0.42599999999999999</v>
      </c>
    </row>
    <row r="3951" spans="33:35" ht="15" customHeight="1">
      <c r="AG3951" s="347" t="s">
        <v>7120</v>
      </c>
      <c r="AH3951" s="347" t="s">
        <v>6053</v>
      </c>
      <c r="AI3951" s="150">
        <v>0</v>
      </c>
    </row>
    <row r="3952" spans="33:35" ht="15" customHeight="1">
      <c r="AG3952" s="347" t="s">
        <v>7121</v>
      </c>
      <c r="AH3952" s="347" t="s">
        <v>6054</v>
      </c>
      <c r="AI3952" s="150">
        <v>0.36399999999999999</v>
      </c>
    </row>
    <row r="3953" spans="33:35" ht="15" customHeight="1">
      <c r="AG3953" s="347" t="s">
        <v>7122</v>
      </c>
      <c r="AH3953" s="347" t="s">
        <v>6055</v>
      </c>
      <c r="AI3953" s="150">
        <v>0.65200000000000002</v>
      </c>
    </row>
    <row r="3954" spans="33:35" ht="15" customHeight="1">
      <c r="AG3954" s="347" t="s">
        <v>7123</v>
      </c>
      <c r="AH3954" s="347" t="s">
        <v>6056</v>
      </c>
      <c r="AI3954" s="150">
        <v>0.45500000000000002</v>
      </c>
    </row>
    <row r="3955" spans="33:35" ht="15" customHeight="1">
      <c r="AG3955" s="347" t="s">
        <v>7124</v>
      </c>
      <c r="AH3955" s="347" t="s">
        <v>6057</v>
      </c>
      <c r="AI3955" s="150">
        <v>0.33599999999999997</v>
      </c>
    </row>
    <row r="3956" spans="33:35" ht="15" customHeight="1">
      <c r="AG3956" s="347" t="s">
        <v>7125</v>
      </c>
      <c r="AH3956" s="347" t="s">
        <v>6058</v>
      </c>
      <c r="AI3956" s="150">
        <v>0</v>
      </c>
    </row>
    <row r="3957" spans="33:35" ht="15" customHeight="1">
      <c r="AG3957" s="347" t="s">
        <v>7126</v>
      </c>
      <c r="AH3957" s="347" t="s">
        <v>6059</v>
      </c>
      <c r="AI3957" s="150">
        <v>0</v>
      </c>
    </row>
    <row r="3958" spans="33:35" ht="15" customHeight="1">
      <c r="AG3958" s="347" t="s">
        <v>7127</v>
      </c>
      <c r="AH3958" s="347" t="s">
        <v>6060</v>
      </c>
      <c r="AI3958" s="150">
        <v>0</v>
      </c>
    </row>
    <row r="3959" spans="33:35" ht="15" customHeight="1">
      <c r="AG3959" s="347" t="s">
        <v>7128</v>
      </c>
      <c r="AH3959" s="347" t="s">
        <v>6061</v>
      </c>
      <c r="AI3959" s="150">
        <v>0.48000000000000004</v>
      </c>
    </row>
    <row r="3960" spans="33:35" ht="15" customHeight="1">
      <c r="AG3960" s="347" t="s">
        <v>7129</v>
      </c>
      <c r="AH3960" s="347" t="s">
        <v>1187</v>
      </c>
      <c r="AI3960" s="150">
        <v>0</v>
      </c>
    </row>
    <row r="3961" spans="33:35" ht="15" customHeight="1">
      <c r="AG3961" s="347" t="s">
        <v>7130</v>
      </c>
      <c r="AH3961" s="347" t="s">
        <v>4662</v>
      </c>
      <c r="AI3961" s="150">
        <v>0</v>
      </c>
    </row>
    <row r="3962" spans="33:35" ht="15" customHeight="1">
      <c r="AG3962" s="347" t="s">
        <v>7131</v>
      </c>
      <c r="AH3962" s="347" t="s">
        <v>4664</v>
      </c>
      <c r="AI3962" s="150">
        <v>0.48199999999999998</v>
      </c>
    </row>
    <row r="3963" spans="33:35" ht="15" customHeight="1">
      <c r="AG3963" s="347" t="s">
        <v>7132</v>
      </c>
      <c r="AH3963" s="347" t="s">
        <v>6062</v>
      </c>
      <c r="AI3963" s="150">
        <v>0.48199999999999998</v>
      </c>
    </row>
    <row r="3964" spans="33:35" ht="15" customHeight="1">
      <c r="AG3964" s="347" t="s">
        <v>7133</v>
      </c>
      <c r="AH3964" s="347" t="s">
        <v>6063</v>
      </c>
      <c r="AI3964" s="150">
        <v>0</v>
      </c>
    </row>
    <row r="3965" spans="33:35" ht="15" customHeight="1">
      <c r="AG3965" s="347" t="s">
        <v>7134</v>
      </c>
      <c r="AH3965" s="347" t="s">
        <v>6064</v>
      </c>
      <c r="AI3965" s="150">
        <v>0.52100000000000002</v>
      </c>
    </row>
    <row r="3966" spans="33:35" ht="15" customHeight="1">
      <c r="AG3966" s="347" t="s">
        <v>7135</v>
      </c>
      <c r="AH3966" s="347" t="s">
        <v>6065</v>
      </c>
      <c r="AI3966" s="150">
        <v>0</v>
      </c>
    </row>
    <row r="3967" spans="33:35" ht="15" customHeight="1">
      <c r="AG3967" s="347" t="s">
        <v>7136</v>
      </c>
      <c r="AH3967" s="347" t="s">
        <v>6066</v>
      </c>
      <c r="AI3967" s="150">
        <v>0</v>
      </c>
    </row>
    <row r="3968" spans="33:35" ht="15" customHeight="1">
      <c r="AG3968" s="347" t="s">
        <v>7137</v>
      </c>
      <c r="AH3968" s="347" t="s">
        <v>6067</v>
      </c>
      <c r="AI3968" s="150">
        <v>0.53799999999999992</v>
      </c>
    </row>
    <row r="3969" spans="33:35" ht="15" customHeight="1">
      <c r="AG3969" s="347" t="s">
        <v>7138</v>
      </c>
      <c r="AH3969" s="347" t="s">
        <v>6068</v>
      </c>
      <c r="AI3969" s="150">
        <v>0.47599999999999998</v>
      </c>
    </row>
    <row r="3970" spans="33:35" ht="15" customHeight="1">
      <c r="AG3970" s="347" t="s">
        <v>7139</v>
      </c>
      <c r="AH3970" s="347" t="s">
        <v>6069</v>
      </c>
      <c r="AI3970" s="150">
        <v>0.52400000000000002</v>
      </c>
    </row>
    <row r="3971" spans="33:35" ht="15" customHeight="1">
      <c r="AG3971" s="347" t="s">
        <v>7140</v>
      </c>
      <c r="AH3971" s="347" t="s">
        <v>6070</v>
      </c>
      <c r="AI3971" s="150">
        <v>0.52600000000000002</v>
      </c>
    </row>
    <row r="3972" spans="33:35" ht="15" customHeight="1">
      <c r="AG3972" s="347" t="s">
        <v>7141</v>
      </c>
      <c r="AH3972" s="347" t="s">
        <v>6071</v>
      </c>
      <c r="AI3972" s="150">
        <v>0</v>
      </c>
    </row>
    <row r="3973" spans="33:35" ht="15" customHeight="1">
      <c r="AG3973" s="347" t="s">
        <v>7142</v>
      </c>
      <c r="AH3973" s="347" t="s">
        <v>6072</v>
      </c>
      <c r="AI3973" s="150">
        <v>0</v>
      </c>
    </row>
    <row r="3974" spans="33:35" ht="15" customHeight="1">
      <c r="AG3974" s="621" t="s">
        <v>7143</v>
      </c>
      <c r="AH3974" s="127" t="s">
        <v>6073</v>
      </c>
      <c r="AI3974" s="127">
        <v>0.47699999999999998</v>
      </c>
    </row>
    <row r="3975" spans="33:35" ht="15" customHeight="1">
      <c r="AG3975" s="621" t="s">
        <v>7144</v>
      </c>
      <c r="AH3975" s="127" t="s">
        <v>6074</v>
      </c>
      <c r="AI3975" s="127">
        <v>0.51600000000000001</v>
      </c>
    </row>
    <row r="3976" spans="33:35" ht="15" customHeight="1">
      <c r="AG3976" s="621" t="s">
        <v>7145</v>
      </c>
      <c r="AH3976" s="127" t="s">
        <v>6075</v>
      </c>
      <c r="AI3976" s="127">
        <v>0.70899999999999996</v>
      </c>
    </row>
    <row r="3977" spans="33:35" ht="15" customHeight="1">
      <c r="AG3977" s="621" t="s">
        <v>7146</v>
      </c>
      <c r="AH3977" s="127" t="s">
        <v>6076</v>
      </c>
      <c r="AI3977" s="127">
        <v>0.31</v>
      </c>
    </row>
    <row r="3978" spans="33:35" ht="15" customHeight="1">
      <c r="AG3978" s="621" t="s">
        <v>7147</v>
      </c>
      <c r="AH3978" s="127" t="s">
        <v>6077</v>
      </c>
      <c r="AI3978" s="127">
        <v>0.48299999999999998</v>
      </c>
    </row>
    <row r="3979" spans="33:35" ht="15" customHeight="1">
      <c r="AG3979" s="621" t="s">
        <v>7148</v>
      </c>
      <c r="AH3979" s="127" t="s">
        <v>6078</v>
      </c>
      <c r="AI3979" s="127">
        <v>0.40099999999999997</v>
      </c>
    </row>
    <row r="3980" spans="33:35" ht="15" customHeight="1">
      <c r="AG3980" s="621" t="s">
        <v>7149</v>
      </c>
      <c r="AH3980" s="127" t="s">
        <v>6079</v>
      </c>
      <c r="AI3980" s="127">
        <v>0.57499999999999996</v>
      </c>
    </row>
    <row r="3981" spans="33:35" ht="15" customHeight="1">
      <c r="AG3981" s="621" t="s">
        <v>7150</v>
      </c>
      <c r="AH3981" s="127" t="s">
        <v>6080</v>
      </c>
      <c r="AI3981" s="127">
        <v>0</v>
      </c>
    </row>
    <row r="3982" spans="33:35" ht="15" customHeight="1">
      <c r="AG3982" s="621" t="s">
        <v>7151</v>
      </c>
      <c r="AH3982" s="127" t="s">
        <v>6081</v>
      </c>
      <c r="AI3982" s="127">
        <v>0.41699999999999998</v>
      </c>
    </row>
    <row r="3983" spans="33:35" ht="15" customHeight="1">
      <c r="AG3983" s="621" t="s">
        <v>7152</v>
      </c>
      <c r="AH3983" s="127" t="s">
        <v>6082</v>
      </c>
      <c r="AI3983" s="127">
        <v>0.59399999999999997</v>
      </c>
    </row>
    <row r="3984" spans="33:35" ht="15" customHeight="1">
      <c r="AG3984" s="621" t="s">
        <v>7153</v>
      </c>
      <c r="AH3984" s="127" t="s">
        <v>6083</v>
      </c>
      <c r="AI3984" s="127">
        <v>0.41699999999999998</v>
      </c>
    </row>
    <row r="3985" spans="33:35" ht="15" customHeight="1">
      <c r="AG3985" s="621" t="s">
        <v>7154</v>
      </c>
      <c r="AH3985" s="127" t="s">
        <v>6084</v>
      </c>
      <c r="AI3985" s="127">
        <v>0.505</v>
      </c>
    </row>
    <row r="3986" spans="33:35" ht="15" customHeight="1">
      <c r="AG3986" s="621" t="s">
        <v>7155</v>
      </c>
      <c r="AH3986" s="127" t="s">
        <v>6085</v>
      </c>
      <c r="AI3986" s="127">
        <v>0.54500000000000004</v>
      </c>
    </row>
    <row r="3987" spans="33:35" ht="15" customHeight="1">
      <c r="AG3987" s="621" t="s">
        <v>7156</v>
      </c>
      <c r="AH3987" s="127" t="s">
        <v>6086</v>
      </c>
      <c r="AI3987" s="127">
        <v>0</v>
      </c>
    </row>
    <row r="3988" spans="33:35" ht="15" customHeight="1">
      <c r="AG3988" s="621" t="s">
        <v>7157</v>
      </c>
      <c r="AH3988" s="127" t="s">
        <v>6087</v>
      </c>
      <c r="AI3988" s="127">
        <v>0.20100000000000001</v>
      </c>
    </row>
    <row r="3989" spans="33:35" ht="15" customHeight="1">
      <c r="AG3989" s="621" t="s">
        <v>7158</v>
      </c>
      <c r="AH3989" s="127" t="s">
        <v>6088</v>
      </c>
      <c r="AI3989" s="127">
        <v>0.499</v>
      </c>
    </row>
    <row r="3990" spans="33:35" ht="15" customHeight="1">
      <c r="AG3990" s="621" t="s">
        <v>7159</v>
      </c>
      <c r="AH3990" s="127" t="s">
        <v>4700</v>
      </c>
      <c r="AI3990" s="127">
        <v>0</v>
      </c>
    </row>
    <row r="3991" spans="33:35" ht="15" customHeight="1">
      <c r="AG3991" s="621" t="s">
        <v>7160</v>
      </c>
      <c r="AH3991" s="127" t="s">
        <v>4702</v>
      </c>
      <c r="AI3991" s="127">
        <v>0.34899999999999998</v>
      </c>
    </row>
    <row r="3992" spans="33:35" ht="15" customHeight="1">
      <c r="AG3992" s="621" t="s">
        <v>7161</v>
      </c>
      <c r="AH3992" s="127" t="s">
        <v>4704</v>
      </c>
      <c r="AI3992" s="127">
        <v>0.28100000000000003</v>
      </c>
    </row>
    <row r="3993" spans="33:35" ht="15" customHeight="1">
      <c r="AG3993" s="621" t="s">
        <v>7162</v>
      </c>
      <c r="AH3993" s="127" t="s">
        <v>4706</v>
      </c>
      <c r="AI3993" s="127">
        <v>0.30199999999999999</v>
      </c>
    </row>
    <row r="3994" spans="33:35" ht="15" customHeight="1">
      <c r="AG3994" s="621" t="s">
        <v>7163</v>
      </c>
      <c r="AH3994" s="127" t="s">
        <v>6089</v>
      </c>
      <c r="AI3994" s="127">
        <v>0.216</v>
      </c>
    </row>
    <row r="3995" spans="33:35" ht="15" customHeight="1">
      <c r="AG3995" s="621" t="s">
        <v>7164</v>
      </c>
      <c r="AH3995" s="127" t="s">
        <v>6090</v>
      </c>
      <c r="AI3995" s="127">
        <v>0.48899999999999993</v>
      </c>
    </row>
    <row r="3996" spans="33:35" ht="15" customHeight="1">
      <c r="AG3996" s="621" t="s">
        <v>7165</v>
      </c>
      <c r="AH3996" s="127" t="s">
        <v>6091</v>
      </c>
      <c r="AI3996" s="127">
        <v>0</v>
      </c>
    </row>
    <row r="3997" spans="33:35" ht="15" customHeight="1">
      <c r="AG3997" s="621" t="s">
        <v>7166</v>
      </c>
      <c r="AH3997" s="127" t="s">
        <v>6092</v>
      </c>
      <c r="AI3997" s="127">
        <v>0.24600000000000002</v>
      </c>
    </row>
    <row r="3998" spans="33:35" ht="15" customHeight="1">
      <c r="AG3998" s="621" t="s">
        <v>7167</v>
      </c>
      <c r="AH3998" s="127" t="s">
        <v>6093</v>
      </c>
      <c r="AI3998" s="127">
        <v>0.43099999999999999</v>
      </c>
    </row>
    <row r="3999" spans="33:35" ht="15" customHeight="1">
      <c r="AG3999" s="621" t="s">
        <v>7168</v>
      </c>
      <c r="AH3999" s="127" t="s">
        <v>4713</v>
      </c>
      <c r="AI3999" s="127">
        <v>0</v>
      </c>
    </row>
    <row r="4000" spans="33:35" ht="15" customHeight="1">
      <c r="AG4000" s="621" t="s">
        <v>7169</v>
      </c>
      <c r="AH4000" s="127" t="s">
        <v>4715</v>
      </c>
      <c r="AI4000" s="127">
        <v>0</v>
      </c>
    </row>
    <row r="4001" spans="33:35" ht="15" customHeight="1">
      <c r="AG4001" s="621" t="s">
        <v>7170</v>
      </c>
      <c r="AH4001" s="127" t="s">
        <v>4717</v>
      </c>
      <c r="AI4001" s="127">
        <v>0</v>
      </c>
    </row>
    <row r="4002" spans="33:35" ht="15" customHeight="1">
      <c r="AG4002" s="621" t="s">
        <v>7171</v>
      </c>
      <c r="AH4002" s="127" t="s">
        <v>6094</v>
      </c>
      <c r="AI4002" s="127">
        <v>0.48000000000000004</v>
      </c>
    </row>
    <row r="4003" spans="33:35" ht="15" customHeight="1">
      <c r="AG4003" s="621" t="s">
        <v>7172</v>
      </c>
      <c r="AH4003" s="127" t="s">
        <v>6095</v>
      </c>
      <c r="AI4003" s="127">
        <v>0.40500000000000003</v>
      </c>
    </row>
    <row r="4004" spans="33:35" ht="15" customHeight="1">
      <c r="AG4004" s="621" t="s">
        <v>7173</v>
      </c>
      <c r="AH4004" s="127" t="s">
        <v>6096</v>
      </c>
      <c r="AI4004" s="127">
        <v>0.253</v>
      </c>
    </row>
    <row r="4005" spans="33:35" ht="15" customHeight="1">
      <c r="AG4005" s="621" t="s">
        <v>7174</v>
      </c>
      <c r="AH4005" s="127" t="s">
        <v>6097</v>
      </c>
      <c r="AI4005" s="127">
        <v>0.435</v>
      </c>
    </row>
    <row r="4006" spans="33:35" ht="15" customHeight="1">
      <c r="AG4006" s="621" t="s">
        <v>7175</v>
      </c>
      <c r="AH4006" s="127" t="s">
        <v>6098</v>
      </c>
      <c r="AI4006" s="127">
        <v>0.42299999999999999</v>
      </c>
    </row>
    <row r="4007" spans="33:35" ht="15" customHeight="1">
      <c r="AG4007" s="621" t="s">
        <v>7176</v>
      </c>
      <c r="AH4007" s="127" t="s">
        <v>6099</v>
      </c>
      <c r="AI4007" s="127">
        <v>0.53</v>
      </c>
    </row>
    <row r="4008" spans="33:35" ht="15" customHeight="1">
      <c r="AG4008" s="621" t="s">
        <v>7177</v>
      </c>
      <c r="AH4008" s="127" t="s">
        <v>6100</v>
      </c>
      <c r="AI4008" s="127">
        <v>0.55199999999999994</v>
      </c>
    </row>
    <row r="4009" spans="33:35" ht="15" customHeight="1">
      <c r="AG4009" s="621" t="s">
        <v>7178</v>
      </c>
      <c r="AH4009" s="127" t="s">
        <v>6101</v>
      </c>
      <c r="AI4009" s="127">
        <v>0.67900000000000005</v>
      </c>
    </row>
    <row r="4010" spans="33:35" ht="15" customHeight="1">
      <c r="AG4010" s="621" t="s">
        <v>7179</v>
      </c>
      <c r="AH4010" s="127" t="s">
        <v>6102</v>
      </c>
      <c r="AI4010" s="127">
        <v>0.53</v>
      </c>
    </row>
    <row r="4011" spans="33:35" ht="15" customHeight="1">
      <c r="AG4011" s="621" t="s">
        <v>7180</v>
      </c>
      <c r="AH4011" s="127" t="s">
        <v>6103</v>
      </c>
      <c r="AI4011" s="127">
        <v>0.54199999999999993</v>
      </c>
    </row>
    <row r="4012" spans="33:35" ht="15" customHeight="1">
      <c r="AG4012" s="621" t="s">
        <v>7181</v>
      </c>
      <c r="AH4012" s="127" t="s">
        <v>1408</v>
      </c>
      <c r="AI4012" s="127">
        <v>0</v>
      </c>
    </row>
    <row r="4013" spans="33:35" ht="15" customHeight="1">
      <c r="AG4013" s="621" t="s">
        <v>7182</v>
      </c>
      <c r="AH4013" s="127" t="s">
        <v>4734</v>
      </c>
      <c r="AI4013" s="127">
        <v>0.43</v>
      </c>
    </row>
    <row r="4014" spans="33:35" ht="15" customHeight="1">
      <c r="AG4014" s="621" t="s">
        <v>7183</v>
      </c>
      <c r="AH4014" s="127" t="s">
        <v>6104</v>
      </c>
      <c r="AI4014" s="127">
        <v>0</v>
      </c>
    </row>
    <row r="4015" spans="33:35" ht="15" customHeight="1">
      <c r="AG4015" s="621" t="s">
        <v>7184</v>
      </c>
      <c r="AH4015" s="127" t="s">
        <v>6105</v>
      </c>
      <c r="AI4015" s="127">
        <v>0.106</v>
      </c>
    </row>
    <row r="4016" spans="33:35" ht="15" customHeight="1">
      <c r="AG4016" s="621" t="s">
        <v>7185</v>
      </c>
      <c r="AH4016" s="127" t="s">
        <v>6106</v>
      </c>
      <c r="AI4016" s="127">
        <v>0.56000000000000005</v>
      </c>
    </row>
    <row r="4017" spans="33:35" ht="15" customHeight="1">
      <c r="AG4017" s="621" t="s">
        <v>7186</v>
      </c>
      <c r="AH4017" s="127" t="s">
        <v>6107</v>
      </c>
      <c r="AI4017" s="127">
        <v>0.41899999999999998</v>
      </c>
    </row>
    <row r="4018" spans="33:35" ht="15" customHeight="1">
      <c r="AG4018" s="621" t="s">
        <v>7187</v>
      </c>
      <c r="AH4018" s="127" t="s">
        <v>6108</v>
      </c>
      <c r="AI4018" s="127">
        <v>0.41899999999999998</v>
      </c>
    </row>
    <row r="4019" spans="33:35" ht="15" customHeight="1">
      <c r="AG4019" s="621" t="s">
        <v>7188</v>
      </c>
      <c r="AH4019" s="127" t="s">
        <v>6109</v>
      </c>
      <c r="AI4019" s="127">
        <v>0.49099999999999999</v>
      </c>
    </row>
    <row r="4020" spans="33:35" ht="15" customHeight="1">
      <c r="AG4020" s="621" t="s">
        <v>7189</v>
      </c>
      <c r="AH4020" s="127" t="s">
        <v>6110</v>
      </c>
      <c r="AI4020" s="127">
        <v>0</v>
      </c>
    </row>
    <row r="4021" spans="33:35" ht="15" customHeight="1">
      <c r="AG4021" s="621" t="s">
        <v>7190</v>
      </c>
      <c r="AH4021" s="127" t="s">
        <v>6111</v>
      </c>
      <c r="AI4021" s="127">
        <v>0</v>
      </c>
    </row>
    <row r="4022" spans="33:35" ht="15" customHeight="1">
      <c r="AG4022" s="621" t="s">
        <v>7191</v>
      </c>
      <c r="AH4022" s="127" t="s">
        <v>6112</v>
      </c>
      <c r="AI4022" s="127">
        <v>0.54700000000000004</v>
      </c>
    </row>
    <row r="4023" spans="33:35" ht="15" customHeight="1">
      <c r="AG4023" s="621" t="s">
        <v>7192</v>
      </c>
      <c r="AH4023" s="127" t="s">
        <v>6113</v>
      </c>
      <c r="AI4023" s="127">
        <v>0.53200000000000003</v>
      </c>
    </row>
    <row r="4024" spans="33:35" ht="15" customHeight="1">
      <c r="AG4024" s="621" t="s">
        <v>7193</v>
      </c>
      <c r="AH4024" s="127" t="s">
        <v>4756</v>
      </c>
      <c r="AI4024" s="127">
        <v>0</v>
      </c>
    </row>
    <row r="4025" spans="33:35" ht="15" customHeight="1">
      <c r="AG4025" s="621" t="s">
        <v>7194</v>
      </c>
      <c r="AH4025" s="127" t="s">
        <v>4758</v>
      </c>
      <c r="AI4025" s="127">
        <v>0.19</v>
      </c>
    </row>
    <row r="4026" spans="33:35" ht="15" customHeight="1">
      <c r="AG4026" s="621" t="s">
        <v>7195</v>
      </c>
      <c r="AH4026" s="127" t="s">
        <v>6114</v>
      </c>
      <c r="AI4026" s="127">
        <v>0.52300000000000002</v>
      </c>
    </row>
    <row r="4027" spans="33:35" ht="15" customHeight="1">
      <c r="AG4027" s="621" t="s">
        <v>7196</v>
      </c>
      <c r="AH4027" s="127" t="s">
        <v>6115</v>
      </c>
      <c r="AI4027" s="127">
        <v>0.52100000000000002</v>
      </c>
    </row>
    <row r="4028" spans="33:35" ht="15" customHeight="1">
      <c r="AG4028" s="621" t="s">
        <v>7197</v>
      </c>
      <c r="AH4028" s="127" t="s">
        <v>6116</v>
      </c>
      <c r="AI4028" s="127">
        <v>0.53300000000000003</v>
      </c>
    </row>
    <row r="4029" spans="33:35" ht="15" customHeight="1">
      <c r="AG4029" s="621" t="s">
        <v>7198</v>
      </c>
      <c r="AH4029" s="127" t="s">
        <v>6117</v>
      </c>
      <c r="AI4029" s="127">
        <v>0.54500000000000004</v>
      </c>
    </row>
    <row r="4030" spans="33:35" ht="15" customHeight="1">
      <c r="AG4030" s="621" t="s">
        <v>7199</v>
      </c>
      <c r="AH4030" s="127" t="s">
        <v>6118</v>
      </c>
      <c r="AI4030" s="127">
        <v>0.45900000000000002</v>
      </c>
    </row>
    <row r="4031" spans="33:35" ht="15" customHeight="1">
      <c r="AG4031" s="621" t="s">
        <v>7200</v>
      </c>
      <c r="AH4031" s="127" t="s">
        <v>6119</v>
      </c>
      <c r="AI4031" s="127">
        <v>0.42199999999999999</v>
      </c>
    </row>
    <row r="4032" spans="33:35" ht="15" customHeight="1">
      <c r="AG4032" s="621" t="s">
        <v>7201</v>
      </c>
      <c r="AH4032" s="127" t="s">
        <v>6120</v>
      </c>
      <c r="AI4032" s="127">
        <v>0.45300000000000001</v>
      </c>
    </row>
    <row r="4033" spans="33:35" ht="15" customHeight="1">
      <c r="AG4033" s="621" t="s">
        <v>7202</v>
      </c>
      <c r="AH4033" s="127" t="s">
        <v>6121</v>
      </c>
      <c r="AI4033" s="127">
        <v>0</v>
      </c>
    </row>
    <row r="4034" spans="33:35" ht="15" customHeight="1">
      <c r="AG4034" s="621" t="s">
        <v>7203</v>
      </c>
      <c r="AH4034" s="127" t="s">
        <v>6122</v>
      </c>
      <c r="AI4034" s="127">
        <v>0</v>
      </c>
    </row>
    <row r="4035" spans="33:35" ht="15" customHeight="1">
      <c r="AG4035" s="621" t="s">
        <v>7204</v>
      </c>
      <c r="AH4035" s="127" t="s">
        <v>6123</v>
      </c>
      <c r="AI4035" s="127">
        <v>0</v>
      </c>
    </row>
    <row r="4036" spans="33:35" ht="15" customHeight="1">
      <c r="AG4036" s="621" t="s">
        <v>7205</v>
      </c>
      <c r="AH4036" s="127" t="s">
        <v>6124</v>
      </c>
      <c r="AI4036" s="127">
        <v>0.52600000000000002</v>
      </c>
    </row>
    <row r="4037" spans="33:35" ht="15" customHeight="1">
      <c r="AG4037" s="621" t="s">
        <v>7206</v>
      </c>
      <c r="AH4037" s="127" t="s">
        <v>6125</v>
      </c>
      <c r="AI4037" s="127">
        <v>0.46400000000000002</v>
      </c>
    </row>
    <row r="4038" spans="33:35" ht="15" customHeight="1">
      <c r="AG4038" s="621" t="s">
        <v>7207</v>
      </c>
      <c r="AH4038" s="127" t="s">
        <v>6126</v>
      </c>
      <c r="AI4038" s="127">
        <v>0.38900000000000001</v>
      </c>
    </row>
    <row r="4039" spans="33:35" ht="15" customHeight="1">
      <c r="AG4039" s="621" t="s">
        <v>7208</v>
      </c>
      <c r="AH4039" s="127" t="s">
        <v>6127</v>
      </c>
      <c r="AI4039" s="127">
        <v>0.49200000000000005</v>
      </c>
    </row>
    <row r="4040" spans="33:35" ht="15" customHeight="1">
      <c r="AG4040" s="621" t="s">
        <v>7209</v>
      </c>
      <c r="AH4040" s="127" t="s">
        <v>6128</v>
      </c>
      <c r="AI4040" s="127">
        <v>0</v>
      </c>
    </row>
    <row r="4041" spans="33:35" ht="15" customHeight="1">
      <c r="AG4041" s="621" t="s">
        <v>7210</v>
      </c>
      <c r="AH4041" s="127" t="s">
        <v>6129</v>
      </c>
      <c r="AI4041" s="127">
        <v>0.19900000000000001</v>
      </c>
    </row>
    <row r="4042" spans="33:35" ht="15" customHeight="1">
      <c r="AG4042" s="621" t="s">
        <v>7211</v>
      </c>
      <c r="AH4042" s="127" t="s">
        <v>6130</v>
      </c>
      <c r="AI4042" s="127">
        <v>0.41100000000000003</v>
      </c>
    </row>
    <row r="4043" spans="33:35" ht="15" customHeight="1">
      <c r="AG4043" s="621" t="s">
        <v>7212</v>
      </c>
      <c r="AH4043" s="127" t="s">
        <v>6131</v>
      </c>
      <c r="AI4043" s="127">
        <v>0.42299999999999999</v>
      </c>
    </row>
    <row r="4044" spans="33:35" ht="15" customHeight="1">
      <c r="AG4044" s="621" t="s">
        <v>7213</v>
      </c>
      <c r="AH4044" s="127" t="s">
        <v>4779</v>
      </c>
      <c r="AI4044" s="127">
        <v>0.27200000000000002</v>
      </c>
    </row>
    <row r="4045" spans="33:35" ht="15" customHeight="1">
      <c r="AG4045" s="621" t="s">
        <v>7214</v>
      </c>
      <c r="AH4045" s="127" t="s">
        <v>6132</v>
      </c>
      <c r="AI4045" s="127">
        <v>0</v>
      </c>
    </row>
    <row r="4046" spans="33:35" ht="15" customHeight="1">
      <c r="AG4046" s="621" t="s">
        <v>7215</v>
      </c>
      <c r="AH4046" s="127" t="s">
        <v>6133</v>
      </c>
      <c r="AI4046" s="127">
        <v>0.45800000000000002</v>
      </c>
    </row>
    <row r="4047" spans="33:35" ht="15" customHeight="1">
      <c r="AG4047" s="621" t="s">
        <v>7216</v>
      </c>
      <c r="AH4047" s="127" t="s">
        <v>4783</v>
      </c>
      <c r="AI4047" s="127">
        <v>0</v>
      </c>
    </row>
    <row r="4048" spans="33:35" ht="15" customHeight="1">
      <c r="AG4048" s="621" t="s">
        <v>7217</v>
      </c>
      <c r="AH4048" s="127" t="s">
        <v>6134</v>
      </c>
      <c r="AI4048" s="127">
        <v>0.18000000000000002</v>
      </c>
    </row>
    <row r="4049" spans="33:35" ht="15" customHeight="1">
      <c r="AG4049" s="621" t="s">
        <v>7218</v>
      </c>
      <c r="AH4049" s="127" t="s">
        <v>6135</v>
      </c>
      <c r="AI4049" s="127">
        <v>0.39200000000000002</v>
      </c>
    </row>
    <row r="4050" spans="33:35" ht="15" customHeight="1">
      <c r="AG4050" s="621" t="s">
        <v>7219</v>
      </c>
      <c r="AH4050" s="127" t="s">
        <v>6136</v>
      </c>
      <c r="AI4050" s="127">
        <v>0.50600000000000001</v>
      </c>
    </row>
    <row r="4051" spans="33:35" ht="15" customHeight="1" thickBot="1">
      <c r="AG4051" s="621" t="s">
        <v>5363</v>
      </c>
      <c r="AH4051" s="127" t="s">
        <v>6137</v>
      </c>
      <c r="AI4051" s="127">
        <v>0.45300000000000001</v>
      </c>
    </row>
    <row r="4052" spans="33:35" ht="15" customHeight="1">
      <c r="AG4052" s="655" t="s">
        <v>7220</v>
      </c>
      <c r="AH4052" s="656" t="s">
        <v>5389</v>
      </c>
      <c r="AI4052" s="657">
        <v>0</v>
      </c>
    </row>
    <row r="4053" spans="33:35" ht="15" customHeight="1">
      <c r="AG4053" s="658" t="s">
        <v>7221</v>
      </c>
      <c r="AH4053" s="659" t="s">
        <v>5390</v>
      </c>
      <c r="AI4053" s="660">
        <v>0.55099999999999993</v>
      </c>
    </row>
    <row r="4054" spans="33:35" ht="15" customHeight="1">
      <c r="AG4054" s="658" t="s">
        <v>8506</v>
      </c>
      <c r="AH4054" s="659" t="s">
        <v>8198</v>
      </c>
      <c r="AI4054" s="660">
        <v>0</v>
      </c>
    </row>
    <row r="4055" spans="33:35" ht="15" customHeight="1">
      <c r="AG4055" s="658" t="s">
        <v>7222</v>
      </c>
      <c r="AH4055" s="659" t="s">
        <v>1199</v>
      </c>
      <c r="AI4055" s="660">
        <v>0</v>
      </c>
    </row>
    <row r="4056" spans="33:35" ht="15" customHeight="1">
      <c r="AG4056" s="658" t="s">
        <v>7223</v>
      </c>
      <c r="AH4056" s="659" t="s">
        <v>1200</v>
      </c>
      <c r="AI4056" s="660">
        <v>0.29199999999999998</v>
      </c>
    </row>
    <row r="4057" spans="33:35" ht="15" customHeight="1">
      <c r="AG4057" s="658" t="s">
        <v>7224</v>
      </c>
      <c r="AH4057" s="659" t="s">
        <v>1201</v>
      </c>
      <c r="AI4057" s="660">
        <v>0.34799999999999998</v>
      </c>
    </row>
    <row r="4058" spans="33:35" ht="15" customHeight="1">
      <c r="AG4058" s="658" t="s">
        <v>7225</v>
      </c>
      <c r="AH4058" s="659" t="s">
        <v>1202</v>
      </c>
      <c r="AI4058" s="660">
        <v>0.25</v>
      </c>
    </row>
    <row r="4059" spans="33:35" ht="15" customHeight="1">
      <c r="AG4059" s="658" t="s">
        <v>7226</v>
      </c>
      <c r="AH4059" s="659" t="s">
        <v>1203</v>
      </c>
      <c r="AI4059" s="660">
        <v>0.378</v>
      </c>
    </row>
    <row r="4060" spans="33:35" ht="15" customHeight="1">
      <c r="AG4060" s="658" t="s">
        <v>7227</v>
      </c>
      <c r="AH4060" s="659" t="s">
        <v>3479</v>
      </c>
      <c r="AI4060" s="660">
        <v>0</v>
      </c>
    </row>
    <row r="4061" spans="33:35" ht="15" customHeight="1">
      <c r="AG4061" s="658" t="s">
        <v>7228</v>
      </c>
      <c r="AH4061" s="659" t="s">
        <v>3481</v>
      </c>
      <c r="AI4061" s="660">
        <v>0</v>
      </c>
    </row>
    <row r="4062" spans="33:35" ht="15" customHeight="1">
      <c r="AG4062" s="658" t="s">
        <v>7229</v>
      </c>
      <c r="AH4062" s="659" t="s">
        <v>5391</v>
      </c>
      <c r="AI4062" s="660">
        <v>0</v>
      </c>
    </row>
    <row r="4063" spans="33:35" ht="15" customHeight="1">
      <c r="AG4063" s="658" t="s">
        <v>8507</v>
      </c>
      <c r="AH4063" s="659" t="s">
        <v>8199</v>
      </c>
      <c r="AI4063" s="660">
        <v>0</v>
      </c>
    </row>
    <row r="4064" spans="33:35" ht="15" customHeight="1">
      <c r="AG4064" s="658" t="s">
        <v>8508</v>
      </c>
      <c r="AH4064" s="659" t="s">
        <v>8200</v>
      </c>
      <c r="AI4064" s="660">
        <v>0.36599999999999999</v>
      </c>
    </row>
    <row r="4065" spans="33:35" ht="15" customHeight="1">
      <c r="AG4065" s="658" t="s">
        <v>8509</v>
      </c>
      <c r="AH4065" s="659" t="s">
        <v>8201</v>
      </c>
      <c r="AI4065" s="660">
        <v>0</v>
      </c>
    </row>
    <row r="4066" spans="33:35" ht="15" customHeight="1">
      <c r="AG4066" s="658" t="s">
        <v>8510</v>
      </c>
      <c r="AH4066" s="659" t="s">
        <v>8202</v>
      </c>
      <c r="AI4066" s="660">
        <v>0</v>
      </c>
    </row>
    <row r="4067" spans="33:35" ht="15" customHeight="1">
      <c r="AG4067" s="658" t="s">
        <v>8511</v>
      </c>
      <c r="AH4067" s="659" t="s">
        <v>8203</v>
      </c>
      <c r="AI4067" s="660">
        <v>0.59000000000000008</v>
      </c>
    </row>
    <row r="4068" spans="33:35" ht="15" customHeight="1">
      <c r="AG4068" s="658" t="s">
        <v>7230</v>
      </c>
      <c r="AH4068" s="659" t="s">
        <v>3488</v>
      </c>
      <c r="AI4068" s="660">
        <v>0</v>
      </c>
    </row>
    <row r="4069" spans="33:35" ht="15" customHeight="1">
      <c r="AG4069" s="658" t="s">
        <v>7231</v>
      </c>
      <c r="AH4069" s="659" t="s">
        <v>5393</v>
      </c>
      <c r="AI4069" s="660">
        <v>0.50800000000000001</v>
      </c>
    </row>
    <row r="4070" spans="33:35" ht="15" customHeight="1">
      <c r="AG4070" s="658" t="s">
        <v>7232</v>
      </c>
      <c r="AH4070" s="659" t="s">
        <v>6138</v>
      </c>
      <c r="AI4070" s="660">
        <v>0.51500000000000001</v>
      </c>
    </row>
    <row r="4071" spans="33:35" ht="15" customHeight="1">
      <c r="AG4071" s="658" t="s">
        <v>7233</v>
      </c>
      <c r="AH4071" s="659" t="s">
        <v>5395</v>
      </c>
      <c r="AI4071" s="660">
        <v>0.317</v>
      </c>
    </row>
    <row r="4072" spans="33:35" ht="15" customHeight="1">
      <c r="AG4072" s="658" t="s">
        <v>7234</v>
      </c>
      <c r="AH4072" s="659" t="s">
        <v>5396</v>
      </c>
      <c r="AI4072" s="660">
        <v>0.316</v>
      </c>
    </row>
    <row r="4073" spans="33:35" ht="15" customHeight="1">
      <c r="AG4073" s="658" t="s">
        <v>7235</v>
      </c>
      <c r="AH4073" s="659" t="s">
        <v>5399</v>
      </c>
      <c r="AI4073" s="660">
        <v>0.5</v>
      </c>
    </row>
    <row r="4074" spans="33:35" ht="15" customHeight="1">
      <c r="AG4074" s="658" t="s">
        <v>7236</v>
      </c>
      <c r="AH4074" s="659" t="s">
        <v>5400</v>
      </c>
      <c r="AI4074" s="660">
        <v>0.308</v>
      </c>
    </row>
    <row r="4075" spans="33:35" ht="15" customHeight="1">
      <c r="AG4075" s="658" t="s">
        <v>7237</v>
      </c>
      <c r="AH4075" s="659" t="s">
        <v>3496</v>
      </c>
      <c r="AI4075" s="660">
        <v>0.32400000000000001</v>
      </c>
    </row>
    <row r="4076" spans="33:35" ht="15" customHeight="1">
      <c r="AG4076" s="658" t="s">
        <v>7238</v>
      </c>
      <c r="AH4076" s="659" t="s">
        <v>3498</v>
      </c>
      <c r="AI4076" s="660">
        <v>0.378</v>
      </c>
    </row>
    <row r="4077" spans="33:35" ht="15" customHeight="1">
      <c r="AG4077" s="658" t="s">
        <v>7239</v>
      </c>
      <c r="AH4077" s="659" t="s">
        <v>5401</v>
      </c>
      <c r="AI4077" s="660">
        <v>0.38699999999999996</v>
      </c>
    </row>
    <row r="4078" spans="33:35" ht="15" customHeight="1">
      <c r="AG4078" s="658" t="s">
        <v>7240</v>
      </c>
      <c r="AH4078" s="659" t="s">
        <v>5402</v>
      </c>
      <c r="AI4078" s="660">
        <v>0.313</v>
      </c>
    </row>
    <row r="4079" spans="33:35" ht="15" customHeight="1">
      <c r="AG4079" s="658" t="s">
        <v>7241</v>
      </c>
      <c r="AH4079" s="659" t="s">
        <v>5403</v>
      </c>
      <c r="AI4079" s="660">
        <v>0.32100000000000001</v>
      </c>
    </row>
    <row r="4080" spans="33:35" ht="15" customHeight="1">
      <c r="AG4080" s="658" t="s">
        <v>7242</v>
      </c>
      <c r="AH4080" s="659" t="s">
        <v>5404</v>
      </c>
      <c r="AI4080" s="660">
        <v>0</v>
      </c>
    </row>
    <row r="4081" spans="33:35" ht="15" customHeight="1">
      <c r="AG4081" s="658" t="s">
        <v>7243</v>
      </c>
      <c r="AH4081" s="659" t="s">
        <v>5405</v>
      </c>
      <c r="AI4081" s="660">
        <v>0.48199999999999998</v>
      </c>
    </row>
    <row r="4082" spans="33:35" ht="15" customHeight="1">
      <c r="AG4082" s="658" t="s">
        <v>7244</v>
      </c>
      <c r="AH4082" s="659" t="s">
        <v>5406</v>
      </c>
      <c r="AI4082" s="660">
        <v>0.56099999999999994</v>
      </c>
    </row>
    <row r="4083" spans="33:35" ht="15" customHeight="1">
      <c r="AG4083" s="658" t="s">
        <v>7245</v>
      </c>
      <c r="AH4083" s="659" t="s">
        <v>5407</v>
      </c>
      <c r="AI4083" s="660">
        <v>0.308</v>
      </c>
    </row>
    <row r="4084" spans="33:35" ht="15" customHeight="1">
      <c r="AG4084" s="658" t="s">
        <v>7246</v>
      </c>
      <c r="AH4084" s="659" t="s">
        <v>5408</v>
      </c>
      <c r="AI4084" s="660">
        <v>0.54</v>
      </c>
    </row>
    <row r="4085" spans="33:35" ht="15" customHeight="1">
      <c r="AG4085" s="658" t="s">
        <v>7247</v>
      </c>
      <c r="AH4085" s="659" t="s">
        <v>5409</v>
      </c>
      <c r="AI4085" s="660">
        <v>0</v>
      </c>
    </row>
    <row r="4086" spans="33:35" ht="15" customHeight="1">
      <c r="AG4086" s="658" t="s">
        <v>7248</v>
      </c>
      <c r="AH4086" s="659" t="s">
        <v>5410</v>
      </c>
      <c r="AI4086" s="660">
        <v>0.189</v>
      </c>
    </row>
    <row r="4087" spans="33:35" ht="15" customHeight="1">
      <c r="AG4087" s="658" t="s">
        <v>7249</v>
      </c>
      <c r="AH4087" s="659" t="s">
        <v>5411</v>
      </c>
      <c r="AI4087" s="660">
        <v>0.26500000000000001</v>
      </c>
    </row>
    <row r="4088" spans="33:35" ht="15" customHeight="1">
      <c r="AG4088" s="658" t="s">
        <v>7250</v>
      </c>
      <c r="AH4088" s="659" t="s">
        <v>5412</v>
      </c>
      <c r="AI4088" s="660">
        <v>0.30299999999999999</v>
      </c>
    </row>
    <row r="4089" spans="33:35" ht="15" customHeight="1">
      <c r="AG4089" s="658" t="s">
        <v>7251</v>
      </c>
      <c r="AH4089" s="659" t="s">
        <v>5413</v>
      </c>
      <c r="AI4089" s="660">
        <v>0.34099999999999997</v>
      </c>
    </row>
    <row r="4090" spans="33:35" ht="15" customHeight="1">
      <c r="AG4090" s="658" t="s">
        <v>8512</v>
      </c>
      <c r="AH4090" s="659" t="s">
        <v>8204</v>
      </c>
      <c r="AI4090" s="660">
        <v>0.34499999999999997</v>
      </c>
    </row>
    <row r="4091" spans="33:35" ht="15" customHeight="1">
      <c r="AG4091" s="658" t="s">
        <v>7252</v>
      </c>
      <c r="AH4091" s="659" t="s">
        <v>5414</v>
      </c>
      <c r="AI4091" s="660">
        <v>0.23900000000000002</v>
      </c>
    </row>
    <row r="4092" spans="33:35" ht="15" customHeight="1">
      <c r="AG4092" s="658" t="s">
        <v>7253</v>
      </c>
      <c r="AH4092" s="659" t="s">
        <v>6139</v>
      </c>
      <c r="AI4092" s="660">
        <v>0.45300000000000001</v>
      </c>
    </row>
    <row r="4093" spans="33:35" ht="15" customHeight="1">
      <c r="AG4093" s="658" t="s">
        <v>8513</v>
      </c>
      <c r="AH4093" s="659" t="s">
        <v>8205</v>
      </c>
      <c r="AI4093" s="660">
        <v>0</v>
      </c>
    </row>
    <row r="4094" spans="33:35" ht="15" customHeight="1">
      <c r="AG4094" s="658" t="s">
        <v>8514</v>
      </c>
      <c r="AH4094" s="659" t="s">
        <v>8206</v>
      </c>
      <c r="AI4094" s="660">
        <v>0</v>
      </c>
    </row>
    <row r="4095" spans="33:35" ht="15" customHeight="1">
      <c r="AG4095" s="658" t="s">
        <v>8515</v>
      </c>
      <c r="AH4095" s="659" t="s">
        <v>8207</v>
      </c>
      <c r="AI4095" s="660">
        <v>0.45800000000000002</v>
      </c>
    </row>
    <row r="4096" spans="33:35" ht="15" customHeight="1">
      <c r="AG4096" s="658" t="s">
        <v>7254</v>
      </c>
      <c r="AH4096" s="659" t="s">
        <v>5417</v>
      </c>
      <c r="AI4096" s="660">
        <v>0.57399999999999995</v>
      </c>
    </row>
    <row r="4097" spans="33:35" ht="15" customHeight="1">
      <c r="AG4097" s="658" t="s">
        <v>7255</v>
      </c>
      <c r="AH4097" s="659" t="s">
        <v>5418</v>
      </c>
      <c r="AI4097" s="660">
        <v>0</v>
      </c>
    </row>
    <row r="4098" spans="33:35" ht="15" customHeight="1">
      <c r="AG4098" s="658" t="s">
        <v>7256</v>
      </c>
      <c r="AH4098" s="659" t="s">
        <v>6140</v>
      </c>
      <c r="AI4098" s="660">
        <v>0.307</v>
      </c>
    </row>
    <row r="4099" spans="33:35" ht="15" customHeight="1">
      <c r="AG4099" s="658" t="s">
        <v>7257</v>
      </c>
      <c r="AH4099" s="659" t="s">
        <v>5420</v>
      </c>
      <c r="AI4099" s="660">
        <v>0</v>
      </c>
    </row>
    <row r="4100" spans="33:35" ht="15" customHeight="1">
      <c r="AG4100" s="658" t="s">
        <v>7258</v>
      </c>
      <c r="AH4100" s="659" t="s">
        <v>5421</v>
      </c>
      <c r="AI4100" s="660">
        <v>0</v>
      </c>
    </row>
    <row r="4101" spans="33:35" ht="15" customHeight="1">
      <c r="AG4101" s="658" t="s">
        <v>8516</v>
      </c>
      <c r="AH4101" s="659" t="s">
        <v>8208</v>
      </c>
      <c r="AI4101" s="660">
        <v>4.2000000000000003E-2</v>
      </c>
    </row>
    <row r="4102" spans="33:35" ht="15" customHeight="1">
      <c r="AG4102" s="658" t="s">
        <v>8517</v>
      </c>
      <c r="AH4102" s="659" t="s">
        <v>8209</v>
      </c>
      <c r="AI4102" s="660">
        <v>0</v>
      </c>
    </row>
    <row r="4103" spans="33:35" ht="15" customHeight="1">
      <c r="AG4103" s="658" t="s">
        <v>8518</v>
      </c>
      <c r="AH4103" s="659" t="s">
        <v>8210</v>
      </c>
      <c r="AI4103" s="660">
        <v>0.52600000000000002</v>
      </c>
    </row>
    <row r="4104" spans="33:35" ht="15" customHeight="1">
      <c r="AG4104" s="658" t="s">
        <v>7259</v>
      </c>
      <c r="AH4104" s="659" t="s">
        <v>5426</v>
      </c>
      <c r="AI4104" s="660">
        <v>0.29300000000000004</v>
      </c>
    </row>
    <row r="4105" spans="33:35" ht="15" customHeight="1">
      <c r="AG4105" s="658" t="s">
        <v>8519</v>
      </c>
      <c r="AH4105" s="659" t="s">
        <v>8211</v>
      </c>
      <c r="AI4105" s="660">
        <v>0.46599999999999997</v>
      </c>
    </row>
    <row r="4106" spans="33:35" ht="15" customHeight="1">
      <c r="AG4106" s="658" t="s">
        <v>7260</v>
      </c>
      <c r="AH4106" s="659" t="s">
        <v>5427</v>
      </c>
      <c r="AI4106" s="660">
        <v>0.52800000000000002</v>
      </c>
    </row>
    <row r="4107" spans="33:35" ht="15" customHeight="1">
      <c r="AG4107" s="658" t="s">
        <v>7261</v>
      </c>
      <c r="AH4107" s="659" t="s">
        <v>5428</v>
      </c>
      <c r="AI4107" s="660">
        <v>0.45899999999999996</v>
      </c>
    </row>
    <row r="4108" spans="33:35" ht="15" customHeight="1">
      <c r="AG4108" s="658" t="s">
        <v>7262</v>
      </c>
      <c r="AH4108" s="659" t="s">
        <v>5429</v>
      </c>
      <c r="AI4108" s="660">
        <v>7.2999999999999995E-2</v>
      </c>
    </row>
    <row r="4109" spans="33:35" ht="15" customHeight="1">
      <c r="AG4109" s="658" t="s">
        <v>7263</v>
      </c>
      <c r="AH4109" s="659" t="s">
        <v>5430</v>
      </c>
      <c r="AI4109" s="660">
        <v>0.52600000000000002</v>
      </c>
    </row>
    <row r="4110" spans="33:35" ht="15" customHeight="1">
      <c r="AG4110" s="658" t="s">
        <v>7264</v>
      </c>
      <c r="AH4110" s="659" t="s">
        <v>5431</v>
      </c>
      <c r="AI4110" s="660">
        <v>0.48199999999999998</v>
      </c>
    </row>
    <row r="4111" spans="33:35" ht="15" customHeight="1">
      <c r="AG4111" s="658" t="s">
        <v>7265</v>
      </c>
      <c r="AH4111" s="659" t="s">
        <v>5432</v>
      </c>
      <c r="AI4111" s="660">
        <v>0</v>
      </c>
    </row>
    <row r="4112" spans="33:35" ht="15" customHeight="1">
      <c r="AG4112" s="658" t="s">
        <v>8520</v>
      </c>
      <c r="AH4112" s="659" t="s">
        <v>8212</v>
      </c>
      <c r="AI4112" s="660">
        <v>0.33799999999999997</v>
      </c>
    </row>
    <row r="4113" spans="33:35" ht="15" customHeight="1">
      <c r="AG4113" s="658" t="s">
        <v>8521</v>
      </c>
      <c r="AH4113" s="659" t="s">
        <v>8213</v>
      </c>
      <c r="AI4113" s="660">
        <v>0.46400000000000002</v>
      </c>
    </row>
    <row r="4114" spans="33:35" ht="15" customHeight="1">
      <c r="AG4114" s="658" t="s">
        <v>7266</v>
      </c>
      <c r="AH4114" s="659" t="s">
        <v>5434</v>
      </c>
      <c r="AI4114" s="660">
        <v>0.39500000000000002</v>
      </c>
    </row>
    <row r="4115" spans="33:35" ht="15" customHeight="1">
      <c r="AG4115" s="658" t="s">
        <v>7267</v>
      </c>
      <c r="AH4115" s="659" t="s">
        <v>3540</v>
      </c>
      <c r="AI4115" s="660">
        <v>0</v>
      </c>
    </row>
    <row r="4116" spans="33:35" ht="15" customHeight="1">
      <c r="AG4116" s="658" t="s">
        <v>7268</v>
      </c>
      <c r="AH4116" s="659" t="s">
        <v>3542</v>
      </c>
      <c r="AI4116" s="660">
        <v>0</v>
      </c>
    </row>
    <row r="4117" spans="33:35" ht="15" customHeight="1">
      <c r="AG4117" s="658" t="s">
        <v>7269</v>
      </c>
      <c r="AH4117" s="659" t="s">
        <v>5435</v>
      </c>
      <c r="AI4117" s="660">
        <v>0</v>
      </c>
    </row>
    <row r="4118" spans="33:35" ht="15" customHeight="1">
      <c r="AG4118" s="658" t="s">
        <v>8522</v>
      </c>
      <c r="AH4118" s="659" t="s">
        <v>8214</v>
      </c>
      <c r="AI4118" s="660">
        <v>0.32300000000000001</v>
      </c>
    </row>
    <row r="4119" spans="33:35" ht="15" customHeight="1">
      <c r="AG4119" s="658" t="s">
        <v>7270</v>
      </c>
      <c r="AH4119" s="659" t="s">
        <v>5438</v>
      </c>
      <c r="AI4119" s="660">
        <v>0.45300000000000001</v>
      </c>
    </row>
    <row r="4120" spans="33:35" ht="15" customHeight="1">
      <c r="AG4120" s="658" t="s">
        <v>7271</v>
      </c>
      <c r="AH4120" s="659" t="s">
        <v>5439</v>
      </c>
      <c r="AI4120" s="660">
        <v>0.40799999999999997</v>
      </c>
    </row>
    <row r="4121" spans="33:35" ht="15" customHeight="1">
      <c r="AG4121" s="658" t="s">
        <v>7272</v>
      </c>
      <c r="AH4121" s="659" t="s">
        <v>5440</v>
      </c>
      <c r="AI4121" s="660">
        <v>0.57099999999999995</v>
      </c>
    </row>
    <row r="4122" spans="33:35" ht="15" customHeight="1">
      <c r="AG4122" s="658" t="s">
        <v>7273</v>
      </c>
      <c r="AH4122" s="659" t="s">
        <v>5441</v>
      </c>
      <c r="AI4122" s="660">
        <v>0.39399999999999996</v>
      </c>
    </row>
    <row r="4123" spans="33:35" ht="15" customHeight="1">
      <c r="AG4123" s="658" t="s">
        <v>7274</v>
      </c>
      <c r="AH4123" s="659" t="s">
        <v>5442</v>
      </c>
      <c r="AI4123" s="660">
        <v>0.57200000000000006</v>
      </c>
    </row>
    <row r="4124" spans="33:35" ht="15" customHeight="1">
      <c r="AG4124" s="658" t="s">
        <v>7275</v>
      </c>
      <c r="AH4124" s="659" t="s">
        <v>5443</v>
      </c>
      <c r="AI4124" s="660">
        <v>0.93800000000000006</v>
      </c>
    </row>
    <row r="4125" spans="33:35" ht="15" customHeight="1">
      <c r="AG4125" s="658" t="s">
        <v>7276</v>
      </c>
      <c r="AH4125" s="659" t="s">
        <v>5444</v>
      </c>
      <c r="AI4125" s="660">
        <v>0.437</v>
      </c>
    </row>
    <row r="4126" spans="33:35" ht="15" customHeight="1">
      <c r="AG4126" s="658" t="s">
        <v>7277</v>
      </c>
      <c r="AH4126" s="659" t="s">
        <v>5446</v>
      </c>
      <c r="AI4126" s="660">
        <v>0.42899999999999999</v>
      </c>
    </row>
    <row r="4127" spans="33:35" ht="15" customHeight="1">
      <c r="AG4127" s="658" t="s">
        <v>7278</v>
      </c>
      <c r="AH4127" s="659" t="s">
        <v>5447</v>
      </c>
      <c r="AI4127" s="660">
        <v>0.55099999999999993</v>
      </c>
    </row>
    <row r="4128" spans="33:35" ht="15" customHeight="1">
      <c r="AG4128" s="658" t="s">
        <v>8523</v>
      </c>
      <c r="AH4128" s="659" t="s">
        <v>8215</v>
      </c>
      <c r="AI4128" s="660">
        <v>0.28600000000000003</v>
      </c>
    </row>
    <row r="4129" spans="33:35" ht="15" customHeight="1">
      <c r="AG4129" s="658" t="s">
        <v>8524</v>
      </c>
      <c r="AH4129" s="659" t="s">
        <v>8216</v>
      </c>
      <c r="AI4129" s="660">
        <v>0.34</v>
      </c>
    </row>
    <row r="4130" spans="33:35" ht="15" customHeight="1">
      <c r="AG4130" s="658" t="s">
        <v>7279</v>
      </c>
      <c r="AH4130" s="659" t="s">
        <v>5448</v>
      </c>
      <c r="AI4130" s="660">
        <v>0.308</v>
      </c>
    </row>
    <row r="4131" spans="33:35" ht="15" customHeight="1">
      <c r="AG4131" s="658" t="s">
        <v>7280</v>
      </c>
      <c r="AH4131" s="659" t="s">
        <v>5449</v>
      </c>
      <c r="AI4131" s="660">
        <v>0.48299999999999998</v>
      </c>
    </row>
    <row r="4132" spans="33:35" ht="15" customHeight="1">
      <c r="AG4132" s="658" t="s">
        <v>7281</v>
      </c>
      <c r="AH4132" s="659" t="s">
        <v>5450</v>
      </c>
      <c r="AI4132" s="660">
        <v>0.53399999999999992</v>
      </c>
    </row>
    <row r="4133" spans="33:35" ht="15" customHeight="1">
      <c r="AG4133" s="658" t="s">
        <v>8525</v>
      </c>
      <c r="AH4133" s="659" t="s">
        <v>8217</v>
      </c>
      <c r="AI4133" s="660">
        <v>0.35499999999999998</v>
      </c>
    </row>
    <row r="4134" spans="33:35" ht="15" customHeight="1">
      <c r="AG4134" s="658" t="s">
        <v>7289</v>
      </c>
      <c r="AH4134" s="659" t="s">
        <v>1100</v>
      </c>
      <c r="AI4134" s="660">
        <v>0.4</v>
      </c>
    </row>
    <row r="4135" spans="33:35" ht="15" customHeight="1">
      <c r="AG4135" s="658" t="s">
        <v>7290</v>
      </c>
      <c r="AH4135" s="659" t="s">
        <v>5453</v>
      </c>
      <c r="AI4135" s="660">
        <v>0.29599999999999999</v>
      </c>
    </row>
    <row r="4136" spans="33:35" ht="15" customHeight="1">
      <c r="AG4136" s="658" t="s">
        <v>7291</v>
      </c>
      <c r="AH4136" s="659" t="s">
        <v>5454</v>
      </c>
      <c r="AI4136" s="660">
        <v>0.36399999999999999</v>
      </c>
    </row>
    <row r="4137" spans="33:35" ht="15" customHeight="1">
      <c r="AG4137" s="658" t="s">
        <v>7295</v>
      </c>
      <c r="AH4137" s="659" t="s">
        <v>5456</v>
      </c>
      <c r="AI4137" s="660">
        <v>0.59199999999999997</v>
      </c>
    </row>
    <row r="4138" spans="33:35" ht="15" customHeight="1">
      <c r="AG4138" s="658" t="s">
        <v>7282</v>
      </c>
      <c r="AH4138" s="659" t="s">
        <v>3572</v>
      </c>
      <c r="AI4138" s="660">
        <v>0</v>
      </c>
    </row>
    <row r="4139" spans="33:35" ht="15" customHeight="1">
      <c r="AG4139" s="658" t="s">
        <v>7283</v>
      </c>
      <c r="AH4139" s="659" t="s">
        <v>3574</v>
      </c>
      <c r="AI4139" s="660">
        <v>0</v>
      </c>
    </row>
    <row r="4140" spans="33:35" ht="15" customHeight="1">
      <c r="AG4140" s="658" t="s">
        <v>7284</v>
      </c>
      <c r="AH4140" s="659" t="s">
        <v>3576</v>
      </c>
      <c r="AI4140" s="660">
        <v>0.2</v>
      </c>
    </row>
    <row r="4141" spans="33:35" ht="15" customHeight="1">
      <c r="AG4141" s="658" t="s">
        <v>7285</v>
      </c>
      <c r="AH4141" s="659" t="s">
        <v>3578</v>
      </c>
      <c r="AI4141" s="660">
        <v>0.45100000000000001</v>
      </c>
    </row>
    <row r="4142" spans="33:35" ht="15" customHeight="1">
      <c r="AG4142" s="658" t="s">
        <v>7286</v>
      </c>
      <c r="AH4142" s="659" t="s">
        <v>2896</v>
      </c>
      <c r="AI4142" s="660">
        <v>0</v>
      </c>
    </row>
    <row r="4143" spans="33:35" ht="15" customHeight="1">
      <c r="AG4143" s="658" t="s">
        <v>7287</v>
      </c>
      <c r="AH4143" s="659" t="s">
        <v>2897</v>
      </c>
      <c r="AI4143" s="660">
        <v>0.2</v>
      </c>
    </row>
    <row r="4144" spans="33:35" ht="15" customHeight="1">
      <c r="AG4144" s="658" t="s">
        <v>7288</v>
      </c>
      <c r="AH4144" s="659" t="s">
        <v>3584</v>
      </c>
      <c r="AI4144" s="660">
        <v>0.52100000000000002</v>
      </c>
    </row>
    <row r="4145" spans="33:35" ht="15" customHeight="1">
      <c r="AG4145" s="658" t="s">
        <v>7292</v>
      </c>
      <c r="AH4145" s="659" t="s">
        <v>5455</v>
      </c>
      <c r="AI4145" s="660">
        <v>0.41300000000000003</v>
      </c>
    </row>
    <row r="4146" spans="33:35" ht="15" customHeight="1">
      <c r="AG4146" s="658" t="s">
        <v>7293</v>
      </c>
      <c r="AH4146" s="659" t="s">
        <v>2070</v>
      </c>
      <c r="AI4146" s="660">
        <v>0</v>
      </c>
    </row>
    <row r="4147" spans="33:35" ht="15" customHeight="1">
      <c r="AG4147" s="658" t="s">
        <v>7294</v>
      </c>
      <c r="AH4147" s="659" t="s">
        <v>3595</v>
      </c>
      <c r="AI4147" s="660">
        <v>0.45300000000000001</v>
      </c>
    </row>
    <row r="4148" spans="33:35" ht="15" customHeight="1">
      <c r="AG4148" s="658" t="s">
        <v>7296</v>
      </c>
      <c r="AH4148" s="659" t="s">
        <v>5457</v>
      </c>
      <c r="AI4148" s="660">
        <v>0.316</v>
      </c>
    </row>
    <row r="4149" spans="33:35" ht="15" customHeight="1">
      <c r="AG4149" s="658" t="s">
        <v>7297</v>
      </c>
      <c r="AH4149" s="659" t="s">
        <v>5458</v>
      </c>
      <c r="AI4149" s="660">
        <v>0.308</v>
      </c>
    </row>
    <row r="4150" spans="33:35" ht="15" customHeight="1">
      <c r="AG4150" s="658" t="s">
        <v>7298</v>
      </c>
      <c r="AH4150" s="659" t="s">
        <v>5459</v>
      </c>
      <c r="AI4150" s="660">
        <v>0.70699999999999996</v>
      </c>
    </row>
    <row r="4151" spans="33:35" ht="15" customHeight="1">
      <c r="AG4151" s="658" t="s">
        <v>7301</v>
      </c>
      <c r="AH4151" s="659" t="s">
        <v>5460</v>
      </c>
      <c r="AI4151" s="660">
        <v>0.71299999999999997</v>
      </c>
    </row>
    <row r="4152" spans="33:35" ht="15" customHeight="1">
      <c r="AG4152" s="658" t="s">
        <v>7302</v>
      </c>
      <c r="AH4152" s="659" t="s">
        <v>5461</v>
      </c>
      <c r="AI4152" s="660">
        <v>0.308</v>
      </c>
    </row>
    <row r="4153" spans="33:35" ht="15" customHeight="1">
      <c r="AG4153" s="658" t="s">
        <v>7303</v>
      </c>
      <c r="AH4153" s="659" t="s">
        <v>5462</v>
      </c>
      <c r="AI4153" s="660">
        <v>0.51400000000000001</v>
      </c>
    </row>
    <row r="4154" spans="33:35" ht="15" customHeight="1">
      <c r="AG4154" s="658" t="s">
        <v>7300</v>
      </c>
      <c r="AH4154" s="659" t="s">
        <v>5463</v>
      </c>
      <c r="AI4154" s="660">
        <v>0.308</v>
      </c>
    </row>
    <row r="4155" spans="33:35" ht="15" customHeight="1">
      <c r="AG4155" s="658" t="s">
        <v>7299</v>
      </c>
      <c r="AH4155" s="659" t="s">
        <v>5464</v>
      </c>
      <c r="AI4155" s="660">
        <v>0.308</v>
      </c>
    </row>
    <row r="4156" spans="33:35" ht="15" customHeight="1">
      <c r="AG4156" s="658" t="s">
        <v>7304</v>
      </c>
      <c r="AH4156" s="659" t="s">
        <v>5465</v>
      </c>
      <c r="AI4156" s="660">
        <v>0.45100000000000001</v>
      </c>
    </row>
    <row r="4157" spans="33:35" ht="15" customHeight="1">
      <c r="AG4157" s="658" t="s">
        <v>7305</v>
      </c>
      <c r="AH4157" s="659" t="s">
        <v>5466</v>
      </c>
      <c r="AI4157" s="660">
        <v>0.50800000000000001</v>
      </c>
    </row>
    <row r="4158" spans="33:35" ht="15" customHeight="1">
      <c r="AG4158" s="658" t="s">
        <v>7306</v>
      </c>
      <c r="AH4158" s="659" t="s">
        <v>5467</v>
      </c>
      <c r="AI4158" s="660">
        <v>0.47699999999999998</v>
      </c>
    </row>
    <row r="4159" spans="33:35" ht="15" customHeight="1">
      <c r="AG4159" s="658" t="s">
        <v>7307</v>
      </c>
      <c r="AH4159" s="659" t="s">
        <v>5468</v>
      </c>
      <c r="AI4159" s="660">
        <v>0.32300000000000001</v>
      </c>
    </row>
    <row r="4160" spans="33:35" ht="15" customHeight="1">
      <c r="AG4160" s="658" t="s">
        <v>7308</v>
      </c>
      <c r="AH4160" s="659" t="s">
        <v>3614</v>
      </c>
      <c r="AI4160" s="660">
        <v>0.38900000000000001</v>
      </c>
    </row>
    <row r="4161" spans="33:35" ht="15" customHeight="1">
      <c r="AG4161" s="658" t="s">
        <v>7309</v>
      </c>
      <c r="AH4161" s="659" t="s">
        <v>5469</v>
      </c>
      <c r="AI4161" s="660">
        <v>0.308</v>
      </c>
    </row>
    <row r="4162" spans="33:35" ht="15" customHeight="1">
      <c r="AG4162" s="658" t="s">
        <v>7310</v>
      </c>
      <c r="AH4162" s="659" t="s">
        <v>5470</v>
      </c>
      <c r="AI4162" s="660">
        <v>0.308</v>
      </c>
    </row>
    <row r="4163" spans="33:35" ht="15" customHeight="1">
      <c r="AG4163" s="658" t="s">
        <v>7311</v>
      </c>
      <c r="AH4163" s="659" t="s">
        <v>5471</v>
      </c>
      <c r="AI4163" s="660">
        <v>0.38600000000000001</v>
      </c>
    </row>
    <row r="4164" spans="33:35" ht="15" customHeight="1">
      <c r="AG4164" s="658" t="s">
        <v>7312</v>
      </c>
      <c r="AH4164" s="659" t="s">
        <v>5472</v>
      </c>
      <c r="AI4164" s="660">
        <v>0.40400000000000003</v>
      </c>
    </row>
    <row r="4165" spans="33:35" ht="15" customHeight="1">
      <c r="AG4165" s="658" t="s">
        <v>7313</v>
      </c>
      <c r="AH4165" s="659" t="s">
        <v>5473</v>
      </c>
      <c r="AI4165" s="660">
        <v>0.35799999999999998</v>
      </c>
    </row>
    <row r="4166" spans="33:35" ht="15" customHeight="1">
      <c r="AG4166" s="658" t="s">
        <v>7314</v>
      </c>
      <c r="AH4166" s="659" t="s">
        <v>5474</v>
      </c>
      <c r="AI4166" s="660">
        <v>0.49099999999999999</v>
      </c>
    </row>
    <row r="4167" spans="33:35" ht="15" customHeight="1">
      <c r="AG4167" s="658" t="s">
        <v>7315</v>
      </c>
      <c r="AH4167" s="659" t="s">
        <v>5475</v>
      </c>
      <c r="AI4167" s="660">
        <v>0.40799999999999997</v>
      </c>
    </row>
    <row r="4168" spans="33:35" ht="15" customHeight="1">
      <c r="AG4168" s="658" t="s">
        <v>7316</v>
      </c>
      <c r="AH4168" s="659" t="s">
        <v>6141</v>
      </c>
      <c r="AI4168" s="660">
        <v>0.54699999999999993</v>
      </c>
    </row>
    <row r="4169" spans="33:35" ht="15" customHeight="1">
      <c r="AG4169" s="658" t="s">
        <v>7317</v>
      </c>
      <c r="AH4169" s="659" t="s">
        <v>6142</v>
      </c>
      <c r="AI4169" s="660">
        <v>0.252</v>
      </c>
    </row>
    <row r="4170" spans="33:35" ht="15" customHeight="1">
      <c r="AG4170" s="658" t="s">
        <v>7318</v>
      </c>
      <c r="AH4170" s="659" t="s">
        <v>5477</v>
      </c>
      <c r="AI4170" s="660">
        <v>0.39599999999999996</v>
      </c>
    </row>
    <row r="4171" spans="33:35" ht="15" customHeight="1">
      <c r="AG4171" s="658" t="s">
        <v>7319</v>
      </c>
      <c r="AH4171" s="659" t="s">
        <v>5478</v>
      </c>
      <c r="AI4171" s="660">
        <v>0.32699999999999996</v>
      </c>
    </row>
    <row r="4172" spans="33:35" ht="15" customHeight="1">
      <c r="AG4172" s="658" t="s">
        <v>7320</v>
      </c>
      <c r="AH4172" s="659" t="s">
        <v>5479</v>
      </c>
      <c r="AI4172" s="660">
        <v>0.44900000000000001</v>
      </c>
    </row>
    <row r="4173" spans="33:35" ht="15" customHeight="1">
      <c r="AG4173" s="658" t="s">
        <v>7321</v>
      </c>
      <c r="AH4173" s="659" t="s">
        <v>3631</v>
      </c>
      <c r="AI4173" s="660">
        <v>0</v>
      </c>
    </row>
    <row r="4174" spans="33:35" ht="15" customHeight="1">
      <c r="AG4174" s="658" t="s">
        <v>7322</v>
      </c>
      <c r="AH4174" s="659" t="s">
        <v>3633</v>
      </c>
      <c r="AI4174" s="660">
        <v>0</v>
      </c>
    </row>
    <row r="4175" spans="33:35" ht="15" customHeight="1">
      <c r="AG4175" s="658" t="s">
        <v>7323</v>
      </c>
      <c r="AH4175" s="659" t="s">
        <v>5480</v>
      </c>
      <c r="AI4175" s="660">
        <v>0.59499999999999997</v>
      </c>
    </row>
    <row r="4176" spans="33:35" ht="15" customHeight="1">
      <c r="AG4176" s="658" t="s">
        <v>7324</v>
      </c>
      <c r="AH4176" s="659" t="s">
        <v>5481</v>
      </c>
      <c r="AI4176" s="660">
        <v>0.30599999999999999</v>
      </c>
    </row>
    <row r="4177" spans="33:35" ht="15" customHeight="1">
      <c r="AG4177" s="658" t="s">
        <v>7325</v>
      </c>
      <c r="AH4177" s="659" t="s">
        <v>5482</v>
      </c>
      <c r="AI4177" s="660">
        <v>0.52200000000000002</v>
      </c>
    </row>
    <row r="4178" spans="33:35" ht="15" customHeight="1">
      <c r="AG4178" s="658" t="s">
        <v>7326</v>
      </c>
      <c r="AH4178" s="659" t="s">
        <v>5483</v>
      </c>
      <c r="AI4178" s="660">
        <v>0.45100000000000001</v>
      </c>
    </row>
    <row r="4179" spans="33:35" ht="15" customHeight="1">
      <c r="AG4179" s="658" t="s">
        <v>8526</v>
      </c>
      <c r="AH4179" s="659" t="s">
        <v>8218</v>
      </c>
      <c r="AI4179" s="660">
        <v>0.28600000000000003</v>
      </c>
    </row>
    <row r="4180" spans="33:35" ht="15" customHeight="1">
      <c r="AG4180" s="658" t="s">
        <v>7327</v>
      </c>
      <c r="AH4180" s="659" t="s">
        <v>5484</v>
      </c>
      <c r="AI4180" s="660">
        <v>0</v>
      </c>
    </row>
    <row r="4181" spans="33:35" ht="15" customHeight="1">
      <c r="AG4181" s="658" t="s">
        <v>7328</v>
      </c>
      <c r="AH4181" s="659" t="s">
        <v>6143</v>
      </c>
      <c r="AI4181" s="660">
        <v>0.59899999999999998</v>
      </c>
    </row>
    <row r="4182" spans="33:35" ht="15" customHeight="1">
      <c r="AG4182" s="658" t="s">
        <v>7329</v>
      </c>
      <c r="AH4182" s="659" t="s">
        <v>6144</v>
      </c>
      <c r="AI4182" s="660">
        <v>0.437</v>
      </c>
    </row>
    <row r="4183" spans="33:35" ht="15" customHeight="1">
      <c r="AG4183" s="658" t="s">
        <v>8527</v>
      </c>
      <c r="AH4183" s="659" t="s">
        <v>8219</v>
      </c>
      <c r="AI4183" s="660">
        <v>0</v>
      </c>
    </row>
    <row r="4184" spans="33:35" ht="15" customHeight="1">
      <c r="AG4184" s="658" t="s">
        <v>8528</v>
      </c>
      <c r="AH4184" s="659" t="s">
        <v>8220</v>
      </c>
      <c r="AI4184" s="660">
        <v>0.42299999999999999</v>
      </c>
    </row>
    <row r="4185" spans="33:35" ht="15" customHeight="1">
      <c r="AG4185" s="658" t="s">
        <v>7330</v>
      </c>
      <c r="AH4185" s="659" t="s">
        <v>5488</v>
      </c>
      <c r="AI4185" s="660">
        <v>0.441</v>
      </c>
    </row>
    <row r="4186" spans="33:35" ht="15" customHeight="1">
      <c r="AG4186" s="658" t="s">
        <v>7331</v>
      </c>
      <c r="AH4186" s="659" t="s">
        <v>2085</v>
      </c>
      <c r="AI4186" s="660">
        <v>0</v>
      </c>
    </row>
    <row r="4187" spans="33:35" ht="15" customHeight="1">
      <c r="AG4187" s="658" t="s">
        <v>7332</v>
      </c>
      <c r="AH4187" s="659" t="s">
        <v>3644</v>
      </c>
      <c r="AI4187" s="660">
        <v>0.378</v>
      </c>
    </row>
    <row r="4188" spans="33:35" ht="15" customHeight="1">
      <c r="AG4188" s="658" t="s">
        <v>7333</v>
      </c>
      <c r="AH4188" s="659" t="s">
        <v>2460</v>
      </c>
      <c r="AI4188" s="660">
        <v>0</v>
      </c>
    </row>
    <row r="4189" spans="33:35" ht="15" customHeight="1">
      <c r="AG4189" s="658" t="s">
        <v>7334</v>
      </c>
      <c r="AH4189" s="659" t="s">
        <v>2461</v>
      </c>
      <c r="AI4189" s="660">
        <v>0</v>
      </c>
    </row>
    <row r="4190" spans="33:35" ht="15" customHeight="1">
      <c r="AG4190" s="658" t="s">
        <v>7335</v>
      </c>
      <c r="AH4190" s="659" t="s">
        <v>3648</v>
      </c>
      <c r="AI4190" s="660">
        <v>0</v>
      </c>
    </row>
    <row r="4191" spans="33:35" ht="15" customHeight="1">
      <c r="AG4191" s="658" t="s">
        <v>7336</v>
      </c>
      <c r="AH4191" s="659" t="s">
        <v>3650</v>
      </c>
      <c r="AI4191" s="660">
        <v>0</v>
      </c>
    </row>
    <row r="4192" spans="33:35" ht="15" customHeight="1">
      <c r="AG4192" s="658" t="s">
        <v>7337</v>
      </c>
      <c r="AH4192" s="659" t="s">
        <v>3652</v>
      </c>
      <c r="AI4192" s="660">
        <v>0</v>
      </c>
    </row>
    <row r="4193" spans="33:35" ht="15" customHeight="1">
      <c r="AG4193" s="658" t="s">
        <v>7338</v>
      </c>
      <c r="AH4193" s="659" t="s">
        <v>3654</v>
      </c>
      <c r="AI4193" s="660">
        <v>0.1</v>
      </c>
    </row>
    <row r="4194" spans="33:35" ht="15" customHeight="1">
      <c r="AG4194" s="658" t="s">
        <v>7339</v>
      </c>
      <c r="AH4194" s="659" t="s">
        <v>5489</v>
      </c>
      <c r="AI4194" s="660">
        <v>0.3</v>
      </c>
    </row>
    <row r="4195" spans="33:35" ht="15" customHeight="1">
      <c r="AG4195" s="658" t="s">
        <v>7340</v>
      </c>
      <c r="AH4195" s="659" t="s">
        <v>5490</v>
      </c>
      <c r="AI4195" s="660">
        <v>0.4</v>
      </c>
    </row>
    <row r="4196" spans="33:35" ht="15" customHeight="1">
      <c r="AG4196" s="658" t="s">
        <v>8529</v>
      </c>
      <c r="AH4196" s="659" t="s">
        <v>8221</v>
      </c>
      <c r="AI4196" s="660">
        <v>0.57999999999999996</v>
      </c>
    </row>
    <row r="4197" spans="33:35" ht="15" customHeight="1">
      <c r="AG4197" s="658" t="s">
        <v>7341</v>
      </c>
      <c r="AH4197" s="659" t="s">
        <v>5493</v>
      </c>
      <c r="AI4197" s="660">
        <v>0.23599999999999999</v>
      </c>
    </row>
    <row r="4198" spans="33:35" ht="15" customHeight="1">
      <c r="AG4198" s="658" t="s">
        <v>7342</v>
      </c>
      <c r="AH4198" s="659" t="s">
        <v>5494</v>
      </c>
      <c r="AI4198" s="660">
        <v>0.442</v>
      </c>
    </row>
    <row r="4199" spans="33:35" ht="15" customHeight="1">
      <c r="AG4199" s="658" t="s">
        <v>7343</v>
      </c>
      <c r="AH4199" s="659" t="s">
        <v>5495</v>
      </c>
      <c r="AI4199" s="660">
        <v>0.40200000000000002</v>
      </c>
    </row>
    <row r="4200" spans="33:35" ht="15" customHeight="1">
      <c r="AG4200" s="658" t="s">
        <v>7344</v>
      </c>
      <c r="AH4200" s="659" t="s">
        <v>6145</v>
      </c>
      <c r="AI4200" s="660">
        <v>0</v>
      </c>
    </row>
    <row r="4201" spans="33:35" ht="15" customHeight="1">
      <c r="AG4201" s="658" t="s">
        <v>7345</v>
      </c>
      <c r="AH4201" s="659" t="s">
        <v>6146</v>
      </c>
      <c r="AI4201" s="660">
        <v>0.50600000000000001</v>
      </c>
    </row>
    <row r="4202" spans="33:35" ht="15" customHeight="1">
      <c r="AG4202" s="658" t="s">
        <v>7346</v>
      </c>
      <c r="AH4202" s="659" t="s">
        <v>5496</v>
      </c>
      <c r="AI4202" s="660">
        <v>0.41100000000000003</v>
      </c>
    </row>
    <row r="4203" spans="33:35" ht="15" customHeight="1">
      <c r="AG4203" s="658" t="s">
        <v>8530</v>
      </c>
      <c r="AH4203" s="659" t="s">
        <v>8222</v>
      </c>
      <c r="AI4203" s="660">
        <v>0</v>
      </c>
    </row>
    <row r="4204" spans="33:35" ht="15" customHeight="1">
      <c r="AG4204" s="658" t="s">
        <v>8531</v>
      </c>
      <c r="AH4204" s="659" t="s">
        <v>8223</v>
      </c>
      <c r="AI4204" s="660">
        <v>0.308</v>
      </c>
    </row>
    <row r="4205" spans="33:35" ht="15" customHeight="1">
      <c r="AG4205" s="658" t="s">
        <v>7347</v>
      </c>
      <c r="AH4205" s="659" t="s">
        <v>3664</v>
      </c>
      <c r="AI4205" s="660">
        <v>0</v>
      </c>
    </row>
    <row r="4206" spans="33:35" ht="15" customHeight="1">
      <c r="AG4206" s="658" t="s">
        <v>7348</v>
      </c>
      <c r="AH4206" s="659" t="s">
        <v>3666</v>
      </c>
      <c r="AI4206" s="660">
        <v>0.55400000000000005</v>
      </c>
    </row>
    <row r="4207" spans="33:35" ht="15" customHeight="1">
      <c r="AG4207" s="658" t="s">
        <v>7349</v>
      </c>
      <c r="AH4207" s="659" t="s">
        <v>5497</v>
      </c>
      <c r="AI4207" s="660">
        <v>0.46299999999999997</v>
      </c>
    </row>
    <row r="4208" spans="33:35" ht="15" customHeight="1">
      <c r="AG4208" s="658" t="s">
        <v>7350</v>
      </c>
      <c r="AH4208" s="659" t="s">
        <v>5498</v>
      </c>
      <c r="AI4208" s="660">
        <v>0</v>
      </c>
    </row>
    <row r="4209" spans="33:35" ht="15" customHeight="1">
      <c r="AG4209" s="658" t="s">
        <v>7351</v>
      </c>
      <c r="AH4209" s="659" t="s">
        <v>6147</v>
      </c>
      <c r="AI4209" s="660">
        <v>0.21199999999999999</v>
      </c>
    </row>
    <row r="4210" spans="33:35" ht="15" customHeight="1">
      <c r="AG4210" s="658" t="s">
        <v>7352</v>
      </c>
      <c r="AH4210" s="659" t="s">
        <v>1083</v>
      </c>
      <c r="AI4210" s="660">
        <v>0</v>
      </c>
    </row>
    <row r="4211" spans="33:35" ht="15" customHeight="1">
      <c r="AG4211" s="658" t="s">
        <v>7353</v>
      </c>
      <c r="AH4211" s="659" t="s">
        <v>1084</v>
      </c>
      <c r="AI4211" s="660">
        <v>0</v>
      </c>
    </row>
    <row r="4212" spans="33:35" ht="15" customHeight="1">
      <c r="AG4212" s="658" t="s">
        <v>7354</v>
      </c>
      <c r="AH4212" s="659" t="s">
        <v>1085</v>
      </c>
      <c r="AI4212" s="660">
        <v>0.2</v>
      </c>
    </row>
    <row r="4213" spans="33:35" ht="15" customHeight="1">
      <c r="AG4213" s="658" t="s">
        <v>7355</v>
      </c>
      <c r="AH4213" s="659" t="s">
        <v>1387</v>
      </c>
      <c r="AI4213" s="660">
        <v>0.22</v>
      </c>
    </row>
    <row r="4214" spans="33:35" ht="15" customHeight="1">
      <c r="AG4214" s="658" t="s">
        <v>7356</v>
      </c>
      <c r="AH4214" s="659" t="s">
        <v>1388</v>
      </c>
      <c r="AI4214" s="660">
        <v>0.3</v>
      </c>
    </row>
    <row r="4215" spans="33:35" ht="15" customHeight="1">
      <c r="AG4215" s="658" t="s">
        <v>7357</v>
      </c>
      <c r="AH4215" s="659" t="s">
        <v>1389</v>
      </c>
      <c r="AI4215" s="660">
        <v>0.34899999999999998</v>
      </c>
    </row>
    <row r="4216" spans="33:35" ht="15" customHeight="1">
      <c r="AG4216" s="658" t="s">
        <v>7358</v>
      </c>
      <c r="AH4216" s="659" t="s">
        <v>1390</v>
      </c>
      <c r="AI4216" s="660">
        <v>0.37</v>
      </c>
    </row>
    <row r="4217" spans="33:35" ht="15" customHeight="1">
      <c r="AG4217" s="658" t="s">
        <v>8532</v>
      </c>
      <c r="AH4217" s="659" t="s">
        <v>1391</v>
      </c>
      <c r="AI4217" s="660">
        <v>0.4</v>
      </c>
    </row>
    <row r="4218" spans="33:35" ht="15" customHeight="1">
      <c r="AG4218" s="658" t="s">
        <v>8533</v>
      </c>
      <c r="AH4218" s="659" t="s">
        <v>8224</v>
      </c>
      <c r="AI4218" s="660">
        <v>0.40799999999999997</v>
      </c>
    </row>
    <row r="4219" spans="33:35" ht="15" customHeight="1">
      <c r="AG4219" s="658" t="s">
        <v>7359</v>
      </c>
      <c r="AH4219" s="659" t="s">
        <v>5500</v>
      </c>
      <c r="AI4219" s="660">
        <v>0.45300000000000001</v>
      </c>
    </row>
    <row r="4220" spans="33:35" ht="15" customHeight="1">
      <c r="AG4220" s="658" t="s">
        <v>7360</v>
      </c>
      <c r="AH4220" s="659" t="s">
        <v>1436</v>
      </c>
      <c r="AI4220" s="660">
        <v>0</v>
      </c>
    </row>
    <row r="4221" spans="33:35" ht="15" customHeight="1">
      <c r="AG4221" s="658" t="s">
        <v>7361</v>
      </c>
      <c r="AH4221" s="659" t="s">
        <v>1437</v>
      </c>
      <c r="AI4221" s="660">
        <v>0.27599999999999997</v>
      </c>
    </row>
    <row r="4222" spans="33:35" ht="15" customHeight="1">
      <c r="AG4222" s="658" t="s">
        <v>7362</v>
      </c>
      <c r="AH4222" s="659" t="s">
        <v>5501</v>
      </c>
      <c r="AI4222" s="660">
        <v>0.46100000000000002</v>
      </c>
    </row>
    <row r="4223" spans="33:35" ht="15" customHeight="1">
      <c r="AG4223" s="658" t="s">
        <v>7363</v>
      </c>
      <c r="AH4223" s="659" t="s">
        <v>5502</v>
      </c>
      <c r="AI4223" s="660">
        <v>0</v>
      </c>
    </row>
    <row r="4224" spans="33:35" ht="15" customHeight="1">
      <c r="AG4224" s="658" t="s">
        <v>7364</v>
      </c>
      <c r="AH4224" s="659" t="s">
        <v>6148</v>
      </c>
      <c r="AI4224" s="660">
        <v>0.48299999999999998</v>
      </c>
    </row>
    <row r="4225" spans="33:35" ht="15" customHeight="1">
      <c r="AG4225" s="658" t="s">
        <v>7365</v>
      </c>
      <c r="AH4225" s="659" t="s">
        <v>5504</v>
      </c>
      <c r="AI4225" s="660">
        <v>0</v>
      </c>
    </row>
    <row r="4226" spans="33:35" ht="15" customHeight="1">
      <c r="AG4226" s="658" t="s">
        <v>7366</v>
      </c>
      <c r="AH4226" s="659" t="s">
        <v>6149</v>
      </c>
      <c r="AI4226" s="660">
        <v>0.44</v>
      </c>
    </row>
    <row r="4227" spans="33:35" ht="15" customHeight="1">
      <c r="AG4227" s="658" t="s">
        <v>7367</v>
      </c>
      <c r="AH4227" s="659" t="s">
        <v>5506</v>
      </c>
      <c r="AI4227" s="660">
        <v>0</v>
      </c>
    </row>
    <row r="4228" spans="33:35" ht="15" customHeight="1">
      <c r="AG4228" s="658" t="s">
        <v>7368</v>
      </c>
      <c r="AH4228" s="659" t="s">
        <v>5507</v>
      </c>
      <c r="AI4228" s="660">
        <v>0</v>
      </c>
    </row>
    <row r="4229" spans="33:35" ht="15" customHeight="1">
      <c r="AG4229" s="658" t="s">
        <v>7369</v>
      </c>
      <c r="AH4229" s="659" t="s">
        <v>5508</v>
      </c>
      <c r="AI4229" s="660">
        <v>0</v>
      </c>
    </row>
    <row r="4230" spans="33:35" ht="15" customHeight="1">
      <c r="AG4230" s="658" t="s">
        <v>7370</v>
      </c>
      <c r="AH4230" s="659" t="s">
        <v>5509</v>
      </c>
      <c r="AI4230" s="660">
        <v>0</v>
      </c>
    </row>
    <row r="4231" spans="33:35" ht="15" customHeight="1">
      <c r="AG4231" s="658" t="s">
        <v>8534</v>
      </c>
      <c r="AH4231" s="659" t="s">
        <v>8225</v>
      </c>
      <c r="AI4231" s="660">
        <v>0</v>
      </c>
    </row>
    <row r="4232" spans="33:35" ht="15" customHeight="1">
      <c r="AG4232" s="658" t="s">
        <v>8535</v>
      </c>
      <c r="AH4232" s="659" t="s">
        <v>8226</v>
      </c>
      <c r="AI4232" s="660">
        <v>0</v>
      </c>
    </row>
    <row r="4233" spans="33:35" ht="15" customHeight="1">
      <c r="AG4233" s="658" t="s">
        <v>8536</v>
      </c>
      <c r="AH4233" s="659" t="s">
        <v>8227</v>
      </c>
      <c r="AI4233" s="660">
        <v>0.53100000000000003</v>
      </c>
    </row>
    <row r="4234" spans="33:35" ht="15" customHeight="1">
      <c r="AG4234" s="658" t="s">
        <v>7371</v>
      </c>
      <c r="AH4234" s="659" t="s">
        <v>5511</v>
      </c>
      <c r="AI4234" s="660">
        <v>0</v>
      </c>
    </row>
    <row r="4235" spans="33:35" ht="15" customHeight="1">
      <c r="AG4235" s="658" t="s">
        <v>7372</v>
      </c>
      <c r="AH4235" s="659" t="s">
        <v>5512</v>
      </c>
      <c r="AI4235" s="660">
        <v>0.44800000000000001</v>
      </c>
    </row>
    <row r="4236" spans="33:35" ht="15" customHeight="1">
      <c r="AG4236" s="658" t="s">
        <v>7373</v>
      </c>
      <c r="AH4236" s="659" t="s">
        <v>5513</v>
      </c>
      <c r="AI4236" s="660">
        <v>0</v>
      </c>
    </row>
    <row r="4237" spans="33:35" ht="15" customHeight="1">
      <c r="AG4237" s="658" t="s">
        <v>8537</v>
      </c>
      <c r="AH4237" s="659" t="s">
        <v>8228</v>
      </c>
      <c r="AI4237" s="660">
        <v>0.51800000000000002</v>
      </c>
    </row>
    <row r="4238" spans="33:35" ht="15" customHeight="1">
      <c r="AG4238" s="658" t="s">
        <v>7374</v>
      </c>
      <c r="AH4238" s="659" t="s">
        <v>5514</v>
      </c>
      <c r="AI4238" s="660">
        <v>0</v>
      </c>
    </row>
    <row r="4239" spans="33:35" ht="15" customHeight="1">
      <c r="AG4239" s="658" t="s">
        <v>7375</v>
      </c>
      <c r="AH4239" s="659" t="s">
        <v>5515</v>
      </c>
      <c r="AI4239" s="660">
        <v>0.49200000000000005</v>
      </c>
    </row>
    <row r="4240" spans="33:35" ht="15" customHeight="1">
      <c r="AG4240" s="658" t="s">
        <v>7376</v>
      </c>
      <c r="AH4240" s="659" t="s">
        <v>1091</v>
      </c>
      <c r="AI4240" s="660">
        <v>0</v>
      </c>
    </row>
    <row r="4241" spans="33:35" ht="15" customHeight="1">
      <c r="AG4241" s="658" t="s">
        <v>7377</v>
      </c>
      <c r="AH4241" s="659" t="s">
        <v>1092</v>
      </c>
      <c r="AI4241" s="660">
        <v>0</v>
      </c>
    </row>
    <row r="4242" spans="33:35" ht="15" customHeight="1">
      <c r="AG4242" s="658" t="s">
        <v>7378</v>
      </c>
      <c r="AH4242" s="659" t="s">
        <v>1093</v>
      </c>
      <c r="AI4242" s="660">
        <v>0.25900000000000001</v>
      </c>
    </row>
    <row r="4243" spans="33:35" ht="15" customHeight="1">
      <c r="AG4243" s="658" t="s">
        <v>7379</v>
      </c>
      <c r="AH4243" s="659" t="s">
        <v>1094</v>
      </c>
      <c r="AI4243" s="660">
        <v>0.25999999999999995</v>
      </c>
    </row>
    <row r="4244" spans="33:35" ht="15" customHeight="1">
      <c r="AG4244" s="658" t="s">
        <v>7380</v>
      </c>
      <c r="AH4244" s="659" t="s">
        <v>1095</v>
      </c>
      <c r="AI4244" s="660">
        <v>0.22599999999999998</v>
      </c>
    </row>
    <row r="4245" spans="33:35" ht="15" customHeight="1">
      <c r="AG4245" s="658" t="s">
        <v>7381</v>
      </c>
      <c r="AH4245" s="659" t="s">
        <v>1096</v>
      </c>
      <c r="AI4245" s="660">
        <v>0.21800000000000003</v>
      </c>
    </row>
    <row r="4246" spans="33:35" ht="15" customHeight="1">
      <c r="AG4246" s="658" t="s">
        <v>7382</v>
      </c>
      <c r="AH4246" s="659" t="s">
        <v>1097</v>
      </c>
      <c r="AI4246" s="660">
        <v>0.32</v>
      </c>
    </row>
    <row r="4247" spans="33:35" ht="15" customHeight="1">
      <c r="AG4247" s="658" t="s">
        <v>7383</v>
      </c>
      <c r="AH4247" s="659" t="s">
        <v>1098</v>
      </c>
      <c r="AI4247" s="660">
        <v>0.378</v>
      </c>
    </row>
    <row r="4248" spans="33:35" ht="15" customHeight="1">
      <c r="AG4248" s="658" t="s">
        <v>7384</v>
      </c>
      <c r="AH4248" s="659" t="s">
        <v>1099</v>
      </c>
      <c r="AI4248" s="660">
        <v>0.25</v>
      </c>
    </row>
    <row r="4249" spans="33:35" ht="15" customHeight="1">
      <c r="AG4249" s="658" t="s">
        <v>7385</v>
      </c>
      <c r="AH4249" s="659" t="s">
        <v>2480</v>
      </c>
      <c r="AI4249" s="660">
        <v>0.35</v>
      </c>
    </row>
    <row r="4250" spans="33:35" ht="15" customHeight="1">
      <c r="AG4250" s="658" t="s">
        <v>7386</v>
      </c>
      <c r="AH4250" s="659" t="s">
        <v>2481</v>
      </c>
      <c r="AI4250" s="660">
        <v>0.18100000000000002</v>
      </c>
    </row>
    <row r="4251" spans="33:35" ht="15" customHeight="1">
      <c r="AG4251" s="658" t="s">
        <v>7387</v>
      </c>
      <c r="AH4251" s="659" t="s">
        <v>2482</v>
      </c>
      <c r="AI4251" s="660">
        <v>0.23399999999999999</v>
      </c>
    </row>
    <row r="4252" spans="33:35" ht="15" customHeight="1">
      <c r="AG4252" s="658" t="s">
        <v>7388</v>
      </c>
      <c r="AH4252" s="659" t="s">
        <v>5516</v>
      </c>
      <c r="AI4252" s="660">
        <v>0.38699999999999996</v>
      </c>
    </row>
    <row r="4253" spans="33:35" ht="15" customHeight="1">
      <c r="AG4253" s="658" t="s">
        <v>8538</v>
      </c>
      <c r="AH4253" s="659" t="s">
        <v>8229</v>
      </c>
      <c r="AI4253" s="660">
        <v>6.8000000000000005E-2</v>
      </c>
    </row>
    <row r="4254" spans="33:35" ht="15" customHeight="1">
      <c r="AG4254" s="658" t="s">
        <v>8539</v>
      </c>
      <c r="AH4254" s="659" t="s">
        <v>8230</v>
      </c>
      <c r="AI4254" s="660">
        <v>0.21199999999999999</v>
      </c>
    </row>
    <row r="4255" spans="33:35" ht="15" customHeight="1">
      <c r="AG4255" s="658" t="s">
        <v>8540</v>
      </c>
      <c r="AH4255" s="659" t="s">
        <v>8231</v>
      </c>
      <c r="AI4255" s="660">
        <v>0.23100000000000001</v>
      </c>
    </row>
    <row r="4256" spans="33:35" ht="15" customHeight="1">
      <c r="AG4256" s="658" t="s">
        <v>7389</v>
      </c>
      <c r="AH4256" s="659" t="s">
        <v>5518</v>
      </c>
      <c r="AI4256" s="660">
        <v>0.45300000000000001</v>
      </c>
    </row>
    <row r="4257" spans="33:35" ht="15" customHeight="1">
      <c r="AG4257" s="658" t="s">
        <v>7390</v>
      </c>
      <c r="AH4257" s="659" t="s">
        <v>5519</v>
      </c>
      <c r="AI4257" s="660">
        <v>0.55800000000000005</v>
      </c>
    </row>
    <row r="4258" spans="33:35" ht="15" customHeight="1">
      <c r="AG4258" s="658" t="s">
        <v>7391</v>
      </c>
      <c r="AH4258" s="659" t="s">
        <v>3725</v>
      </c>
      <c r="AI4258" s="660">
        <v>0</v>
      </c>
    </row>
    <row r="4259" spans="33:35" ht="15" customHeight="1">
      <c r="AG4259" s="658" t="s">
        <v>7392</v>
      </c>
      <c r="AH4259" s="659" t="s">
        <v>3727</v>
      </c>
      <c r="AI4259" s="660">
        <v>0.23900000000000002</v>
      </c>
    </row>
    <row r="4260" spans="33:35" ht="15" customHeight="1">
      <c r="AG4260" s="658" t="s">
        <v>7393</v>
      </c>
      <c r="AH4260" s="659" t="s">
        <v>3729</v>
      </c>
      <c r="AI4260" s="660">
        <v>0.29599999999999999</v>
      </c>
    </row>
    <row r="4261" spans="33:35" ht="15" customHeight="1">
      <c r="AG4261" s="658" t="s">
        <v>7394</v>
      </c>
      <c r="AH4261" s="659" t="s">
        <v>3731</v>
      </c>
      <c r="AI4261" s="660">
        <v>0.33100000000000002</v>
      </c>
    </row>
    <row r="4262" spans="33:35" ht="15" customHeight="1">
      <c r="AG4262" s="658" t="s">
        <v>7395</v>
      </c>
      <c r="AH4262" s="659" t="s">
        <v>3733</v>
      </c>
      <c r="AI4262" s="660">
        <v>0.33500000000000002</v>
      </c>
    </row>
    <row r="4263" spans="33:35" ht="15" customHeight="1">
      <c r="AG4263" s="658" t="s">
        <v>7396</v>
      </c>
      <c r="AH4263" s="659" t="s">
        <v>5521</v>
      </c>
      <c r="AI4263" s="660">
        <v>9.7000000000000003E-2</v>
      </c>
    </row>
    <row r="4264" spans="33:35" ht="15" customHeight="1">
      <c r="AG4264" s="658" t="s">
        <v>7397</v>
      </c>
      <c r="AH4264" s="659" t="s">
        <v>3737</v>
      </c>
      <c r="AI4264" s="660">
        <v>0.22699999999999998</v>
      </c>
    </row>
    <row r="4265" spans="33:35" ht="15" customHeight="1">
      <c r="AG4265" s="658" t="s">
        <v>7398</v>
      </c>
      <c r="AH4265" s="659" t="s">
        <v>3739</v>
      </c>
      <c r="AI4265" s="660">
        <v>0</v>
      </c>
    </row>
    <row r="4266" spans="33:35" ht="15" customHeight="1">
      <c r="AG4266" s="658" t="s">
        <v>7399</v>
      </c>
      <c r="AH4266" s="659" t="s">
        <v>3741</v>
      </c>
      <c r="AI4266" s="660">
        <v>0.52800000000000002</v>
      </c>
    </row>
    <row r="4267" spans="33:35" ht="15" customHeight="1">
      <c r="AG4267" s="658" t="s">
        <v>7400</v>
      </c>
      <c r="AH4267" s="659" t="s">
        <v>5522</v>
      </c>
      <c r="AI4267" s="660">
        <v>0.502</v>
      </c>
    </row>
    <row r="4268" spans="33:35" ht="15" customHeight="1">
      <c r="AG4268" s="658" t="s">
        <v>7401</v>
      </c>
      <c r="AH4268" s="659" t="s">
        <v>5523</v>
      </c>
      <c r="AI4268" s="660">
        <v>0.33500000000000002</v>
      </c>
    </row>
    <row r="4269" spans="33:35" ht="15" customHeight="1">
      <c r="AG4269" s="658" t="s">
        <v>7402</v>
      </c>
      <c r="AH4269" s="659" t="s">
        <v>5524</v>
      </c>
      <c r="AI4269" s="660">
        <v>0.49700000000000005</v>
      </c>
    </row>
    <row r="4270" spans="33:35" ht="15" customHeight="1">
      <c r="AG4270" s="658" t="s">
        <v>7403</v>
      </c>
      <c r="AH4270" s="659" t="s">
        <v>5525</v>
      </c>
      <c r="AI4270" s="660">
        <v>0</v>
      </c>
    </row>
    <row r="4271" spans="33:35" ht="15" customHeight="1">
      <c r="AG4271" s="658" t="s">
        <v>7404</v>
      </c>
      <c r="AH4271" s="659" t="s">
        <v>5526</v>
      </c>
      <c r="AI4271" s="660">
        <v>0</v>
      </c>
    </row>
    <row r="4272" spans="33:35" ht="15" customHeight="1">
      <c r="AG4272" s="658" t="s">
        <v>7405</v>
      </c>
      <c r="AH4272" s="659" t="s">
        <v>6150</v>
      </c>
      <c r="AI4272" s="660">
        <v>0.23</v>
      </c>
    </row>
    <row r="4273" spans="33:35" ht="15" customHeight="1">
      <c r="AG4273" s="658" t="s">
        <v>7406</v>
      </c>
      <c r="AH4273" s="659" t="s">
        <v>3749</v>
      </c>
      <c r="AI4273" s="660">
        <v>0</v>
      </c>
    </row>
    <row r="4274" spans="33:35" ht="15" customHeight="1">
      <c r="AG4274" s="658" t="s">
        <v>7407</v>
      </c>
      <c r="AH4274" s="659" t="s">
        <v>5528</v>
      </c>
      <c r="AI4274" s="660">
        <v>0.159</v>
      </c>
    </row>
    <row r="4275" spans="33:35" ht="15" customHeight="1">
      <c r="AG4275" s="658" t="s">
        <v>7408</v>
      </c>
      <c r="AH4275" s="659" t="s">
        <v>5529</v>
      </c>
      <c r="AI4275" s="660">
        <v>0.247</v>
      </c>
    </row>
    <row r="4276" spans="33:35" ht="15" customHeight="1">
      <c r="AG4276" s="658" t="s">
        <v>7409</v>
      </c>
      <c r="AH4276" s="659" t="s">
        <v>5530</v>
      </c>
      <c r="AI4276" s="660">
        <v>0.90900000000000003</v>
      </c>
    </row>
    <row r="4277" spans="33:35" ht="15" customHeight="1">
      <c r="AG4277" s="658" t="s">
        <v>8541</v>
      </c>
      <c r="AH4277" s="659" t="s">
        <v>8232</v>
      </c>
      <c r="AI4277" s="660">
        <v>0</v>
      </c>
    </row>
    <row r="4278" spans="33:35" ht="15" customHeight="1">
      <c r="AG4278" s="658" t="s">
        <v>8542</v>
      </c>
      <c r="AH4278" s="659" t="s">
        <v>8233</v>
      </c>
      <c r="AI4278" s="660">
        <v>0</v>
      </c>
    </row>
    <row r="4279" spans="33:35" ht="15" customHeight="1">
      <c r="AG4279" s="658" t="s">
        <v>8543</v>
      </c>
      <c r="AH4279" s="659" t="s">
        <v>8234</v>
      </c>
      <c r="AI4279" s="660">
        <v>0.503</v>
      </c>
    </row>
    <row r="4280" spans="33:35" ht="15" customHeight="1">
      <c r="AG4280" s="658" t="s">
        <v>7410</v>
      </c>
      <c r="AH4280" s="659" t="s">
        <v>5533</v>
      </c>
      <c r="AI4280" s="660">
        <v>0.308</v>
      </c>
    </row>
    <row r="4281" spans="33:35" ht="15" customHeight="1">
      <c r="AG4281" s="658" t="s">
        <v>8544</v>
      </c>
      <c r="AH4281" s="659" t="s">
        <v>8235</v>
      </c>
      <c r="AI4281" s="660">
        <v>0.42899999999999999</v>
      </c>
    </row>
    <row r="4282" spans="33:35" ht="15" customHeight="1">
      <c r="AG4282" s="658" t="s">
        <v>7411</v>
      </c>
      <c r="AH4282" s="659" t="s">
        <v>1401</v>
      </c>
      <c r="AI4282" s="660">
        <v>0</v>
      </c>
    </row>
    <row r="4283" spans="33:35" ht="15" customHeight="1">
      <c r="AG4283" s="658" t="s">
        <v>7412</v>
      </c>
      <c r="AH4283" s="659" t="s">
        <v>3759</v>
      </c>
      <c r="AI4283" s="660">
        <v>0.32300000000000001</v>
      </c>
    </row>
    <row r="4284" spans="33:35" ht="15" customHeight="1">
      <c r="AG4284" s="658" t="s">
        <v>7413</v>
      </c>
      <c r="AH4284" s="659" t="s">
        <v>3763</v>
      </c>
      <c r="AI4284" s="660">
        <v>0</v>
      </c>
    </row>
    <row r="4285" spans="33:35" ht="15" customHeight="1">
      <c r="AG4285" s="658" t="s">
        <v>7414</v>
      </c>
      <c r="AH4285" s="659" t="s">
        <v>5534</v>
      </c>
      <c r="AI4285" s="660">
        <v>0</v>
      </c>
    </row>
    <row r="4286" spans="33:35" ht="15" customHeight="1">
      <c r="AG4286" s="658" t="s">
        <v>7415</v>
      </c>
      <c r="AH4286" s="659" t="s">
        <v>5535</v>
      </c>
      <c r="AI4286" s="660">
        <v>0.35899999999999999</v>
      </c>
    </row>
    <row r="4287" spans="33:35" ht="15" customHeight="1">
      <c r="AG4287" s="658" t="s">
        <v>7416</v>
      </c>
      <c r="AH4287" s="659" t="s">
        <v>5536</v>
      </c>
      <c r="AI4287" s="660">
        <v>0.45800000000000002</v>
      </c>
    </row>
    <row r="4288" spans="33:35" ht="15" customHeight="1">
      <c r="AG4288" s="658" t="s">
        <v>7417</v>
      </c>
      <c r="AH4288" s="659" t="s">
        <v>5537</v>
      </c>
      <c r="AI4288" s="660">
        <v>0.45800000000000002</v>
      </c>
    </row>
    <row r="4289" spans="33:35" ht="15" customHeight="1">
      <c r="AG4289" s="658" t="s">
        <v>7418</v>
      </c>
      <c r="AH4289" s="659" t="s">
        <v>5538</v>
      </c>
      <c r="AI4289" s="660">
        <v>0.39900000000000002</v>
      </c>
    </row>
    <row r="4290" spans="33:35" ht="15" customHeight="1">
      <c r="AG4290" s="658" t="s">
        <v>7419</v>
      </c>
      <c r="AH4290" s="659" t="s">
        <v>5539</v>
      </c>
      <c r="AI4290" s="660">
        <v>0.308</v>
      </c>
    </row>
    <row r="4291" spans="33:35" ht="15" customHeight="1">
      <c r="AG4291" s="658" t="s">
        <v>8545</v>
      </c>
      <c r="AH4291" s="659" t="s">
        <v>8236</v>
      </c>
      <c r="AI4291" s="660">
        <v>0</v>
      </c>
    </row>
    <row r="4292" spans="33:35" ht="15" customHeight="1">
      <c r="AG4292" s="658" t="s">
        <v>7420</v>
      </c>
      <c r="AH4292" s="659" t="s">
        <v>5540</v>
      </c>
      <c r="AI4292" s="660">
        <v>0.437</v>
      </c>
    </row>
    <row r="4293" spans="33:35" ht="15" customHeight="1">
      <c r="AG4293" s="658" t="s">
        <v>7421</v>
      </c>
      <c r="AH4293" s="659" t="s">
        <v>5541</v>
      </c>
      <c r="AI4293" s="660">
        <v>0.317</v>
      </c>
    </row>
    <row r="4294" spans="33:35" ht="15" customHeight="1">
      <c r="AG4294" s="658" t="s">
        <v>7422</v>
      </c>
      <c r="AH4294" s="659" t="s">
        <v>5542</v>
      </c>
      <c r="AI4294" s="660">
        <v>0.47100000000000003</v>
      </c>
    </row>
    <row r="4295" spans="33:35" ht="15" customHeight="1">
      <c r="AG4295" s="658" t="s">
        <v>7423</v>
      </c>
      <c r="AH4295" s="659" t="s">
        <v>5543</v>
      </c>
      <c r="AI4295" s="660">
        <v>0.495</v>
      </c>
    </row>
    <row r="4296" spans="33:35" ht="15" customHeight="1">
      <c r="AG4296" s="658" t="s">
        <v>7424</v>
      </c>
      <c r="AH4296" s="659" t="s">
        <v>5544</v>
      </c>
      <c r="AI4296" s="660">
        <v>0</v>
      </c>
    </row>
    <row r="4297" spans="33:35" ht="15" customHeight="1">
      <c r="AG4297" s="658" t="s">
        <v>7425</v>
      </c>
      <c r="AH4297" s="659" t="s">
        <v>6151</v>
      </c>
      <c r="AI4297" s="660">
        <v>0.40100000000000002</v>
      </c>
    </row>
    <row r="4298" spans="33:35" ht="15" customHeight="1">
      <c r="AG4298" s="658" t="s">
        <v>8546</v>
      </c>
      <c r="AH4298" s="659" t="s">
        <v>8237</v>
      </c>
      <c r="AI4298" s="660">
        <v>0</v>
      </c>
    </row>
    <row r="4299" spans="33:35" ht="15" customHeight="1">
      <c r="AG4299" s="658" t="s">
        <v>8547</v>
      </c>
      <c r="AH4299" s="659" t="s">
        <v>8238</v>
      </c>
      <c r="AI4299" s="660">
        <v>0.43</v>
      </c>
    </row>
    <row r="4300" spans="33:35" ht="15" customHeight="1">
      <c r="AG4300" s="658" t="s">
        <v>7426</v>
      </c>
      <c r="AH4300" s="659" t="s">
        <v>5546</v>
      </c>
      <c r="AI4300" s="660">
        <v>0</v>
      </c>
    </row>
    <row r="4301" spans="33:35" ht="15" customHeight="1">
      <c r="AG4301" s="658" t="s">
        <v>7427</v>
      </c>
      <c r="AH4301" s="659" t="s">
        <v>6152</v>
      </c>
      <c r="AI4301" s="660">
        <v>0.32500000000000001</v>
      </c>
    </row>
    <row r="4302" spans="33:35" ht="15" customHeight="1">
      <c r="AG4302" s="658" t="s">
        <v>7428</v>
      </c>
      <c r="AH4302" s="659" t="s">
        <v>5548</v>
      </c>
      <c r="AI4302" s="660">
        <v>0.68300000000000005</v>
      </c>
    </row>
    <row r="4303" spans="33:35" ht="15" customHeight="1">
      <c r="AG4303" s="658" t="s">
        <v>7429</v>
      </c>
      <c r="AH4303" s="659" t="s">
        <v>5549</v>
      </c>
      <c r="AI4303" s="660">
        <v>0.60799999999999998</v>
      </c>
    </row>
    <row r="4304" spans="33:35" ht="15" customHeight="1">
      <c r="AG4304" s="658" t="s">
        <v>7430</v>
      </c>
      <c r="AH4304" s="659" t="s">
        <v>5550</v>
      </c>
      <c r="AI4304" s="660">
        <v>0</v>
      </c>
    </row>
    <row r="4305" spans="33:35" ht="15" customHeight="1">
      <c r="AG4305" s="658" t="s">
        <v>7431</v>
      </c>
      <c r="AH4305" s="659" t="s">
        <v>6153</v>
      </c>
      <c r="AI4305" s="660">
        <v>0.68499999999999994</v>
      </c>
    </row>
    <row r="4306" spans="33:35" ht="15" customHeight="1">
      <c r="AG4306" s="658" t="s">
        <v>7432</v>
      </c>
      <c r="AH4306" s="659" t="s">
        <v>5552</v>
      </c>
      <c r="AI4306" s="660">
        <v>0.46799999999999997</v>
      </c>
    </row>
    <row r="4307" spans="33:35" ht="15" customHeight="1">
      <c r="AG4307" s="658" t="s">
        <v>7433</v>
      </c>
      <c r="AH4307" s="659" t="s">
        <v>5553</v>
      </c>
      <c r="AI4307" s="660">
        <v>0.54299999999999993</v>
      </c>
    </row>
    <row r="4308" spans="33:35" ht="15" customHeight="1">
      <c r="AG4308" s="658" t="s">
        <v>7434</v>
      </c>
      <c r="AH4308" s="659" t="s">
        <v>5555</v>
      </c>
      <c r="AI4308" s="660">
        <v>0.52400000000000002</v>
      </c>
    </row>
    <row r="4309" spans="33:35" ht="15" customHeight="1">
      <c r="AG4309" s="658" t="s">
        <v>8548</v>
      </c>
      <c r="AH4309" s="659" t="s">
        <v>8239</v>
      </c>
      <c r="AI4309" s="660">
        <v>0.48099999999999998</v>
      </c>
    </row>
    <row r="4310" spans="33:35" ht="15" customHeight="1">
      <c r="AG4310" s="658" t="s">
        <v>8549</v>
      </c>
      <c r="AH4310" s="659" t="s">
        <v>8240</v>
      </c>
      <c r="AI4310" s="660">
        <v>0</v>
      </c>
    </row>
    <row r="4311" spans="33:35" ht="15" customHeight="1">
      <c r="AG4311" s="658" t="s">
        <v>8550</v>
      </c>
      <c r="AH4311" s="659" t="s">
        <v>8241</v>
      </c>
      <c r="AI4311" s="660">
        <v>0.50600000000000001</v>
      </c>
    </row>
    <row r="4312" spans="33:35" ht="15" customHeight="1">
      <c r="AG4312" s="658" t="s">
        <v>7435</v>
      </c>
      <c r="AH4312" s="659" t="s">
        <v>5558</v>
      </c>
      <c r="AI4312" s="660">
        <v>9.8000000000000004E-2</v>
      </c>
    </row>
    <row r="4313" spans="33:35" ht="15" customHeight="1">
      <c r="AG4313" s="658" t="s">
        <v>7436</v>
      </c>
      <c r="AH4313" s="659" t="s">
        <v>1820</v>
      </c>
      <c r="AI4313" s="660">
        <v>0.39900000000000002</v>
      </c>
    </row>
    <row r="4314" spans="33:35" ht="15" customHeight="1">
      <c r="AG4314" s="658" t="s">
        <v>7437</v>
      </c>
      <c r="AH4314" s="659" t="s">
        <v>2502</v>
      </c>
      <c r="AI4314" s="660">
        <v>0.29899999999999999</v>
      </c>
    </row>
    <row r="4315" spans="33:35" ht="15" customHeight="1">
      <c r="AG4315" s="658" t="s">
        <v>7438</v>
      </c>
      <c r="AH4315" s="659" t="s">
        <v>2503</v>
      </c>
      <c r="AI4315" s="660">
        <v>0.19900000000000001</v>
      </c>
    </row>
    <row r="4316" spans="33:35" ht="15" customHeight="1">
      <c r="AG4316" s="658" t="s">
        <v>7439</v>
      </c>
      <c r="AH4316" s="659" t="s">
        <v>2504</v>
      </c>
      <c r="AI4316" s="660">
        <v>0</v>
      </c>
    </row>
    <row r="4317" spans="33:35" ht="15" customHeight="1">
      <c r="AG4317" s="658" t="s">
        <v>7440</v>
      </c>
      <c r="AH4317" s="659" t="s">
        <v>3794</v>
      </c>
      <c r="AI4317" s="660">
        <v>0.45</v>
      </c>
    </row>
    <row r="4318" spans="33:35" ht="15" customHeight="1">
      <c r="AG4318" s="658" t="s">
        <v>7441</v>
      </c>
      <c r="AH4318" s="659" t="s">
        <v>3796</v>
      </c>
      <c r="AI4318" s="660">
        <v>0.315</v>
      </c>
    </row>
    <row r="4319" spans="33:35" ht="15" customHeight="1">
      <c r="AG4319" s="658" t="s">
        <v>7442</v>
      </c>
      <c r="AH4319" s="659" t="s">
        <v>5559</v>
      </c>
      <c r="AI4319" s="660">
        <v>0.23499999999999999</v>
      </c>
    </row>
    <row r="4320" spans="33:35" ht="15" customHeight="1">
      <c r="AG4320" s="658" t="s">
        <v>7443</v>
      </c>
      <c r="AH4320" s="659" t="s">
        <v>5560</v>
      </c>
      <c r="AI4320" s="660">
        <v>0.73399999999999999</v>
      </c>
    </row>
    <row r="4321" spans="33:35" ht="15" customHeight="1">
      <c r="AG4321" s="658" t="s">
        <v>7444</v>
      </c>
      <c r="AH4321" s="659" t="s">
        <v>5561</v>
      </c>
      <c r="AI4321" s="660">
        <v>0</v>
      </c>
    </row>
    <row r="4322" spans="33:35" ht="15" customHeight="1">
      <c r="AG4322" s="658" t="s">
        <v>7445</v>
      </c>
      <c r="AH4322" s="659" t="s">
        <v>6154</v>
      </c>
      <c r="AI4322" s="660">
        <v>0.41299999999999998</v>
      </c>
    </row>
    <row r="4323" spans="33:35" ht="15" customHeight="1">
      <c r="AG4323" s="658" t="s">
        <v>7446</v>
      </c>
      <c r="AH4323" s="659" t="s">
        <v>6155</v>
      </c>
      <c r="AI4323" s="660">
        <v>0.438</v>
      </c>
    </row>
    <row r="4324" spans="33:35" ht="15" customHeight="1">
      <c r="AG4324" s="658" t="s">
        <v>7447</v>
      </c>
      <c r="AH4324" s="659" t="s">
        <v>5564</v>
      </c>
      <c r="AI4324" s="660">
        <v>0.49299999999999994</v>
      </c>
    </row>
    <row r="4325" spans="33:35" ht="15" customHeight="1">
      <c r="AG4325" s="658" t="s">
        <v>7448</v>
      </c>
      <c r="AH4325" s="659" t="s">
        <v>3807</v>
      </c>
      <c r="AI4325" s="660">
        <v>0</v>
      </c>
    </row>
    <row r="4326" spans="33:35" ht="15" customHeight="1">
      <c r="AG4326" s="658" t="s">
        <v>7449</v>
      </c>
      <c r="AH4326" s="659" t="s">
        <v>3809</v>
      </c>
      <c r="AI4326" s="660">
        <v>0.48399999999999999</v>
      </c>
    </row>
    <row r="4327" spans="33:35" ht="15" customHeight="1">
      <c r="AG4327" s="658" t="s">
        <v>7450</v>
      </c>
      <c r="AH4327" s="659" t="s">
        <v>5565</v>
      </c>
      <c r="AI4327" s="660">
        <v>0.308</v>
      </c>
    </row>
    <row r="4328" spans="33:35" ht="15" customHeight="1">
      <c r="AG4328" s="658" t="s">
        <v>7451</v>
      </c>
      <c r="AH4328" s="659" t="s">
        <v>5566</v>
      </c>
      <c r="AI4328" s="660">
        <v>0.32699999999999996</v>
      </c>
    </row>
    <row r="4329" spans="33:35" ht="15" customHeight="1">
      <c r="AG4329" s="658" t="s">
        <v>7452</v>
      </c>
      <c r="AH4329" s="659" t="s">
        <v>5567</v>
      </c>
      <c r="AI4329" s="660">
        <v>0.55699999999999994</v>
      </c>
    </row>
    <row r="4330" spans="33:35" ht="15" customHeight="1">
      <c r="AG4330" s="658" t="s">
        <v>7520</v>
      </c>
      <c r="AH4330" s="659" t="s">
        <v>5635</v>
      </c>
      <c r="AI4330" s="660">
        <v>0.69200000000000006</v>
      </c>
    </row>
    <row r="4331" spans="33:35" ht="15" customHeight="1">
      <c r="AG4331" s="658" t="s">
        <v>7453</v>
      </c>
      <c r="AH4331" s="659" t="s">
        <v>5568</v>
      </c>
      <c r="AI4331" s="660">
        <v>0.51900000000000002</v>
      </c>
    </row>
    <row r="4332" spans="33:35" ht="15" customHeight="1">
      <c r="AG4332" s="658" t="s">
        <v>7454</v>
      </c>
      <c r="AH4332" s="659" t="s">
        <v>5569</v>
      </c>
      <c r="AI4332" s="660">
        <v>0.435</v>
      </c>
    </row>
    <row r="4333" spans="33:35" ht="15" customHeight="1">
      <c r="AG4333" s="658" t="s">
        <v>8551</v>
      </c>
      <c r="AH4333" s="659" t="s">
        <v>8242</v>
      </c>
      <c r="AI4333" s="660">
        <v>0.308</v>
      </c>
    </row>
    <row r="4334" spans="33:35" ht="15" customHeight="1">
      <c r="AG4334" s="658" t="s">
        <v>7455</v>
      </c>
      <c r="AH4334" s="659" t="s">
        <v>6156</v>
      </c>
      <c r="AI4334" s="660">
        <v>0.55500000000000005</v>
      </c>
    </row>
    <row r="4335" spans="33:35" ht="15" customHeight="1">
      <c r="AG4335" s="658" t="s">
        <v>7456</v>
      </c>
      <c r="AH4335" s="659" t="s">
        <v>5571</v>
      </c>
      <c r="AI4335" s="660">
        <v>0.46900000000000003</v>
      </c>
    </row>
    <row r="4336" spans="33:35" ht="15" customHeight="1">
      <c r="AG4336" s="658" t="s">
        <v>7457</v>
      </c>
      <c r="AH4336" s="659" t="s">
        <v>5572</v>
      </c>
      <c r="AI4336" s="660">
        <v>0.51400000000000001</v>
      </c>
    </row>
    <row r="4337" spans="33:35" ht="15" customHeight="1">
      <c r="AG4337" s="658" t="s">
        <v>7458</v>
      </c>
      <c r="AH4337" s="659" t="s">
        <v>5573</v>
      </c>
      <c r="AI4337" s="660">
        <v>0.33700000000000002</v>
      </c>
    </row>
    <row r="4338" spans="33:35" ht="15" customHeight="1">
      <c r="AG4338" s="658" t="s">
        <v>7459</v>
      </c>
      <c r="AH4338" s="659" t="s">
        <v>5575</v>
      </c>
      <c r="AI4338" s="660">
        <v>0.5</v>
      </c>
    </row>
    <row r="4339" spans="33:35" ht="15" customHeight="1">
      <c r="AG4339" s="658" t="s">
        <v>7460</v>
      </c>
      <c r="AH4339" s="659" t="s">
        <v>6157</v>
      </c>
      <c r="AI4339" s="660">
        <v>0</v>
      </c>
    </row>
    <row r="4340" spans="33:35" ht="15" customHeight="1">
      <c r="AG4340" s="658" t="s">
        <v>7461</v>
      </c>
      <c r="AH4340" s="659" t="s">
        <v>6158</v>
      </c>
      <c r="AI4340" s="660">
        <v>0.3</v>
      </c>
    </row>
    <row r="4341" spans="33:35" ht="15" customHeight="1">
      <c r="AG4341" s="658" t="s">
        <v>7462</v>
      </c>
      <c r="AH4341" s="659" t="s">
        <v>6159</v>
      </c>
      <c r="AI4341" s="660">
        <v>0.45600000000000002</v>
      </c>
    </row>
    <row r="4342" spans="33:35" ht="15" customHeight="1">
      <c r="AG4342" s="658" t="s">
        <v>7463</v>
      </c>
      <c r="AH4342" s="659" t="s">
        <v>6160</v>
      </c>
      <c r="AI4342" s="660">
        <v>0.44700000000000001</v>
      </c>
    </row>
    <row r="4343" spans="33:35" ht="15" customHeight="1">
      <c r="AG4343" s="658" t="s">
        <v>8552</v>
      </c>
      <c r="AH4343" s="659" t="s">
        <v>8243</v>
      </c>
      <c r="AI4343" s="660">
        <v>0.435</v>
      </c>
    </row>
    <row r="4344" spans="33:35" ht="15" customHeight="1">
      <c r="AG4344" s="658" t="s">
        <v>7464</v>
      </c>
      <c r="AH4344" s="659" t="s">
        <v>5580</v>
      </c>
      <c r="AI4344" s="660">
        <v>0.52500000000000002</v>
      </c>
    </row>
    <row r="4345" spans="33:35" ht="15" customHeight="1">
      <c r="AG4345" s="658" t="s">
        <v>7465</v>
      </c>
      <c r="AH4345" s="659" t="s">
        <v>2127</v>
      </c>
      <c r="AI4345" s="660">
        <v>0</v>
      </c>
    </row>
    <row r="4346" spans="33:35" ht="15" customHeight="1">
      <c r="AG4346" s="658" t="s">
        <v>7466</v>
      </c>
      <c r="AH4346" s="659" t="s">
        <v>2515</v>
      </c>
      <c r="AI4346" s="660">
        <v>0</v>
      </c>
    </row>
    <row r="4347" spans="33:35" ht="15" customHeight="1">
      <c r="AG4347" s="658" t="s">
        <v>7467</v>
      </c>
      <c r="AH4347" s="659" t="s">
        <v>2516</v>
      </c>
      <c r="AI4347" s="660">
        <v>0</v>
      </c>
    </row>
    <row r="4348" spans="33:35" ht="15" customHeight="1">
      <c r="AG4348" s="658" t="s">
        <v>7468</v>
      </c>
      <c r="AH4348" s="659" t="s">
        <v>5581</v>
      </c>
      <c r="AI4348" s="660">
        <v>0</v>
      </c>
    </row>
    <row r="4349" spans="33:35" ht="15" customHeight="1">
      <c r="AG4349" s="658" t="s">
        <v>7469</v>
      </c>
      <c r="AH4349" s="659" t="s">
        <v>5582</v>
      </c>
      <c r="AI4349" s="660">
        <v>0</v>
      </c>
    </row>
    <row r="4350" spans="33:35" ht="15" customHeight="1">
      <c r="AG4350" s="658" t="s">
        <v>8553</v>
      </c>
      <c r="AH4350" s="659" t="s">
        <v>8244</v>
      </c>
      <c r="AI4350" s="660">
        <v>0</v>
      </c>
    </row>
    <row r="4351" spans="33:35" ht="15" customHeight="1">
      <c r="AG4351" s="658" t="s">
        <v>8554</v>
      </c>
      <c r="AH4351" s="659" t="s">
        <v>8245</v>
      </c>
      <c r="AI4351" s="660">
        <v>0</v>
      </c>
    </row>
    <row r="4352" spans="33:35" ht="15" customHeight="1">
      <c r="AG4352" s="658" t="s">
        <v>8555</v>
      </c>
      <c r="AH4352" s="659" t="s">
        <v>8246</v>
      </c>
      <c r="AI4352" s="660">
        <v>0</v>
      </c>
    </row>
    <row r="4353" spans="33:35" ht="15" customHeight="1">
      <c r="AG4353" s="658" t="s">
        <v>8556</v>
      </c>
      <c r="AH4353" s="659" t="s">
        <v>8247</v>
      </c>
      <c r="AI4353" s="660">
        <v>0.311</v>
      </c>
    </row>
    <row r="4354" spans="33:35" ht="15" customHeight="1">
      <c r="AG4354" s="658" t="s">
        <v>7470</v>
      </c>
      <c r="AH4354" s="659" t="s">
        <v>1828</v>
      </c>
      <c r="AI4354" s="660">
        <v>0</v>
      </c>
    </row>
    <row r="4355" spans="33:35" ht="15" customHeight="1">
      <c r="AG4355" s="658" t="s">
        <v>7471</v>
      </c>
      <c r="AH4355" s="659" t="s">
        <v>3842</v>
      </c>
      <c r="AI4355" s="660">
        <v>0.47600000000000003</v>
      </c>
    </row>
    <row r="4356" spans="33:35" ht="15" customHeight="1">
      <c r="AG4356" s="658" t="s">
        <v>7472</v>
      </c>
      <c r="AH4356" s="659" t="s">
        <v>5584</v>
      </c>
      <c r="AI4356" s="660">
        <v>0.51600000000000001</v>
      </c>
    </row>
    <row r="4357" spans="33:35" ht="15" customHeight="1">
      <c r="AG4357" s="658" t="s">
        <v>7473</v>
      </c>
      <c r="AH4357" s="659" t="s">
        <v>5585</v>
      </c>
      <c r="AI4357" s="660">
        <v>0</v>
      </c>
    </row>
    <row r="4358" spans="33:35" ht="15" customHeight="1">
      <c r="AG4358" s="658" t="s">
        <v>7474</v>
      </c>
      <c r="AH4358" s="659" t="s">
        <v>6161</v>
      </c>
      <c r="AI4358" s="660">
        <v>0.31</v>
      </c>
    </row>
    <row r="4359" spans="33:35" ht="15" customHeight="1">
      <c r="AG4359" s="658" t="s">
        <v>7475</v>
      </c>
      <c r="AH4359" s="659" t="s">
        <v>5587</v>
      </c>
      <c r="AI4359" s="660">
        <v>0.39800000000000002</v>
      </c>
    </row>
    <row r="4360" spans="33:35" ht="15" customHeight="1">
      <c r="AG4360" s="658" t="s">
        <v>8557</v>
      </c>
      <c r="AH4360" s="659" t="s">
        <v>8248</v>
      </c>
      <c r="AI4360" s="660">
        <v>0</v>
      </c>
    </row>
    <row r="4361" spans="33:35" ht="15" customHeight="1">
      <c r="AG4361" s="658" t="s">
        <v>8558</v>
      </c>
      <c r="AH4361" s="659" t="s">
        <v>8249</v>
      </c>
      <c r="AI4361" s="660">
        <v>0.435</v>
      </c>
    </row>
    <row r="4362" spans="33:35" ht="15" customHeight="1">
      <c r="AG4362" s="658" t="s">
        <v>7476</v>
      </c>
      <c r="AH4362" s="659" t="s">
        <v>5589</v>
      </c>
      <c r="AI4362" s="660">
        <v>0.38900000000000001</v>
      </c>
    </row>
    <row r="4363" spans="33:35" ht="15" customHeight="1">
      <c r="AG4363" s="658" t="s">
        <v>7477</v>
      </c>
      <c r="AH4363" s="659" t="s">
        <v>5590</v>
      </c>
      <c r="AI4363" s="660">
        <v>0.51999999999999991</v>
      </c>
    </row>
    <row r="4364" spans="33:35" ht="15" customHeight="1">
      <c r="AG4364" s="658" t="s">
        <v>7478</v>
      </c>
      <c r="AH4364" s="659" t="s">
        <v>5591</v>
      </c>
      <c r="AI4364" s="660">
        <v>0.31</v>
      </c>
    </row>
    <row r="4365" spans="33:35" ht="15" customHeight="1">
      <c r="AG4365" s="658" t="s">
        <v>7479</v>
      </c>
      <c r="AH4365" s="659" t="s">
        <v>3852</v>
      </c>
      <c r="AI4365" s="660">
        <v>0</v>
      </c>
    </row>
    <row r="4366" spans="33:35" ht="15" customHeight="1">
      <c r="AG4366" s="658" t="s">
        <v>7480</v>
      </c>
      <c r="AH4366" s="659" t="s">
        <v>5592</v>
      </c>
      <c r="AI4366" s="660">
        <v>0.437</v>
      </c>
    </row>
    <row r="4367" spans="33:35" ht="15" customHeight="1">
      <c r="AG4367" s="658" t="s">
        <v>7481</v>
      </c>
      <c r="AH4367" s="659" t="s">
        <v>2136</v>
      </c>
      <c r="AI4367" s="660">
        <v>0</v>
      </c>
    </row>
    <row r="4368" spans="33:35" ht="15" customHeight="1">
      <c r="AG4368" s="658" t="s">
        <v>7482</v>
      </c>
      <c r="AH4368" s="659" t="s">
        <v>3857</v>
      </c>
      <c r="AI4368" s="660">
        <v>0.38900000000000001</v>
      </c>
    </row>
    <row r="4369" spans="33:35" ht="15" customHeight="1">
      <c r="AG4369" s="658" t="s">
        <v>7483</v>
      </c>
      <c r="AH4369" s="659" t="s">
        <v>5594</v>
      </c>
      <c r="AI4369" s="660">
        <v>0</v>
      </c>
    </row>
    <row r="4370" spans="33:35" ht="15" customHeight="1">
      <c r="AG4370" s="658" t="s">
        <v>7484</v>
      </c>
      <c r="AH4370" s="659" t="s">
        <v>5597</v>
      </c>
      <c r="AI4370" s="660">
        <v>0.60299999999999998</v>
      </c>
    </row>
    <row r="4371" spans="33:35" ht="15" customHeight="1">
      <c r="AG4371" s="658" t="s">
        <v>7485</v>
      </c>
      <c r="AH4371" s="659" t="s">
        <v>1426</v>
      </c>
      <c r="AI4371" s="660">
        <v>0</v>
      </c>
    </row>
    <row r="4372" spans="33:35" ht="15" customHeight="1">
      <c r="AG4372" s="658" t="s">
        <v>7486</v>
      </c>
      <c r="AH4372" s="659" t="s">
        <v>5598</v>
      </c>
      <c r="AI4372" s="660">
        <v>0.31900000000000001</v>
      </c>
    </row>
    <row r="4373" spans="33:35" ht="15" customHeight="1">
      <c r="AG4373" s="658" t="s">
        <v>7487</v>
      </c>
      <c r="AH4373" s="659" t="s">
        <v>5599</v>
      </c>
      <c r="AI4373" s="660">
        <v>0.52800000000000002</v>
      </c>
    </row>
    <row r="4374" spans="33:35" ht="15" customHeight="1">
      <c r="AG4374" s="658" t="s">
        <v>7515</v>
      </c>
      <c r="AH4374" s="659" t="s">
        <v>5630</v>
      </c>
      <c r="AI4374" s="660">
        <v>0.45899999999999996</v>
      </c>
    </row>
    <row r="4375" spans="33:35" ht="15" customHeight="1">
      <c r="AG4375" s="658" t="s">
        <v>7488</v>
      </c>
      <c r="AH4375" s="659" t="s">
        <v>5600</v>
      </c>
      <c r="AI4375" s="660">
        <v>0.308</v>
      </c>
    </row>
    <row r="4376" spans="33:35" ht="15" customHeight="1">
      <c r="AG4376" s="658" t="s">
        <v>7489</v>
      </c>
      <c r="AH4376" s="659" t="s">
        <v>5601</v>
      </c>
      <c r="AI4376" s="660">
        <v>0.46200000000000002</v>
      </c>
    </row>
    <row r="4377" spans="33:35" ht="15" customHeight="1">
      <c r="AG4377" s="658" t="s">
        <v>7490</v>
      </c>
      <c r="AH4377" s="659" t="s">
        <v>5602</v>
      </c>
      <c r="AI4377" s="660">
        <v>0.48500000000000004</v>
      </c>
    </row>
    <row r="4378" spans="33:35" ht="15" customHeight="1">
      <c r="AG4378" s="658" t="s">
        <v>7491</v>
      </c>
      <c r="AH4378" s="659" t="s">
        <v>6162</v>
      </c>
      <c r="AI4378" s="660">
        <v>0.53100000000000003</v>
      </c>
    </row>
    <row r="4379" spans="33:35" ht="15" customHeight="1">
      <c r="AG4379" s="658" t="s">
        <v>8559</v>
      </c>
      <c r="AH4379" s="659" t="s">
        <v>3875</v>
      </c>
      <c r="AI4379" s="660">
        <v>0.377</v>
      </c>
    </row>
    <row r="4380" spans="33:35" ht="15" customHeight="1">
      <c r="AG4380" s="658" t="s">
        <v>8560</v>
      </c>
      <c r="AH4380" s="659" t="s">
        <v>8250</v>
      </c>
      <c r="AI4380" s="660">
        <v>0.49200000000000005</v>
      </c>
    </row>
    <row r="4381" spans="33:35" ht="15" customHeight="1">
      <c r="AG4381" s="658" t="s">
        <v>7492</v>
      </c>
      <c r="AH4381" s="659" t="s">
        <v>5605</v>
      </c>
      <c r="AI4381" s="660">
        <v>0.34299999999999997</v>
      </c>
    </row>
    <row r="4382" spans="33:35" ht="15" customHeight="1">
      <c r="AG4382" s="658" t="s">
        <v>7493</v>
      </c>
      <c r="AH4382" s="659" t="s">
        <v>5608</v>
      </c>
      <c r="AI4382" s="660">
        <v>0.27200000000000002</v>
      </c>
    </row>
    <row r="4383" spans="33:35" ht="15" customHeight="1">
      <c r="AG4383" s="658" t="s">
        <v>7494</v>
      </c>
      <c r="AH4383" s="659" t="s">
        <v>5609</v>
      </c>
      <c r="AI4383" s="660">
        <v>0.51999999999999991</v>
      </c>
    </row>
    <row r="4384" spans="33:35" ht="15" customHeight="1">
      <c r="AG4384" s="658" t="s">
        <v>7495</v>
      </c>
      <c r="AH4384" s="659" t="s">
        <v>5610</v>
      </c>
      <c r="AI4384" s="660">
        <v>6.0000000000000001E-3</v>
      </c>
    </row>
    <row r="4385" spans="33:35" ht="15" customHeight="1">
      <c r="AG4385" s="658" t="s">
        <v>7496</v>
      </c>
      <c r="AH4385" s="659" t="s">
        <v>5574</v>
      </c>
      <c r="AI4385" s="660">
        <v>0</v>
      </c>
    </row>
    <row r="4386" spans="33:35" ht="15" customHeight="1">
      <c r="AG4386" s="658" t="s">
        <v>8561</v>
      </c>
      <c r="AH4386" s="659" t="s">
        <v>8251</v>
      </c>
      <c r="AI4386" s="660">
        <v>0.34400000000000003</v>
      </c>
    </row>
    <row r="4387" spans="33:35" ht="15" customHeight="1">
      <c r="AG4387" s="658" t="s">
        <v>8562</v>
      </c>
      <c r="AH4387" s="659" t="s">
        <v>8252</v>
      </c>
      <c r="AI4387" s="660">
        <v>0.11600000000000001</v>
      </c>
    </row>
    <row r="4388" spans="33:35" ht="15" customHeight="1">
      <c r="AG4388" s="658" t="s">
        <v>8563</v>
      </c>
      <c r="AH4388" s="659" t="s">
        <v>8253</v>
      </c>
      <c r="AI4388" s="660">
        <v>0</v>
      </c>
    </row>
    <row r="4389" spans="33:35" ht="15" customHeight="1">
      <c r="AG4389" s="658" t="s">
        <v>8564</v>
      </c>
      <c r="AH4389" s="659" t="s">
        <v>8254</v>
      </c>
      <c r="AI4389" s="660">
        <v>0.41199999999999998</v>
      </c>
    </row>
    <row r="4390" spans="33:35" ht="15" customHeight="1">
      <c r="AG4390" s="658" t="s">
        <v>7497</v>
      </c>
      <c r="AH4390" s="659" t="s">
        <v>5615</v>
      </c>
      <c r="AI4390" s="660">
        <v>0.441</v>
      </c>
    </row>
    <row r="4391" spans="33:35" ht="15" customHeight="1">
      <c r="AG4391" s="658" t="s">
        <v>7498</v>
      </c>
      <c r="AH4391" s="659" t="s">
        <v>5616</v>
      </c>
      <c r="AI4391" s="660">
        <v>0.50700000000000001</v>
      </c>
    </row>
    <row r="4392" spans="33:35" ht="15" customHeight="1">
      <c r="AG4392" s="658" t="s">
        <v>7499</v>
      </c>
      <c r="AH4392" s="659" t="s">
        <v>5617</v>
      </c>
      <c r="AI4392" s="660">
        <v>0</v>
      </c>
    </row>
    <row r="4393" spans="33:35" ht="15" customHeight="1">
      <c r="AG4393" s="658" t="s">
        <v>7500</v>
      </c>
      <c r="AH4393" s="659" t="s">
        <v>6163</v>
      </c>
      <c r="AI4393" s="660">
        <v>0.20100000000000001</v>
      </c>
    </row>
    <row r="4394" spans="33:35" ht="15" customHeight="1">
      <c r="AG4394" s="658" t="s">
        <v>7501</v>
      </c>
      <c r="AH4394" s="659" t="s">
        <v>5619</v>
      </c>
      <c r="AI4394" s="660">
        <v>0.51200000000000001</v>
      </c>
    </row>
    <row r="4395" spans="33:35" ht="15" customHeight="1">
      <c r="AG4395" s="658" t="s">
        <v>7502</v>
      </c>
      <c r="AH4395" s="659" t="s">
        <v>5620</v>
      </c>
      <c r="AI4395" s="660">
        <v>0.57200000000000006</v>
      </c>
    </row>
    <row r="4396" spans="33:35" ht="15" customHeight="1">
      <c r="AG4396" s="658" t="s">
        <v>7503</v>
      </c>
      <c r="AH4396" s="659" t="s">
        <v>5621</v>
      </c>
      <c r="AI4396" s="660">
        <v>0.48599999999999999</v>
      </c>
    </row>
    <row r="4397" spans="33:35" ht="15" customHeight="1">
      <c r="AG4397" s="658" t="s">
        <v>7504</v>
      </c>
      <c r="AH4397" s="659" t="s">
        <v>5622</v>
      </c>
      <c r="AI4397" s="660">
        <v>0.54500000000000004</v>
      </c>
    </row>
    <row r="4398" spans="33:35" ht="15" customHeight="1">
      <c r="AG4398" s="658" t="s">
        <v>7505</v>
      </c>
      <c r="AH4398" s="659" t="s">
        <v>5623</v>
      </c>
      <c r="AI4398" s="660">
        <v>0.49799999999999994</v>
      </c>
    </row>
    <row r="4399" spans="33:35" ht="15" customHeight="1">
      <c r="AG4399" s="658" t="s">
        <v>7506</v>
      </c>
      <c r="AH4399" s="659" t="s">
        <v>5624</v>
      </c>
      <c r="AI4399" s="660">
        <v>0.34400000000000003</v>
      </c>
    </row>
    <row r="4400" spans="33:35" ht="15" customHeight="1">
      <c r="AG4400" s="658" t="s">
        <v>7507</v>
      </c>
      <c r="AH4400" s="659" t="s">
        <v>6164</v>
      </c>
      <c r="AI4400" s="660">
        <v>0.47899999999999998</v>
      </c>
    </row>
    <row r="4401" spans="33:35" ht="15" customHeight="1">
      <c r="AG4401" s="658" t="s">
        <v>7508</v>
      </c>
      <c r="AH4401" s="659" t="s">
        <v>3904</v>
      </c>
      <c r="AI4401" s="660">
        <v>0</v>
      </c>
    </row>
    <row r="4402" spans="33:35" ht="15" customHeight="1">
      <c r="AG4402" s="658" t="s">
        <v>7509</v>
      </c>
      <c r="AH4402" s="659" t="s">
        <v>5625</v>
      </c>
      <c r="AI4402" s="660">
        <v>0.57300000000000006</v>
      </c>
    </row>
    <row r="4403" spans="33:35" ht="15" customHeight="1">
      <c r="AG4403" s="658" t="s">
        <v>7510</v>
      </c>
      <c r="AH4403" s="659" t="s">
        <v>5626</v>
      </c>
      <c r="AI4403" s="660">
        <v>0.318</v>
      </c>
    </row>
    <row r="4404" spans="33:35" ht="15" customHeight="1">
      <c r="AG4404" s="658" t="s">
        <v>7511</v>
      </c>
      <c r="AH4404" s="659" t="s">
        <v>5627</v>
      </c>
      <c r="AI4404" s="660">
        <v>0.54199999999999993</v>
      </c>
    </row>
    <row r="4405" spans="33:35" ht="15" customHeight="1">
      <c r="AG4405" s="658" t="s">
        <v>7512</v>
      </c>
      <c r="AH4405" s="659" t="s">
        <v>6165</v>
      </c>
      <c r="AI4405" s="660">
        <v>0.52500000000000002</v>
      </c>
    </row>
    <row r="4406" spans="33:35" ht="15" customHeight="1">
      <c r="AG4406" s="658" t="s">
        <v>7513</v>
      </c>
      <c r="AH4406" s="659" t="s">
        <v>5628</v>
      </c>
      <c r="AI4406" s="660">
        <v>0</v>
      </c>
    </row>
    <row r="4407" spans="33:35" ht="15" customHeight="1">
      <c r="AG4407" s="658" t="s">
        <v>7514</v>
      </c>
      <c r="AH4407" s="659" t="s">
        <v>6166</v>
      </c>
      <c r="AI4407" s="660">
        <v>0.42699999999999999</v>
      </c>
    </row>
    <row r="4408" spans="33:35" ht="15" customHeight="1">
      <c r="AG4408" s="658" t="s">
        <v>7516</v>
      </c>
      <c r="AH4408" s="659" t="s">
        <v>5631</v>
      </c>
      <c r="AI4408" s="660">
        <v>0.51200000000000001</v>
      </c>
    </row>
    <row r="4409" spans="33:35" ht="15" customHeight="1">
      <c r="AG4409" s="658" t="s">
        <v>8565</v>
      </c>
      <c r="AH4409" s="659" t="s">
        <v>8255</v>
      </c>
      <c r="AI4409" s="660">
        <v>0</v>
      </c>
    </row>
    <row r="4410" spans="33:35" ht="15" customHeight="1">
      <c r="AG4410" s="658" t="s">
        <v>8566</v>
      </c>
      <c r="AH4410" s="659" t="s">
        <v>8256</v>
      </c>
      <c r="AI4410" s="660">
        <v>0.5</v>
      </c>
    </row>
    <row r="4411" spans="33:35" ht="15" customHeight="1">
      <c r="AG4411" s="658" t="s">
        <v>7517</v>
      </c>
      <c r="AH4411" s="659" t="s">
        <v>6167</v>
      </c>
      <c r="AI4411" s="660">
        <v>0</v>
      </c>
    </row>
    <row r="4412" spans="33:35" ht="15" customHeight="1">
      <c r="AG4412" s="658" t="s">
        <v>7518</v>
      </c>
      <c r="AH4412" s="659" t="s">
        <v>6168</v>
      </c>
      <c r="AI4412" s="660">
        <v>0.54199999999999993</v>
      </c>
    </row>
    <row r="4413" spans="33:35" ht="15" customHeight="1">
      <c r="AG4413" s="658" t="s">
        <v>7519</v>
      </c>
      <c r="AH4413" s="659" t="s">
        <v>5634</v>
      </c>
      <c r="AI4413" s="660">
        <v>0.48599999999999999</v>
      </c>
    </row>
    <row r="4414" spans="33:35" ht="15" customHeight="1">
      <c r="AG4414" s="658" t="s">
        <v>7521</v>
      </c>
      <c r="AH4414" s="659" t="s">
        <v>5636</v>
      </c>
      <c r="AI4414" s="660">
        <v>0.36299999999999999</v>
      </c>
    </row>
    <row r="4415" spans="33:35" ht="15" customHeight="1">
      <c r="AG4415" s="658" t="s">
        <v>8567</v>
      </c>
      <c r="AH4415" s="659" t="s">
        <v>8257</v>
      </c>
      <c r="AI4415" s="660">
        <v>0</v>
      </c>
    </row>
    <row r="4416" spans="33:35" ht="15" customHeight="1">
      <c r="AG4416" s="658" t="s">
        <v>8568</v>
      </c>
      <c r="AH4416" s="659" t="s">
        <v>8258</v>
      </c>
      <c r="AI4416" s="660">
        <v>0.38699999999999996</v>
      </c>
    </row>
    <row r="4417" spans="33:35" ht="15" customHeight="1">
      <c r="AG4417" s="658" t="s">
        <v>8569</v>
      </c>
      <c r="AH4417" s="659" t="s">
        <v>8259</v>
      </c>
      <c r="AI4417" s="660">
        <v>0</v>
      </c>
    </row>
    <row r="4418" spans="33:35" ht="15" customHeight="1">
      <c r="AG4418" s="658" t="s">
        <v>8570</v>
      </c>
      <c r="AH4418" s="659" t="s">
        <v>8260</v>
      </c>
      <c r="AI4418" s="660">
        <v>0.629</v>
      </c>
    </row>
    <row r="4419" spans="33:35" ht="15" customHeight="1">
      <c r="AG4419" s="658" t="s">
        <v>7522</v>
      </c>
      <c r="AH4419" s="659" t="s">
        <v>5639</v>
      </c>
      <c r="AI4419" s="660">
        <v>0.56700000000000006</v>
      </c>
    </row>
    <row r="4420" spans="33:35" ht="15" customHeight="1">
      <c r="AG4420" s="658" t="s">
        <v>7523</v>
      </c>
      <c r="AH4420" s="659" t="s">
        <v>5640</v>
      </c>
      <c r="AI4420" s="660">
        <v>0.45199999999999996</v>
      </c>
    </row>
    <row r="4421" spans="33:35" ht="15" customHeight="1">
      <c r="AG4421" s="658" t="s">
        <v>7524</v>
      </c>
      <c r="AH4421" s="659" t="s">
        <v>6169</v>
      </c>
      <c r="AI4421" s="660">
        <v>0</v>
      </c>
    </row>
    <row r="4422" spans="33:35" ht="15" customHeight="1">
      <c r="AG4422" s="658" t="s">
        <v>8571</v>
      </c>
      <c r="AH4422" s="659" t="s">
        <v>8261</v>
      </c>
      <c r="AI4422" s="660">
        <v>0</v>
      </c>
    </row>
    <row r="4423" spans="33:35" ht="15" customHeight="1">
      <c r="AG4423" s="658" t="s">
        <v>8572</v>
      </c>
      <c r="AH4423" s="659" t="s">
        <v>8262</v>
      </c>
      <c r="AI4423" s="660">
        <v>0.68800000000000006</v>
      </c>
    </row>
    <row r="4424" spans="33:35" ht="15" customHeight="1">
      <c r="AG4424" s="658" t="s">
        <v>8573</v>
      </c>
      <c r="AH4424" s="659" t="s">
        <v>8263</v>
      </c>
      <c r="AI4424" s="660">
        <v>0.47399999999999998</v>
      </c>
    </row>
    <row r="4425" spans="33:35" ht="15" customHeight="1">
      <c r="AG4425" s="658" t="s">
        <v>7525</v>
      </c>
      <c r="AH4425" s="659" t="s">
        <v>5643</v>
      </c>
      <c r="AI4425" s="660">
        <v>0</v>
      </c>
    </row>
    <row r="4426" spans="33:35" ht="15" customHeight="1">
      <c r="AG4426" s="658" t="s">
        <v>7526</v>
      </c>
      <c r="AH4426" s="659" t="s">
        <v>5644</v>
      </c>
      <c r="AI4426" s="660">
        <v>0</v>
      </c>
    </row>
    <row r="4427" spans="33:35" ht="15" customHeight="1">
      <c r="AG4427" s="658" t="s">
        <v>7527</v>
      </c>
      <c r="AH4427" s="659" t="s">
        <v>6170</v>
      </c>
      <c r="AI4427" s="660">
        <v>0.44800000000000001</v>
      </c>
    </row>
    <row r="4428" spans="33:35" ht="15" customHeight="1">
      <c r="AG4428" s="658" t="s">
        <v>7528</v>
      </c>
      <c r="AH4428" s="659" t="s">
        <v>5646</v>
      </c>
      <c r="AI4428" s="660">
        <v>0.45500000000000002</v>
      </c>
    </row>
    <row r="4429" spans="33:35" ht="15" customHeight="1">
      <c r="AG4429" s="658" t="s">
        <v>7529</v>
      </c>
      <c r="AH4429" s="659" t="s">
        <v>5647</v>
      </c>
      <c r="AI4429" s="660">
        <v>0.44700000000000001</v>
      </c>
    </row>
    <row r="4430" spans="33:35" ht="15" customHeight="1">
      <c r="AG4430" s="658" t="s">
        <v>7530</v>
      </c>
      <c r="AH4430" s="659" t="s">
        <v>5648</v>
      </c>
      <c r="AI4430" s="660">
        <v>0</v>
      </c>
    </row>
    <row r="4431" spans="33:35" ht="15" customHeight="1">
      <c r="AG4431" s="658" t="s">
        <v>7531</v>
      </c>
      <c r="AH4431" s="659" t="s">
        <v>6171</v>
      </c>
      <c r="AI4431" s="660">
        <v>0.48699999999999999</v>
      </c>
    </row>
    <row r="4432" spans="33:35" ht="15" customHeight="1">
      <c r="AG4432" s="658" t="s">
        <v>7532</v>
      </c>
      <c r="AH4432" s="659" t="s">
        <v>3930</v>
      </c>
      <c r="AI4432" s="660">
        <v>0</v>
      </c>
    </row>
    <row r="4433" spans="33:35" ht="15" customHeight="1">
      <c r="AG4433" s="658" t="s">
        <v>7533</v>
      </c>
      <c r="AH4433" s="659" t="s">
        <v>3932</v>
      </c>
      <c r="AI4433" s="660">
        <v>0.378</v>
      </c>
    </row>
    <row r="4434" spans="33:35" ht="15" customHeight="1">
      <c r="AG4434" s="658" t="s">
        <v>7534</v>
      </c>
      <c r="AH4434" s="659" t="s">
        <v>3934</v>
      </c>
      <c r="AI4434" s="660">
        <v>0.309</v>
      </c>
    </row>
    <row r="4435" spans="33:35" ht="15" customHeight="1">
      <c r="AG4435" s="658" t="s">
        <v>8574</v>
      </c>
      <c r="AH4435" s="659" t="s">
        <v>8264</v>
      </c>
      <c r="AI4435" s="660">
        <v>0.45300000000000001</v>
      </c>
    </row>
    <row r="4436" spans="33:35" ht="15" customHeight="1">
      <c r="AG4436" s="658" t="s">
        <v>7535</v>
      </c>
      <c r="AH4436" s="659" t="s">
        <v>5653</v>
      </c>
      <c r="AI4436" s="660">
        <v>0.308</v>
      </c>
    </row>
    <row r="4437" spans="33:35" ht="15" customHeight="1">
      <c r="AG4437" s="658" t="s">
        <v>7536</v>
      </c>
      <c r="AH4437" s="659" t="s">
        <v>5654</v>
      </c>
      <c r="AI4437" s="660">
        <v>0.58399999999999996</v>
      </c>
    </row>
    <row r="4438" spans="33:35" ht="15" customHeight="1">
      <c r="AG4438" s="658" t="s">
        <v>7537</v>
      </c>
      <c r="AH4438" s="659" t="s">
        <v>5655</v>
      </c>
      <c r="AI4438" s="660">
        <v>0.65300000000000002</v>
      </c>
    </row>
    <row r="4439" spans="33:35" ht="15" customHeight="1">
      <c r="AG4439" s="658" t="s">
        <v>7538</v>
      </c>
      <c r="AH4439" s="659" t="s">
        <v>5656</v>
      </c>
      <c r="AI4439" s="660">
        <v>0.308</v>
      </c>
    </row>
    <row r="4440" spans="33:35" ht="15" customHeight="1">
      <c r="AG4440" s="658" t="s">
        <v>7539</v>
      </c>
      <c r="AH4440" s="659" t="s">
        <v>5657</v>
      </c>
      <c r="AI4440" s="660">
        <v>0.35100000000000003</v>
      </c>
    </row>
    <row r="4441" spans="33:35" ht="15" customHeight="1">
      <c r="AG4441" s="658" t="s">
        <v>7540</v>
      </c>
      <c r="AH4441" s="659" t="s">
        <v>5658</v>
      </c>
      <c r="AI4441" s="660">
        <v>0</v>
      </c>
    </row>
    <row r="4442" spans="33:35" ht="15" customHeight="1">
      <c r="AG4442" s="658" t="s">
        <v>7541</v>
      </c>
      <c r="AH4442" s="659" t="s">
        <v>6172</v>
      </c>
      <c r="AI4442" s="660">
        <v>0.43</v>
      </c>
    </row>
    <row r="4443" spans="33:35" ht="15" customHeight="1">
      <c r="AG4443" s="658" t="s">
        <v>7542</v>
      </c>
      <c r="AH4443" s="659" t="s">
        <v>5660</v>
      </c>
      <c r="AI4443" s="660">
        <v>0.49399999999999999</v>
      </c>
    </row>
    <row r="4444" spans="33:35" ht="15" customHeight="1">
      <c r="AG4444" s="658" t="s">
        <v>7543</v>
      </c>
      <c r="AH4444" s="659" t="s">
        <v>5661</v>
      </c>
      <c r="AI4444" s="660">
        <v>0</v>
      </c>
    </row>
    <row r="4445" spans="33:35" ht="15" customHeight="1">
      <c r="AG4445" s="658" t="s">
        <v>7544</v>
      </c>
      <c r="AH4445" s="659" t="s">
        <v>5662</v>
      </c>
      <c r="AI4445" s="660">
        <v>0</v>
      </c>
    </row>
    <row r="4446" spans="33:35" ht="15" customHeight="1">
      <c r="AG4446" s="658" t="s">
        <v>7545</v>
      </c>
      <c r="AH4446" s="659" t="s">
        <v>5663</v>
      </c>
      <c r="AI4446" s="660">
        <v>0.29799999999999999</v>
      </c>
    </row>
    <row r="4447" spans="33:35" ht="15" customHeight="1">
      <c r="AG4447" s="658" t="s">
        <v>7546</v>
      </c>
      <c r="AH4447" s="659" t="s">
        <v>6173</v>
      </c>
      <c r="AI4447" s="660">
        <v>0.64700000000000002</v>
      </c>
    </row>
    <row r="4448" spans="33:35" ht="15" customHeight="1">
      <c r="AG4448" s="658" t="s">
        <v>7547</v>
      </c>
      <c r="AH4448" s="659" t="s">
        <v>5665</v>
      </c>
      <c r="AI4448" s="660">
        <v>0.308</v>
      </c>
    </row>
    <row r="4449" spans="33:35" ht="15" customHeight="1">
      <c r="AG4449" s="658" t="s">
        <v>7548</v>
      </c>
      <c r="AH4449" s="659" t="s">
        <v>2163</v>
      </c>
      <c r="AI4449" s="660">
        <v>0</v>
      </c>
    </row>
    <row r="4450" spans="33:35" ht="15" customHeight="1">
      <c r="AG4450" s="658" t="s">
        <v>7549</v>
      </c>
      <c r="AH4450" s="659" t="s">
        <v>3955</v>
      </c>
      <c r="AI4450" s="660">
        <v>0.46200000000000002</v>
      </c>
    </row>
    <row r="4451" spans="33:35" ht="15" customHeight="1">
      <c r="AG4451" s="658" t="s">
        <v>7550</v>
      </c>
      <c r="AH4451" s="659" t="s">
        <v>6174</v>
      </c>
      <c r="AI4451" s="660">
        <v>0.44700000000000001</v>
      </c>
    </row>
    <row r="4452" spans="33:35" ht="15" customHeight="1">
      <c r="AG4452" s="658" t="s">
        <v>7551</v>
      </c>
      <c r="AH4452" s="659" t="s">
        <v>5667</v>
      </c>
      <c r="AI4452" s="660">
        <v>0.42799999999999999</v>
      </c>
    </row>
    <row r="4453" spans="33:35" ht="15" customHeight="1">
      <c r="AG4453" s="658" t="s">
        <v>7552</v>
      </c>
      <c r="AH4453" s="659" t="s">
        <v>5668</v>
      </c>
      <c r="AI4453" s="660">
        <v>0.42899999999999999</v>
      </c>
    </row>
    <row r="4454" spans="33:35" ht="15" customHeight="1">
      <c r="AG4454" s="658" t="s">
        <v>7553</v>
      </c>
      <c r="AH4454" s="659" t="s">
        <v>5669</v>
      </c>
      <c r="AI4454" s="660">
        <v>0.44700000000000001</v>
      </c>
    </row>
    <row r="4455" spans="33:35" ht="15" customHeight="1">
      <c r="AG4455" s="658" t="s">
        <v>7554</v>
      </c>
      <c r="AH4455" s="659" t="s">
        <v>5670</v>
      </c>
      <c r="AI4455" s="660">
        <v>0.47399999999999998</v>
      </c>
    </row>
    <row r="4456" spans="33:35" ht="15" customHeight="1">
      <c r="AG4456" s="658" t="s">
        <v>7555</v>
      </c>
      <c r="AH4456" s="659" t="s">
        <v>5671</v>
      </c>
      <c r="AI4456" s="660">
        <v>0.45800000000000002</v>
      </c>
    </row>
    <row r="4457" spans="33:35" ht="15" customHeight="1">
      <c r="AG4457" s="658" t="s">
        <v>7556</v>
      </c>
      <c r="AH4457" s="659" t="s">
        <v>5672</v>
      </c>
      <c r="AI4457" s="660">
        <v>0.41899999999999998</v>
      </c>
    </row>
    <row r="4458" spans="33:35" ht="15" customHeight="1">
      <c r="AG4458" s="658" t="s">
        <v>7557</v>
      </c>
      <c r="AH4458" s="659" t="s">
        <v>5673</v>
      </c>
      <c r="AI4458" s="660">
        <v>0</v>
      </c>
    </row>
    <row r="4459" spans="33:35" ht="15" customHeight="1">
      <c r="AG4459" s="658" t="s">
        <v>7558</v>
      </c>
      <c r="AH4459" s="659" t="s">
        <v>6175</v>
      </c>
      <c r="AI4459" s="660">
        <v>0.442</v>
      </c>
    </row>
    <row r="4460" spans="33:35" ht="15" customHeight="1">
      <c r="AG4460" s="658" t="s">
        <v>7559</v>
      </c>
      <c r="AH4460" s="659" t="s">
        <v>5675</v>
      </c>
      <c r="AI4460" s="660">
        <v>0.33200000000000002</v>
      </c>
    </row>
    <row r="4461" spans="33:35" ht="15" customHeight="1">
      <c r="AG4461" s="658" t="s">
        <v>7560</v>
      </c>
      <c r="AH4461" s="659" t="s">
        <v>6176</v>
      </c>
      <c r="AI4461" s="660">
        <v>0</v>
      </c>
    </row>
    <row r="4462" spans="33:35" ht="15" customHeight="1">
      <c r="AG4462" s="658" t="s">
        <v>7561</v>
      </c>
      <c r="AH4462" s="659" t="s">
        <v>6177</v>
      </c>
      <c r="AI4462" s="660">
        <v>0.54600000000000004</v>
      </c>
    </row>
    <row r="4463" spans="33:35" ht="15" customHeight="1">
      <c r="AG4463" s="658" t="s">
        <v>8575</v>
      </c>
      <c r="AH4463" s="659" t="s">
        <v>8265</v>
      </c>
      <c r="AI4463" s="660">
        <v>0</v>
      </c>
    </row>
    <row r="4464" spans="33:35" ht="15" customHeight="1">
      <c r="AG4464" s="658" t="s">
        <v>8576</v>
      </c>
      <c r="AH4464" s="659" t="s">
        <v>8266</v>
      </c>
      <c r="AI4464" s="660">
        <v>0.47600000000000003</v>
      </c>
    </row>
    <row r="4465" spans="33:35" ht="15" customHeight="1">
      <c r="AG4465" s="658" t="s">
        <v>8577</v>
      </c>
      <c r="AH4465" s="659" t="s">
        <v>8267</v>
      </c>
      <c r="AI4465" s="660">
        <v>0</v>
      </c>
    </row>
    <row r="4466" spans="33:35" ht="15" customHeight="1">
      <c r="AG4466" s="658" t="s">
        <v>8578</v>
      </c>
      <c r="AH4466" s="659" t="s">
        <v>8268</v>
      </c>
      <c r="AI4466" s="660">
        <v>0.503</v>
      </c>
    </row>
    <row r="4467" spans="33:35" ht="15" customHeight="1">
      <c r="AG4467" s="658" t="s">
        <v>8579</v>
      </c>
      <c r="AH4467" s="659" t="s">
        <v>8269</v>
      </c>
      <c r="AI4467" s="660">
        <v>0</v>
      </c>
    </row>
    <row r="4468" spans="33:35" ht="15" customHeight="1">
      <c r="AG4468" s="658" t="s">
        <v>8580</v>
      </c>
      <c r="AH4468" s="659" t="s">
        <v>8270</v>
      </c>
      <c r="AI4468" s="660">
        <v>0.495</v>
      </c>
    </row>
    <row r="4469" spans="33:35" ht="15" customHeight="1">
      <c r="AG4469" s="658" t="s">
        <v>8581</v>
      </c>
      <c r="AH4469" s="659" t="s">
        <v>8271</v>
      </c>
      <c r="AI4469" s="660">
        <v>0</v>
      </c>
    </row>
    <row r="4470" spans="33:35" ht="15" customHeight="1">
      <c r="AG4470" s="658" t="s">
        <v>8582</v>
      </c>
      <c r="AH4470" s="659" t="s">
        <v>8272</v>
      </c>
      <c r="AI4470" s="660">
        <v>0.499</v>
      </c>
    </row>
    <row r="4471" spans="33:35" ht="15" customHeight="1">
      <c r="AG4471" s="658" t="s">
        <v>8583</v>
      </c>
      <c r="AH4471" s="659" t="s">
        <v>8273</v>
      </c>
      <c r="AI4471" s="660">
        <v>0</v>
      </c>
    </row>
    <row r="4472" spans="33:35" ht="15" customHeight="1">
      <c r="AG4472" s="658" t="s">
        <v>8584</v>
      </c>
      <c r="AH4472" s="659" t="s">
        <v>8274</v>
      </c>
      <c r="AI4472" s="660">
        <v>0.49399999999999999</v>
      </c>
    </row>
    <row r="4473" spans="33:35" ht="15" customHeight="1">
      <c r="AG4473" s="658" t="s">
        <v>8585</v>
      </c>
      <c r="AH4473" s="659" t="s">
        <v>8275</v>
      </c>
      <c r="AI4473" s="660">
        <v>0</v>
      </c>
    </row>
    <row r="4474" spans="33:35" ht="15" customHeight="1">
      <c r="AG4474" s="658" t="s">
        <v>8586</v>
      </c>
      <c r="AH4474" s="659" t="s">
        <v>8276</v>
      </c>
      <c r="AI4474" s="660">
        <v>0.49399999999999999</v>
      </c>
    </row>
    <row r="4475" spans="33:35" ht="15" customHeight="1">
      <c r="AG4475" s="658" t="s">
        <v>8587</v>
      </c>
      <c r="AH4475" s="659" t="s">
        <v>8277</v>
      </c>
      <c r="AI4475" s="660">
        <v>0</v>
      </c>
    </row>
    <row r="4476" spans="33:35" ht="15" customHeight="1">
      <c r="AG4476" s="658" t="s">
        <v>8588</v>
      </c>
      <c r="AH4476" s="659" t="s">
        <v>8278</v>
      </c>
      <c r="AI4476" s="660">
        <v>0.46599999999999997</v>
      </c>
    </row>
    <row r="4477" spans="33:35" ht="15" customHeight="1">
      <c r="AG4477" s="658" t="s">
        <v>7562</v>
      </c>
      <c r="AH4477" s="659" t="s">
        <v>5683</v>
      </c>
      <c r="AI4477" s="660">
        <v>0.4</v>
      </c>
    </row>
    <row r="4478" spans="33:35" ht="15" customHeight="1">
      <c r="AG4478" s="658" t="s">
        <v>8589</v>
      </c>
      <c r="AH4478" s="659" t="s">
        <v>8279</v>
      </c>
      <c r="AI4478" s="660">
        <v>7.9000000000000001E-2</v>
      </c>
    </row>
    <row r="4479" spans="33:35" ht="15" customHeight="1">
      <c r="AG4479" s="658" t="s">
        <v>7563</v>
      </c>
      <c r="AH4479" s="659" t="s">
        <v>5686</v>
      </c>
      <c r="AI4479" s="660">
        <v>0.49799999999999994</v>
      </c>
    </row>
    <row r="4480" spans="33:35" ht="15" customHeight="1">
      <c r="AG4480" s="658" t="s">
        <v>7564</v>
      </c>
      <c r="AH4480" s="659" t="s">
        <v>5688</v>
      </c>
      <c r="AI4480" s="660">
        <v>0.47399999999999998</v>
      </c>
    </row>
    <row r="4481" spans="33:35" ht="15" customHeight="1">
      <c r="AG4481" s="658" t="s">
        <v>7565</v>
      </c>
      <c r="AH4481" s="659" t="s">
        <v>2194</v>
      </c>
      <c r="AI4481" s="660">
        <v>0</v>
      </c>
    </row>
    <row r="4482" spans="33:35" ht="15" customHeight="1">
      <c r="AG4482" s="658" t="s">
        <v>7566</v>
      </c>
      <c r="AH4482" s="659" t="s">
        <v>2195</v>
      </c>
      <c r="AI4482" s="660">
        <v>0</v>
      </c>
    </row>
    <row r="4483" spans="33:35" ht="15" customHeight="1">
      <c r="AG4483" s="658" t="s">
        <v>7567</v>
      </c>
      <c r="AH4483" s="659" t="s">
        <v>3988</v>
      </c>
      <c r="AI4483" s="660">
        <v>0.53200000000000003</v>
      </c>
    </row>
    <row r="4484" spans="33:35" ht="15" customHeight="1">
      <c r="AG4484" s="658" t="s">
        <v>7568</v>
      </c>
      <c r="AH4484" s="659" t="s">
        <v>3992</v>
      </c>
      <c r="AI4484" s="660">
        <v>0.23900000000000002</v>
      </c>
    </row>
    <row r="4485" spans="33:35" ht="15" customHeight="1">
      <c r="AG4485" s="658" t="s">
        <v>7569</v>
      </c>
      <c r="AH4485" s="659" t="s">
        <v>3994</v>
      </c>
      <c r="AI4485" s="660">
        <v>0</v>
      </c>
    </row>
    <row r="4486" spans="33:35" ht="15" customHeight="1">
      <c r="AG4486" s="658" t="s">
        <v>8590</v>
      </c>
      <c r="AH4486" s="659" t="s">
        <v>8280</v>
      </c>
      <c r="AI4486" s="660">
        <v>0.39100000000000001</v>
      </c>
    </row>
    <row r="4487" spans="33:35" ht="15" customHeight="1">
      <c r="AG4487" s="658" t="s">
        <v>8591</v>
      </c>
      <c r="AH4487" s="659" t="s">
        <v>8281</v>
      </c>
      <c r="AI4487" s="660">
        <v>0.34499999999999997</v>
      </c>
    </row>
    <row r="4488" spans="33:35" ht="15" customHeight="1">
      <c r="AG4488" s="658" t="s">
        <v>7570</v>
      </c>
      <c r="AH4488" s="659" t="s">
        <v>1138</v>
      </c>
      <c r="AI4488" s="660">
        <v>0</v>
      </c>
    </row>
    <row r="4489" spans="33:35" ht="15" customHeight="1">
      <c r="AG4489" s="658" t="s">
        <v>7571</v>
      </c>
      <c r="AH4489" s="659" t="s">
        <v>1239</v>
      </c>
      <c r="AI4489" s="660">
        <v>0</v>
      </c>
    </row>
    <row r="4490" spans="33:35" ht="15" customHeight="1">
      <c r="AG4490" s="658" t="s">
        <v>7572</v>
      </c>
      <c r="AH4490" s="659" t="s">
        <v>1240</v>
      </c>
      <c r="AI4490" s="660">
        <v>0.308</v>
      </c>
    </row>
    <row r="4491" spans="33:35" ht="15" customHeight="1">
      <c r="AG4491" s="658" t="s">
        <v>7573</v>
      </c>
      <c r="AH4491" s="659" t="s">
        <v>1428</v>
      </c>
      <c r="AI4491" s="660">
        <v>0.40299999999999997</v>
      </c>
    </row>
    <row r="4492" spans="33:35" ht="15" customHeight="1">
      <c r="AG4492" s="658" t="s">
        <v>7574</v>
      </c>
      <c r="AH4492" s="659" t="s">
        <v>1241</v>
      </c>
      <c r="AI4492" s="660">
        <v>0</v>
      </c>
    </row>
    <row r="4493" spans="33:35" ht="15" customHeight="1">
      <c r="AG4493" s="658" t="s">
        <v>7575</v>
      </c>
      <c r="AH4493" s="659" t="s">
        <v>4011</v>
      </c>
      <c r="AI4493" s="660">
        <v>0</v>
      </c>
    </row>
    <row r="4494" spans="33:35" ht="15" customHeight="1">
      <c r="AG4494" s="658" t="s">
        <v>7576</v>
      </c>
      <c r="AH4494" s="659" t="s">
        <v>4013</v>
      </c>
      <c r="AI4494" s="660">
        <v>0.376</v>
      </c>
    </row>
    <row r="4495" spans="33:35" ht="15" customHeight="1">
      <c r="AG4495" s="658" t="s">
        <v>7577</v>
      </c>
      <c r="AH4495" s="659" t="s">
        <v>4015</v>
      </c>
      <c r="AI4495" s="660">
        <v>0.375</v>
      </c>
    </row>
    <row r="4496" spans="33:35" ht="15" customHeight="1">
      <c r="AG4496" s="658" t="s">
        <v>7578</v>
      </c>
      <c r="AH4496" s="659" t="s">
        <v>5690</v>
      </c>
      <c r="AI4496" s="660">
        <v>0.378</v>
      </c>
    </row>
    <row r="4497" spans="33:35" ht="15" customHeight="1">
      <c r="AG4497" s="658" t="s">
        <v>7579</v>
      </c>
      <c r="AH4497" s="659" t="s">
        <v>5691</v>
      </c>
      <c r="AI4497" s="660">
        <v>0.379</v>
      </c>
    </row>
    <row r="4498" spans="33:35" ht="15" customHeight="1">
      <c r="AG4498" s="658" t="s">
        <v>7580</v>
      </c>
      <c r="AH4498" s="659" t="s">
        <v>5692</v>
      </c>
      <c r="AI4498" s="660">
        <v>0.38</v>
      </c>
    </row>
    <row r="4499" spans="33:35" ht="15" customHeight="1">
      <c r="AG4499" s="658" t="s">
        <v>7581</v>
      </c>
      <c r="AH4499" s="659" t="s">
        <v>5693</v>
      </c>
      <c r="AI4499" s="660">
        <v>0.16200000000000001</v>
      </c>
    </row>
    <row r="4500" spans="33:35" ht="15" customHeight="1">
      <c r="AG4500" s="658" t="s">
        <v>7582</v>
      </c>
      <c r="AH4500" s="659" t="s">
        <v>5694</v>
      </c>
      <c r="AI4500" s="660">
        <v>0.37</v>
      </c>
    </row>
    <row r="4501" spans="33:35" ht="15" customHeight="1">
      <c r="AG4501" s="658" t="s">
        <v>8592</v>
      </c>
      <c r="AH4501" s="659" t="s">
        <v>8282</v>
      </c>
      <c r="AI4501" s="660">
        <v>0.38</v>
      </c>
    </row>
    <row r="4502" spans="33:35" ht="15" customHeight="1">
      <c r="AG4502" s="658" t="s">
        <v>8593</v>
      </c>
      <c r="AH4502" s="659" t="s">
        <v>8283</v>
      </c>
      <c r="AI4502" s="660">
        <v>0.38</v>
      </c>
    </row>
    <row r="4503" spans="33:35" ht="15" customHeight="1">
      <c r="AG4503" s="658" t="s">
        <v>8594</v>
      </c>
      <c r="AH4503" s="659" t="s">
        <v>8284</v>
      </c>
      <c r="AI4503" s="660">
        <v>0.38100000000000001</v>
      </c>
    </row>
    <row r="4504" spans="33:35" ht="15" customHeight="1">
      <c r="AG4504" s="658" t="s">
        <v>8595</v>
      </c>
      <c r="AH4504" s="659" t="s">
        <v>8285</v>
      </c>
      <c r="AI4504" s="660">
        <v>0.38</v>
      </c>
    </row>
    <row r="4505" spans="33:35" ht="15" customHeight="1">
      <c r="AG4505" s="658" t="s">
        <v>8596</v>
      </c>
      <c r="AH4505" s="659" t="s">
        <v>8286</v>
      </c>
      <c r="AI4505" s="660">
        <v>0.40899999999999997</v>
      </c>
    </row>
    <row r="4506" spans="33:35" ht="15" customHeight="1">
      <c r="AG4506" s="658" t="s">
        <v>7583</v>
      </c>
      <c r="AH4506" s="659" t="s">
        <v>1103</v>
      </c>
      <c r="AI4506" s="660">
        <v>0</v>
      </c>
    </row>
    <row r="4507" spans="33:35" ht="15" customHeight="1">
      <c r="AG4507" s="658" t="s">
        <v>7584</v>
      </c>
      <c r="AH4507" s="659" t="s">
        <v>2201</v>
      </c>
      <c r="AI4507" s="660">
        <v>0.26300000000000001</v>
      </c>
    </row>
    <row r="4508" spans="33:35" ht="15" customHeight="1">
      <c r="AG4508" s="658" t="s">
        <v>7585</v>
      </c>
      <c r="AH4508" s="659" t="s">
        <v>2202</v>
      </c>
      <c r="AI4508" s="660">
        <v>0.377</v>
      </c>
    </row>
    <row r="4509" spans="33:35" ht="15" customHeight="1">
      <c r="AG4509" s="658" t="s">
        <v>7586</v>
      </c>
      <c r="AH4509" s="659" t="s">
        <v>2203</v>
      </c>
      <c r="AI4509" s="660">
        <v>0.48700000000000004</v>
      </c>
    </row>
    <row r="4510" spans="33:35" ht="15" customHeight="1">
      <c r="AG4510" s="658" t="s">
        <v>7587</v>
      </c>
      <c r="AH4510" s="659" t="s">
        <v>2204</v>
      </c>
      <c r="AI4510" s="660">
        <v>0.28999999999999998</v>
      </c>
    </row>
    <row r="4511" spans="33:35" ht="15" customHeight="1">
      <c r="AG4511" s="658" t="s">
        <v>7588</v>
      </c>
      <c r="AH4511" s="659" t="s">
        <v>5696</v>
      </c>
      <c r="AI4511" s="660">
        <v>0.39</v>
      </c>
    </row>
    <row r="4512" spans="33:35" ht="15" customHeight="1">
      <c r="AG4512" s="658" t="s">
        <v>8597</v>
      </c>
      <c r="AH4512" s="659" t="s">
        <v>8287</v>
      </c>
      <c r="AI4512" s="660">
        <v>0.49</v>
      </c>
    </row>
    <row r="4513" spans="33:35" ht="15" customHeight="1">
      <c r="AG4513" s="658" t="s">
        <v>8598</v>
      </c>
      <c r="AH4513" s="659" t="s">
        <v>8288</v>
      </c>
      <c r="AI4513" s="660">
        <v>0.61199999999999999</v>
      </c>
    </row>
    <row r="4514" spans="33:35" ht="15" customHeight="1">
      <c r="AG4514" s="658" t="s">
        <v>8599</v>
      </c>
      <c r="AH4514" s="659" t="s">
        <v>1222</v>
      </c>
      <c r="AI4514" s="660">
        <v>0</v>
      </c>
    </row>
    <row r="4515" spans="33:35" ht="15" customHeight="1">
      <c r="AG4515" s="658" t="s">
        <v>8600</v>
      </c>
      <c r="AH4515" s="659" t="s">
        <v>8289</v>
      </c>
      <c r="AI4515" s="660">
        <v>0.45199999999999996</v>
      </c>
    </row>
    <row r="4516" spans="33:35" ht="15" customHeight="1">
      <c r="AG4516" s="658" t="s">
        <v>7589</v>
      </c>
      <c r="AH4516" s="659" t="s">
        <v>5703</v>
      </c>
      <c r="AI4516" s="660">
        <v>0.55500000000000005</v>
      </c>
    </row>
    <row r="4517" spans="33:35" ht="15" customHeight="1">
      <c r="AG4517" s="658" t="s">
        <v>7590</v>
      </c>
      <c r="AH4517" s="659" t="s">
        <v>5705</v>
      </c>
      <c r="AI4517" s="660">
        <v>0.27200000000000002</v>
      </c>
    </row>
    <row r="4518" spans="33:35" ht="15" customHeight="1">
      <c r="AG4518" s="658" t="s">
        <v>7591</v>
      </c>
      <c r="AH4518" s="659" t="s">
        <v>4035</v>
      </c>
      <c r="AI4518" s="660">
        <v>0</v>
      </c>
    </row>
    <row r="4519" spans="33:35" ht="15" customHeight="1">
      <c r="AG4519" s="658" t="s">
        <v>7592</v>
      </c>
      <c r="AH4519" s="659" t="s">
        <v>5706</v>
      </c>
      <c r="AI4519" s="660">
        <v>0.45800000000000002</v>
      </c>
    </row>
    <row r="4520" spans="33:35" ht="15" customHeight="1">
      <c r="AG4520" s="658" t="s">
        <v>7593</v>
      </c>
      <c r="AH4520" s="659" t="s">
        <v>5707</v>
      </c>
      <c r="AI4520" s="660">
        <v>0.47399999999999998</v>
      </c>
    </row>
    <row r="4521" spans="33:35" ht="15" customHeight="1">
      <c r="AG4521" s="658" t="s">
        <v>7594</v>
      </c>
      <c r="AH4521" s="659" t="s">
        <v>5708</v>
      </c>
      <c r="AI4521" s="660">
        <v>0.47399999999999998</v>
      </c>
    </row>
    <row r="4522" spans="33:35" ht="15" customHeight="1">
      <c r="AG4522" s="658" t="s">
        <v>7595</v>
      </c>
      <c r="AH4522" s="659" t="s">
        <v>5710</v>
      </c>
      <c r="AI4522" s="660">
        <v>0</v>
      </c>
    </row>
    <row r="4523" spans="33:35" ht="15" customHeight="1">
      <c r="AG4523" s="658" t="s">
        <v>8601</v>
      </c>
      <c r="AH4523" s="659" t="s">
        <v>8290</v>
      </c>
      <c r="AI4523" s="660">
        <v>0.435</v>
      </c>
    </row>
    <row r="4524" spans="33:35" ht="15" customHeight="1">
      <c r="AG4524" s="658" t="s">
        <v>7596</v>
      </c>
      <c r="AH4524" s="659" t="s">
        <v>5714</v>
      </c>
      <c r="AI4524" s="660">
        <v>0</v>
      </c>
    </row>
    <row r="4525" spans="33:35" ht="15" customHeight="1">
      <c r="AG4525" s="658" t="s">
        <v>7597</v>
      </c>
      <c r="AH4525" s="659" t="s">
        <v>5715</v>
      </c>
      <c r="AI4525" s="660">
        <v>0</v>
      </c>
    </row>
    <row r="4526" spans="33:35" ht="15" customHeight="1">
      <c r="AG4526" s="658" t="s">
        <v>7598</v>
      </c>
      <c r="AH4526" s="659" t="s">
        <v>5716</v>
      </c>
      <c r="AI4526" s="660">
        <v>0.26400000000000001</v>
      </c>
    </row>
    <row r="4527" spans="33:35" ht="15" customHeight="1">
      <c r="AG4527" s="658" t="s">
        <v>7599</v>
      </c>
      <c r="AH4527" s="659" t="s">
        <v>5717</v>
      </c>
      <c r="AI4527" s="660">
        <v>0.17499999999999999</v>
      </c>
    </row>
    <row r="4528" spans="33:35" ht="15" customHeight="1">
      <c r="AG4528" s="658" t="s">
        <v>7600</v>
      </c>
      <c r="AH4528" s="659" t="s">
        <v>5718</v>
      </c>
      <c r="AI4528" s="660">
        <v>0</v>
      </c>
    </row>
    <row r="4529" spans="33:35" ht="15" customHeight="1">
      <c r="AG4529" s="658" t="s">
        <v>7601</v>
      </c>
      <c r="AH4529" s="659" t="s">
        <v>5719</v>
      </c>
      <c r="AI4529" s="660">
        <v>6.4999999999999988E-2</v>
      </c>
    </row>
    <row r="4530" spans="33:35" ht="15" customHeight="1">
      <c r="AG4530" s="658" t="s">
        <v>7602</v>
      </c>
      <c r="AH4530" s="659" t="s">
        <v>5720</v>
      </c>
      <c r="AI4530" s="660">
        <v>0</v>
      </c>
    </row>
    <row r="4531" spans="33:35" ht="15" customHeight="1">
      <c r="AG4531" s="658" t="s">
        <v>7603</v>
      </c>
      <c r="AH4531" s="659" t="s">
        <v>5721</v>
      </c>
      <c r="AI4531" s="660">
        <v>0</v>
      </c>
    </row>
    <row r="4532" spans="33:35" ht="15" customHeight="1">
      <c r="AG4532" s="658" t="s">
        <v>8602</v>
      </c>
      <c r="AH4532" s="659" t="s">
        <v>8291</v>
      </c>
      <c r="AI4532" s="660">
        <v>0</v>
      </c>
    </row>
    <row r="4533" spans="33:35" ht="15" customHeight="1">
      <c r="AG4533" s="658" t="s">
        <v>8603</v>
      </c>
      <c r="AH4533" s="659" t="s">
        <v>8292</v>
      </c>
      <c r="AI4533" s="660">
        <v>0</v>
      </c>
    </row>
    <row r="4534" spans="33:35" ht="15" customHeight="1">
      <c r="AG4534" s="658" t="s">
        <v>8604</v>
      </c>
      <c r="AH4534" s="659" t="s">
        <v>8293</v>
      </c>
      <c r="AI4534" s="660">
        <v>0.49700000000000005</v>
      </c>
    </row>
    <row r="4535" spans="33:35" ht="15" customHeight="1">
      <c r="AG4535" s="658" t="s">
        <v>8605</v>
      </c>
      <c r="AH4535" s="659" t="s">
        <v>8294</v>
      </c>
      <c r="AI4535" s="660">
        <v>0.47300000000000003</v>
      </c>
    </row>
    <row r="4536" spans="33:35" ht="15" customHeight="1">
      <c r="AG4536" s="658" t="s">
        <v>8606</v>
      </c>
      <c r="AH4536" s="659" t="s">
        <v>8295</v>
      </c>
      <c r="AI4536" s="660">
        <v>0</v>
      </c>
    </row>
    <row r="4537" spans="33:35" ht="15" customHeight="1">
      <c r="AG4537" s="658" t="s">
        <v>8607</v>
      </c>
      <c r="AH4537" s="659" t="s">
        <v>8296</v>
      </c>
      <c r="AI4537" s="660">
        <v>0.45399999999999996</v>
      </c>
    </row>
    <row r="4538" spans="33:35" ht="15" customHeight="1">
      <c r="AG4538" s="658" t="s">
        <v>7604</v>
      </c>
      <c r="AH4538" s="659" t="s">
        <v>5725</v>
      </c>
      <c r="AI4538" s="660">
        <v>0.35699999999999998</v>
      </c>
    </row>
    <row r="4539" spans="33:35" ht="15" customHeight="1">
      <c r="AG4539" s="658" t="s">
        <v>8608</v>
      </c>
      <c r="AH4539" s="659" t="s">
        <v>8297</v>
      </c>
      <c r="AI4539" s="660">
        <v>0</v>
      </c>
    </row>
    <row r="4540" spans="33:35" ht="15" customHeight="1">
      <c r="AG4540" s="658" t="s">
        <v>8609</v>
      </c>
      <c r="AH4540" s="659" t="s">
        <v>8298</v>
      </c>
      <c r="AI4540" s="660">
        <v>0.42000000000000004</v>
      </c>
    </row>
    <row r="4541" spans="33:35" ht="15" customHeight="1">
      <c r="AG4541" s="658" t="s">
        <v>7605</v>
      </c>
      <c r="AH4541" s="659" t="s">
        <v>5727</v>
      </c>
      <c r="AI4541" s="660">
        <v>0.32300000000000001</v>
      </c>
    </row>
    <row r="4542" spans="33:35" ht="15" customHeight="1">
      <c r="AG4542" s="658" t="s">
        <v>7606</v>
      </c>
      <c r="AH4542" s="659" t="s">
        <v>5729</v>
      </c>
      <c r="AI4542" s="660">
        <v>0.54400000000000004</v>
      </c>
    </row>
    <row r="4543" spans="33:35" ht="15" customHeight="1">
      <c r="AG4543" s="658" t="s">
        <v>7607</v>
      </c>
      <c r="AH4543" s="659" t="s">
        <v>5730</v>
      </c>
      <c r="AI4543" s="660">
        <v>0</v>
      </c>
    </row>
    <row r="4544" spans="33:35" ht="15" customHeight="1">
      <c r="AG4544" s="658" t="s">
        <v>7608</v>
      </c>
      <c r="AH4544" s="659" t="s">
        <v>6178</v>
      </c>
      <c r="AI4544" s="660">
        <v>0.42799999999999999</v>
      </c>
    </row>
    <row r="4545" spans="33:35" ht="15" customHeight="1">
      <c r="AG4545" s="658" t="s">
        <v>7609</v>
      </c>
      <c r="AH4545" s="659" t="s">
        <v>5732</v>
      </c>
      <c r="AI4545" s="660">
        <v>0.19600000000000001</v>
      </c>
    </row>
    <row r="4546" spans="33:35" ht="15" customHeight="1">
      <c r="AG4546" s="658" t="s">
        <v>7610</v>
      </c>
      <c r="AH4546" s="659" t="s">
        <v>1901</v>
      </c>
      <c r="AI4546" s="660">
        <v>0.27999999999999997</v>
      </c>
    </row>
    <row r="4547" spans="33:35" ht="15" customHeight="1">
      <c r="AG4547" s="658" t="s">
        <v>7611</v>
      </c>
      <c r="AH4547" s="659" t="s">
        <v>5733</v>
      </c>
      <c r="AI4547" s="660">
        <v>0</v>
      </c>
    </row>
    <row r="4548" spans="33:35" ht="15" customHeight="1">
      <c r="AG4548" s="658" t="s">
        <v>7612</v>
      </c>
      <c r="AH4548" s="659" t="s">
        <v>5734</v>
      </c>
      <c r="AI4548" s="660">
        <v>0</v>
      </c>
    </row>
    <row r="4549" spans="33:35" ht="15" customHeight="1">
      <c r="AG4549" s="658" t="s">
        <v>7613</v>
      </c>
      <c r="AH4549" s="659" t="s">
        <v>5735</v>
      </c>
      <c r="AI4549" s="660">
        <v>0.61199999999999999</v>
      </c>
    </row>
    <row r="4550" spans="33:35" ht="15" customHeight="1">
      <c r="AG4550" s="658" t="s">
        <v>7614</v>
      </c>
      <c r="AH4550" s="659" t="s">
        <v>4062</v>
      </c>
      <c r="AI4550" s="660">
        <v>0</v>
      </c>
    </row>
    <row r="4551" spans="33:35" ht="15" customHeight="1">
      <c r="AG4551" s="658" t="s">
        <v>7615</v>
      </c>
      <c r="AH4551" s="659" t="s">
        <v>5736</v>
      </c>
      <c r="AI4551" s="660">
        <v>0</v>
      </c>
    </row>
    <row r="4552" spans="33:35" ht="15" customHeight="1">
      <c r="AG4552" s="658" t="s">
        <v>7616</v>
      </c>
      <c r="AH4552" s="659" t="s">
        <v>5737</v>
      </c>
      <c r="AI4552" s="660">
        <v>0</v>
      </c>
    </row>
    <row r="4553" spans="33:35" ht="15" customHeight="1">
      <c r="AG4553" s="658" t="s">
        <v>7617</v>
      </c>
      <c r="AH4553" s="659" t="s">
        <v>5738</v>
      </c>
      <c r="AI4553" s="660">
        <v>0</v>
      </c>
    </row>
    <row r="4554" spans="33:35" ht="15" customHeight="1">
      <c r="AG4554" s="658" t="s">
        <v>8610</v>
      </c>
      <c r="AH4554" s="659" t="s">
        <v>8299</v>
      </c>
      <c r="AI4554" s="660">
        <v>0</v>
      </c>
    </row>
    <row r="4555" spans="33:35" ht="15" customHeight="1">
      <c r="AG4555" s="658" t="s">
        <v>8611</v>
      </c>
      <c r="AH4555" s="659" t="s">
        <v>8300</v>
      </c>
      <c r="AI4555" s="660">
        <v>0.52100000000000002</v>
      </c>
    </row>
    <row r="4556" spans="33:35" ht="15" customHeight="1">
      <c r="AG4556" s="658" t="s">
        <v>7618</v>
      </c>
      <c r="AH4556" s="659" t="s">
        <v>5740</v>
      </c>
      <c r="AI4556" s="660">
        <v>0</v>
      </c>
    </row>
    <row r="4557" spans="33:35" ht="15" customHeight="1">
      <c r="AG4557" s="658" t="s">
        <v>7619</v>
      </c>
      <c r="AH4557" s="659" t="s">
        <v>6179</v>
      </c>
      <c r="AI4557" s="660">
        <v>0.54900000000000004</v>
      </c>
    </row>
    <row r="4558" spans="33:35" ht="15" customHeight="1">
      <c r="AG4558" s="658" t="s">
        <v>7620</v>
      </c>
      <c r="AH4558" s="659" t="s">
        <v>5742</v>
      </c>
      <c r="AI4558" s="660">
        <v>0.41899999999999998</v>
      </c>
    </row>
    <row r="4559" spans="33:35" ht="15" customHeight="1">
      <c r="AG4559" s="658" t="s">
        <v>7621</v>
      </c>
      <c r="AH4559" s="659" t="s">
        <v>4072</v>
      </c>
      <c r="AI4559" s="660">
        <v>0</v>
      </c>
    </row>
    <row r="4560" spans="33:35" ht="15" customHeight="1">
      <c r="AG4560" s="658" t="s">
        <v>7622</v>
      </c>
      <c r="AH4560" s="659" t="s">
        <v>5743</v>
      </c>
      <c r="AI4560" s="660">
        <v>0</v>
      </c>
    </row>
    <row r="4561" spans="33:35" ht="15" customHeight="1">
      <c r="AG4561" s="658" t="s">
        <v>7623</v>
      </c>
      <c r="AH4561" s="659" t="s">
        <v>5744</v>
      </c>
      <c r="AI4561" s="660">
        <v>0.42399999999999999</v>
      </c>
    </row>
    <row r="4562" spans="33:35" ht="15" customHeight="1">
      <c r="AG4562" s="658" t="s">
        <v>7625</v>
      </c>
      <c r="AH4562" s="659" t="s">
        <v>2219</v>
      </c>
      <c r="AI4562" s="660">
        <v>0</v>
      </c>
    </row>
    <row r="4563" spans="33:35" ht="15" customHeight="1">
      <c r="AG4563" s="658" t="s">
        <v>7626</v>
      </c>
      <c r="AH4563" s="659" t="s">
        <v>5746</v>
      </c>
      <c r="AI4563" s="660">
        <v>0.254</v>
      </c>
    </row>
    <row r="4564" spans="33:35" ht="15" customHeight="1">
      <c r="AG4564" s="658" t="s">
        <v>7627</v>
      </c>
      <c r="AH4564" s="659" t="s">
        <v>5747</v>
      </c>
      <c r="AI4564" s="660">
        <v>0.35499999999999998</v>
      </c>
    </row>
    <row r="4565" spans="33:35" ht="15" customHeight="1">
      <c r="AG4565" s="658" t="s">
        <v>7624</v>
      </c>
      <c r="AH4565" s="659" t="s">
        <v>5745</v>
      </c>
      <c r="AI4565" s="660">
        <v>0</v>
      </c>
    </row>
    <row r="4566" spans="33:35" ht="15" customHeight="1">
      <c r="AG4566" s="658" t="s">
        <v>7628</v>
      </c>
      <c r="AH4566" s="659" t="s">
        <v>1404</v>
      </c>
      <c r="AI4566" s="660">
        <v>0</v>
      </c>
    </row>
    <row r="4567" spans="33:35" ht="15" customHeight="1">
      <c r="AG4567" s="658" t="s">
        <v>7629</v>
      </c>
      <c r="AH4567" s="659" t="s">
        <v>4082</v>
      </c>
      <c r="AI4567" s="660">
        <v>0.44500000000000001</v>
      </c>
    </row>
    <row r="4568" spans="33:35" ht="15" customHeight="1">
      <c r="AG4568" s="658" t="s">
        <v>7630</v>
      </c>
      <c r="AH4568" s="659" t="s">
        <v>5748</v>
      </c>
      <c r="AI4568" s="660">
        <v>0.72399999999999998</v>
      </c>
    </row>
    <row r="4569" spans="33:35" ht="15" customHeight="1">
      <c r="AG4569" s="658" t="s">
        <v>7631</v>
      </c>
      <c r="AH4569" s="659" t="s">
        <v>5749</v>
      </c>
      <c r="AI4569" s="660">
        <v>0.308</v>
      </c>
    </row>
    <row r="4570" spans="33:35" ht="15" customHeight="1">
      <c r="AG4570" s="658" t="s">
        <v>7632</v>
      </c>
      <c r="AH4570" s="659" t="s">
        <v>5750</v>
      </c>
      <c r="AI4570" s="660">
        <v>0.316</v>
      </c>
    </row>
    <row r="4571" spans="33:35" ht="15" customHeight="1">
      <c r="AG4571" s="658" t="s">
        <v>8612</v>
      </c>
      <c r="AH4571" s="659" t="s">
        <v>8301</v>
      </c>
      <c r="AI4571" s="660">
        <v>0.378</v>
      </c>
    </row>
    <row r="4572" spans="33:35" ht="15" customHeight="1">
      <c r="AG4572" s="658" t="s">
        <v>8613</v>
      </c>
      <c r="AH4572" s="659" t="s">
        <v>8302</v>
      </c>
      <c r="AI4572" s="660">
        <v>0.36000000000000004</v>
      </c>
    </row>
    <row r="4573" spans="33:35" ht="15" customHeight="1">
      <c r="AG4573" s="658" t="s">
        <v>7633</v>
      </c>
      <c r="AH4573" s="659" t="s">
        <v>1422</v>
      </c>
      <c r="AI4573" s="660">
        <v>0</v>
      </c>
    </row>
    <row r="4574" spans="33:35" ht="15" customHeight="1">
      <c r="AG4574" s="658" t="s">
        <v>7634</v>
      </c>
      <c r="AH4574" s="659" t="s">
        <v>5752</v>
      </c>
      <c r="AI4574" s="660">
        <v>0.31900000000000001</v>
      </c>
    </row>
    <row r="4575" spans="33:35" ht="15" customHeight="1">
      <c r="AG4575" s="658" t="s">
        <v>7635</v>
      </c>
      <c r="AH4575" s="659" t="s">
        <v>5753</v>
      </c>
      <c r="AI4575" s="660">
        <v>0.316</v>
      </c>
    </row>
    <row r="4576" spans="33:35" ht="15" customHeight="1">
      <c r="AG4576" s="658" t="s">
        <v>7636</v>
      </c>
      <c r="AH4576" s="659" t="s">
        <v>5754</v>
      </c>
      <c r="AI4576" s="660">
        <v>0.316</v>
      </c>
    </row>
    <row r="4577" spans="33:35" ht="15" customHeight="1">
      <c r="AG4577" s="658" t="s">
        <v>7637</v>
      </c>
      <c r="AH4577" s="659" t="s">
        <v>4101</v>
      </c>
      <c r="AI4577" s="660">
        <v>0.378</v>
      </c>
    </row>
    <row r="4578" spans="33:35" ht="15" customHeight="1">
      <c r="AG4578" s="658" t="s">
        <v>7638</v>
      </c>
      <c r="AH4578" s="659" t="s">
        <v>5755</v>
      </c>
      <c r="AI4578" s="660">
        <v>0.32100000000000001</v>
      </c>
    </row>
    <row r="4579" spans="33:35" ht="15" customHeight="1">
      <c r="AG4579" s="658" t="s">
        <v>7639</v>
      </c>
      <c r="AH4579" s="659" t="s">
        <v>4105</v>
      </c>
      <c r="AI4579" s="660">
        <v>0.26600000000000001</v>
      </c>
    </row>
    <row r="4580" spans="33:35" ht="15" customHeight="1">
      <c r="AG4580" s="658" t="s">
        <v>8614</v>
      </c>
      <c r="AH4580" s="659" t="s">
        <v>8303</v>
      </c>
      <c r="AI4580" s="660">
        <v>0</v>
      </c>
    </row>
    <row r="4581" spans="33:35" ht="15" customHeight="1">
      <c r="AG4581" s="658" t="s">
        <v>8615</v>
      </c>
      <c r="AH4581" s="659" t="s">
        <v>8304</v>
      </c>
      <c r="AI4581" s="660">
        <v>0.47199999999999998</v>
      </c>
    </row>
    <row r="4582" spans="33:35" ht="15" customHeight="1">
      <c r="AG4582" s="658" t="s">
        <v>7641</v>
      </c>
      <c r="AH4582" s="659" t="s">
        <v>5758</v>
      </c>
      <c r="AI4582" s="660">
        <v>0.308</v>
      </c>
    </row>
    <row r="4583" spans="33:35" ht="15" customHeight="1">
      <c r="AG4583" s="658" t="s">
        <v>7640</v>
      </c>
      <c r="AH4583" s="659" t="s">
        <v>5757</v>
      </c>
      <c r="AI4583" s="660">
        <v>0.49399999999999999</v>
      </c>
    </row>
    <row r="4584" spans="33:35" ht="15" customHeight="1">
      <c r="AG4584" s="658" t="s">
        <v>7642</v>
      </c>
      <c r="AH4584" s="659" t="s">
        <v>1420</v>
      </c>
      <c r="AI4584" s="660">
        <v>0</v>
      </c>
    </row>
    <row r="4585" spans="33:35" ht="15" customHeight="1">
      <c r="AG4585" s="658" t="s">
        <v>7643</v>
      </c>
      <c r="AH4585" s="659" t="s">
        <v>4112</v>
      </c>
      <c r="AI4585" s="660">
        <v>0</v>
      </c>
    </row>
    <row r="4586" spans="33:35" ht="15" customHeight="1">
      <c r="AG4586" s="658" t="s">
        <v>7644</v>
      </c>
      <c r="AH4586" s="659" t="s">
        <v>5759</v>
      </c>
      <c r="AI4586" s="660">
        <v>0.45300000000000001</v>
      </c>
    </row>
    <row r="4587" spans="33:35" ht="15" customHeight="1">
      <c r="AG4587" s="658" t="s">
        <v>7645</v>
      </c>
      <c r="AH4587" s="659" t="s">
        <v>1215</v>
      </c>
      <c r="AI4587" s="660">
        <v>0</v>
      </c>
    </row>
    <row r="4588" spans="33:35" ht="15" customHeight="1">
      <c r="AG4588" s="658" t="s">
        <v>8616</v>
      </c>
      <c r="AH4588" s="659" t="s">
        <v>1216</v>
      </c>
      <c r="AI4588" s="660">
        <v>0</v>
      </c>
    </row>
    <row r="4589" spans="33:35" ht="15" customHeight="1">
      <c r="AG4589" s="658" t="s">
        <v>7646</v>
      </c>
      <c r="AH4589" s="659" t="s">
        <v>5761</v>
      </c>
      <c r="AI4589" s="660">
        <v>0.54500000000000004</v>
      </c>
    </row>
    <row r="4590" spans="33:35" ht="15" customHeight="1">
      <c r="AG4590" s="658" t="s">
        <v>7647</v>
      </c>
      <c r="AH4590" s="659" t="s">
        <v>5762</v>
      </c>
      <c r="AI4590" s="660">
        <v>0.438</v>
      </c>
    </row>
    <row r="4591" spans="33:35" ht="15" customHeight="1">
      <c r="AG4591" s="658" t="s">
        <v>7648</v>
      </c>
      <c r="AH4591" s="659" t="s">
        <v>5763</v>
      </c>
      <c r="AI4591" s="660">
        <v>0</v>
      </c>
    </row>
    <row r="4592" spans="33:35" ht="15" customHeight="1">
      <c r="AG4592" s="658" t="s">
        <v>7649</v>
      </c>
      <c r="AH4592" s="659" t="s">
        <v>5764</v>
      </c>
      <c r="AI4592" s="660">
        <v>0</v>
      </c>
    </row>
    <row r="4593" spans="33:35" ht="15" customHeight="1">
      <c r="AG4593" s="658" t="s">
        <v>7650</v>
      </c>
      <c r="AH4593" s="659" t="s">
        <v>5765</v>
      </c>
      <c r="AI4593" s="660">
        <v>0</v>
      </c>
    </row>
    <row r="4594" spans="33:35" ht="15" customHeight="1">
      <c r="AG4594" s="658" t="s">
        <v>8617</v>
      </c>
      <c r="AH4594" s="659" t="s">
        <v>8305</v>
      </c>
      <c r="AI4594" s="660">
        <v>0</v>
      </c>
    </row>
    <row r="4595" spans="33:35" ht="15" customHeight="1">
      <c r="AG4595" s="658" t="s">
        <v>8618</v>
      </c>
      <c r="AH4595" s="659" t="s">
        <v>8306</v>
      </c>
      <c r="AI4595" s="660">
        <v>0</v>
      </c>
    </row>
    <row r="4596" spans="33:35" ht="15" customHeight="1">
      <c r="AG4596" s="658" t="s">
        <v>8619</v>
      </c>
      <c r="AH4596" s="659" t="s">
        <v>8307</v>
      </c>
      <c r="AI4596" s="660">
        <v>0.48799999999999999</v>
      </c>
    </row>
    <row r="4597" spans="33:35" ht="15" customHeight="1">
      <c r="AG4597" s="658" t="s">
        <v>7651</v>
      </c>
      <c r="AH4597" s="659" t="s">
        <v>5767</v>
      </c>
      <c r="AI4597" s="660">
        <v>0.42399999999999999</v>
      </c>
    </row>
    <row r="4598" spans="33:35" ht="15" customHeight="1">
      <c r="AG4598" s="658" t="s">
        <v>7652</v>
      </c>
      <c r="AH4598" s="659" t="s">
        <v>5768</v>
      </c>
      <c r="AI4598" s="660">
        <v>0.53399999999999992</v>
      </c>
    </row>
    <row r="4599" spans="33:35" ht="15" customHeight="1">
      <c r="AG4599" s="658" t="s">
        <v>7653</v>
      </c>
      <c r="AH4599" s="659" t="s">
        <v>5771</v>
      </c>
      <c r="AI4599" s="660">
        <v>0.42299999999999999</v>
      </c>
    </row>
    <row r="4600" spans="33:35" ht="15" customHeight="1">
      <c r="AG4600" s="658" t="s">
        <v>7654</v>
      </c>
      <c r="AH4600" s="659" t="s">
        <v>4143</v>
      </c>
      <c r="AI4600" s="660">
        <v>0</v>
      </c>
    </row>
    <row r="4601" spans="33:35" ht="15" customHeight="1">
      <c r="AG4601" s="658" t="s">
        <v>7655</v>
      </c>
      <c r="AH4601" s="659" t="s">
        <v>5772</v>
      </c>
      <c r="AI4601" s="660">
        <v>0.307</v>
      </c>
    </row>
    <row r="4602" spans="33:35" ht="15" customHeight="1">
      <c r="AG4602" s="658" t="s">
        <v>7656</v>
      </c>
      <c r="AH4602" s="659" t="s">
        <v>5770</v>
      </c>
      <c r="AI4602" s="660">
        <v>0.55900000000000005</v>
      </c>
    </row>
    <row r="4603" spans="33:35" ht="15" customHeight="1">
      <c r="AG4603" s="658" t="s">
        <v>7657</v>
      </c>
      <c r="AH4603" s="659" t="s">
        <v>4149</v>
      </c>
      <c r="AI4603" s="660">
        <v>0</v>
      </c>
    </row>
    <row r="4604" spans="33:35" ht="15" customHeight="1">
      <c r="AG4604" s="658" t="s">
        <v>7658</v>
      </c>
      <c r="AH4604" s="659" t="s">
        <v>4151</v>
      </c>
      <c r="AI4604" s="660">
        <v>0.36200000000000004</v>
      </c>
    </row>
    <row r="4605" spans="33:35" ht="15" customHeight="1">
      <c r="AG4605" s="658" t="s">
        <v>8620</v>
      </c>
      <c r="AH4605" s="659" t="s">
        <v>8308</v>
      </c>
      <c r="AI4605" s="660">
        <v>0.17599999999999999</v>
      </c>
    </row>
    <row r="4606" spans="33:35" ht="15" customHeight="1">
      <c r="AG4606" s="658" t="s">
        <v>8621</v>
      </c>
      <c r="AH4606" s="659" t="s">
        <v>8309</v>
      </c>
      <c r="AI4606" s="660">
        <v>0</v>
      </c>
    </row>
    <row r="4607" spans="33:35" ht="15" customHeight="1">
      <c r="AG4607" s="658" t="s">
        <v>8622</v>
      </c>
      <c r="AH4607" s="659" t="s">
        <v>8310</v>
      </c>
      <c r="AI4607" s="660">
        <v>0.41300000000000003</v>
      </c>
    </row>
    <row r="4608" spans="33:35" ht="15" customHeight="1">
      <c r="AG4608" s="658" t="s">
        <v>8623</v>
      </c>
      <c r="AH4608" s="659" t="s">
        <v>8311</v>
      </c>
      <c r="AI4608" s="660">
        <v>1.2689999999999999</v>
      </c>
    </row>
    <row r="4609" spans="33:35" ht="15" customHeight="1">
      <c r="AG4609" s="658" t="s">
        <v>7659</v>
      </c>
      <c r="AH4609" s="659" t="s">
        <v>5773</v>
      </c>
      <c r="AI4609" s="660">
        <v>0.47699999999999998</v>
      </c>
    </row>
    <row r="4610" spans="33:35" ht="15" customHeight="1">
      <c r="AG4610" s="658" t="s">
        <v>7660</v>
      </c>
      <c r="AH4610" s="659" t="s">
        <v>4158</v>
      </c>
      <c r="AI4610" s="660">
        <v>0</v>
      </c>
    </row>
    <row r="4611" spans="33:35" ht="15" customHeight="1">
      <c r="AG4611" s="658" t="s">
        <v>7661</v>
      </c>
      <c r="AH4611" s="659" t="s">
        <v>5774</v>
      </c>
      <c r="AI4611" s="660">
        <v>0.29099999999999998</v>
      </c>
    </row>
    <row r="4612" spans="33:35" ht="15" customHeight="1">
      <c r="AG4612" s="658" t="s">
        <v>7662</v>
      </c>
      <c r="AH4612" s="659" t="s">
        <v>4162</v>
      </c>
      <c r="AI4612" s="660">
        <v>0</v>
      </c>
    </row>
    <row r="4613" spans="33:35" ht="15" customHeight="1">
      <c r="AG4613" s="658" t="s">
        <v>7663</v>
      </c>
      <c r="AH4613" s="659" t="s">
        <v>4164</v>
      </c>
      <c r="AI4613" s="660">
        <v>0.21299999999999999</v>
      </c>
    </row>
    <row r="4614" spans="33:35" ht="15" customHeight="1">
      <c r="AG4614" s="658" t="s">
        <v>7664</v>
      </c>
      <c r="AH4614" s="659" t="s">
        <v>4166</v>
      </c>
      <c r="AI4614" s="660">
        <v>0.29799999999999999</v>
      </c>
    </row>
    <row r="4615" spans="33:35" ht="15" customHeight="1">
      <c r="AG4615" s="658" t="s">
        <v>7665</v>
      </c>
      <c r="AH4615" s="659" t="s">
        <v>4168</v>
      </c>
      <c r="AI4615" s="660">
        <v>0.31900000000000001</v>
      </c>
    </row>
    <row r="4616" spans="33:35" ht="15" customHeight="1">
      <c r="AG4616" s="658" t="s">
        <v>7666</v>
      </c>
      <c r="AH4616" s="659" t="s">
        <v>4170</v>
      </c>
      <c r="AI4616" s="660">
        <v>0.38300000000000001</v>
      </c>
    </row>
    <row r="4617" spans="33:35" ht="15" customHeight="1">
      <c r="AG4617" s="658" t="s">
        <v>7667</v>
      </c>
      <c r="AH4617" s="659" t="s">
        <v>4172</v>
      </c>
      <c r="AI4617" s="660">
        <v>0.36099999999999999</v>
      </c>
    </row>
    <row r="4618" spans="33:35" ht="15" customHeight="1">
      <c r="AG4618" s="658" t="s">
        <v>7668</v>
      </c>
      <c r="AH4618" s="659" t="s">
        <v>4174</v>
      </c>
      <c r="AI4618" s="660">
        <v>0.34</v>
      </c>
    </row>
    <row r="4619" spans="33:35" ht="15" customHeight="1">
      <c r="AG4619" s="658" t="s">
        <v>7669</v>
      </c>
      <c r="AH4619" s="659" t="s">
        <v>4176</v>
      </c>
      <c r="AI4619" s="660">
        <v>0.27599999999999997</v>
      </c>
    </row>
    <row r="4620" spans="33:35" ht="15" customHeight="1">
      <c r="AG4620" s="658" t="s">
        <v>7670</v>
      </c>
      <c r="AH4620" s="659" t="s">
        <v>5775</v>
      </c>
      <c r="AI4620" s="660">
        <v>0.17</v>
      </c>
    </row>
    <row r="4621" spans="33:35" ht="15" customHeight="1">
      <c r="AG4621" s="658" t="s">
        <v>7671</v>
      </c>
      <c r="AH4621" s="659" t="s">
        <v>5776</v>
      </c>
      <c r="AI4621" s="660">
        <v>0.40400000000000003</v>
      </c>
    </row>
    <row r="4622" spans="33:35" ht="15" customHeight="1">
      <c r="AG4622" s="658" t="s">
        <v>7672</v>
      </c>
      <c r="AH4622" s="659" t="s">
        <v>5777</v>
      </c>
      <c r="AI4622" s="660">
        <v>0.44800000000000001</v>
      </c>
    </row>
    <row r="4623" spans="33:35" ht="15" customHeight="1">
      <c r="AG4623" s="658" t="s">
        <v>7673</v>
      </c>
      <c r="AH4623" s="659" t="s">
        <v>5778</v>
      </c>
      <c r="AI4623" s="660">
        <v>0</v>
      </c>
    </row>
    <row r="4624" spans="33:35" ht="15" customHeight="1">
      <c r="AG4624" s="658" t="s">
        <v>7674</v>
      </c>
      <c r="AH4624" s="659" t="s">
        <v>6180</v>
      </c>
      <c r="AI4624" s="660">
        <v>0.42399999999999999</v>
      </c>
    </row>
    <row r="4625" spans="33:35" ht="15" customHeight="1">
      <c r="AG4625" s="658" t="s">
        <v>7675</v>
      </c>
      <c r="AH4625" s="659" t="s">
        <v>1916</v>
      </c>
      <c r="AI4625" s="660">
        <v>0</v>
      </c>
    </row>
    <row r="4626" spans="33:35" ht="15" customHeight="1">
      <c r="AG4626" s="658" t="s">
        <v>8624</v>
      </c>
      <c r="AH4626" s="659" t="s">
        <v>8312</v>
      </c>
      <c r="AI4626" s="660">
        <v>0</v>
      </c>
    </row>
    <row r="4627" spans="33:35" ht="15" customHeight="1">
      <c r="AG4627" s="658" t="s">
        <v>8625</v>
      </c>
      <c r="AH4627" s="659" t="s">
        <v>8313</v>
      </c>
      <c r="AI4627" s="660">
        <v>0</v>
      </c>
    </row>
    <row r="4628" spans="33:35" ht="15" customHeight="1">
      <c r="AG4628" s="658" t="s">
        <v>8626</v>
      </c>
      <c r="AH4628" s="659" t="s">
        <v>8314</v>
      </c>
      <c r="AI4628" s="660">
        <v>0.13300000000000001</v>
      </c>
    </row>
    <row r="4629" spans="33:35" ht="15" customHeight="1">
      <c r="AG4629" s="658" t="s">
        <v>8627</v>
      </c>
      <c r="AH4629" s="659" t="s">
        <v>8315</v>
      </c>
      <c r="AI4629" s="660">
        <v>0</v>
      </c>
    </row>
    <row r="4630" spans="33:35" ht="15" customHeight="1">
      <c r="AG4630" s="658" t="s">
        <v>8628</v>
      </c>
      <c r="AH4630" s="659" t="s">
        <v>8316</v>
      </c>
      <c r="AI4630" s="660">
        <v>0.02</v>
      </c>
    </row>
    <row r="4631" spans="33:35" ht="15" customHeight="1">
      <c r="AG4631" s="658" t="s">
        <v>8629</v>
      </c>
      <c r="AH4631" s="659" t="s">
        <v>8317</v>
      </c>
      <c r="AI4631" s="660">
        <v>0</v>
      </c>
    </row>
    <row r="4632" spans="33:35" ht="15" customHeight="1">
      <c r="AG4632" s="658" t="s">
        <v>8630</v>
      </c>
      <c r="AH4632" s="659" t="s">
        <v>8318</v>
      </c>
      <c r="AI4632" s="660">
        <v>0.44800000000000001</v>
      </c>
    </row>
    <row r="4633" spans="33:35" ht="15" customHeight="1">
      <c r="AG4633" s="658" t="s">
        <v>7676</v>
      </c>
      <c r="AH4633" s="659" t="s">
        <v>4188</v>
      </c>
      <c r="AI4633" s="660">
        <v>0</v>
      </c>
    </row>
    <row r="4634" spans="33:35" ht="15" customHeight="1">
      <c r="AG4634" s="658" t="s">
        <v>7677</v>
      </c>
      <c r="AH4634" s="659" t="s">
        <v>5780</v>
      </c>
      <c r="AI4634" s="660">
        <v>0.28699999999999998</v>
      </c>
    </row>
    <row r="4635" spans="33:35" ht="15" customHeight="1">
      <c r="AG4635" s="658" t="s">
        <v>7678</v>
      </c>
      <c r="AH4635" s="659" t="s">
        <v>6181</v>
      </c>
      <c r="AI4635" s="660">
        <v>0.47699999999999998</v>
      </c>
    </row>
    <row r="4636" spans="33:35" ht="15" customHeight="1">
      <c r="AG4636" s="658" t="s">
        <v>7679</v>
      </c>
      <c r="AH4636" s="659" t="s">
        <v>4193</v>
      </c>
      <c r="AI4636" s="660">
        <v>0</v>
      </c>
    </row>
    <row r="4637" spans="33:35" ht="15" customHeight="1">
      <c r="AG4637" s="658" t="s">
        <v>7680</v>
      </c>
      <c r="AH4637" s="659" t="s">
        <v>5781</v>
      </c>
      <c r="AI4637" s="660">
        <v>0.48699999999999999</v>
      </c>
    </row>
    <row r="4638" spans="33:35" ht="15" customHeight="1">
      <c r="AG4638" s="658" t="s">
        <v>7681</v>
      </c>
      <c r="AH4638" s="659" t="s">
        <v>2642</v>
      </c>
      <c r="AI4638" s="660">
        <v>0</v>
      </c>
    </row>
    <row r="4639" spans="33:35" ht="15" customHeight="1">
      <c r="AG4639" s="658" t="s">
        <v>7682</v>
      </c>
      <c r="AH4639" s="659" t="s">
        <v>4198</v>
      </c>
      <c r="AI4639" s="660">
        <v>0.29899999999999999</v>
      </c>
    </row>
    <row r="4640" spans="33:35" ht="15" customHeight="1">
      <c r="AG4640" s="658" t="s">
        <v>8631</v>
      </c>
      <c r="AH4640" s="659" t="s">
        <v>8319</v>
      </c>
      <c r="AI4640" s="660">
        <v>0.33300000000000002</v>
      </c>
    </row>
    <row r="4641" spans="33:35" ht="15" customHeight="1">
      <c r="AG4641" s="658" t="s">
        <v>7683</v>
      </c>
      <c r="AH4641" s="659" t="s">
        <v>5784</v>
      </c>
      <c r="AI4641" s="660">
        <v>0.56300000000000006</v>
      </c>
    </row>
    <row r="4642" spans="33:35" ht="15" customHeight="1">
      <c r="AG4642" s="658" t="s">
        <v>7684</v>
      </c>
      <c r="AH4642" s="659" t="s">
        <v>5786</v>
      </c>
      <c r="AI4642" s="660">
        <v>0.51400000000000001</v>
      </c>
    </row>
    <row r="4643" spans="33:35" ht="15" customHeight="1">
      <c r="AG4643" s="658" t="s">
        <v>7685</v>
      </c>
      <c r="AH4643" s="659" t="s">
        <v>4208</v>
      </c>
      <c r="AI4643" s="660">
        <v>0</v>
      </c>
    </row>
    <row r="4644" spans="33:35" ht="15" customHeight="1">
      <c r="AG4644" s="658" t="s">
        <v>7686</v>
      </c>
      <c r="AH4644" s="659" t="s">
        <v>5787</v>
      </c>
      <c r="AI4644" s="660">
        <v>0</v>
      </c>
    </row>
    <row r="4645" spans="33:35" ht="15" customHeight="1">
      <c r="AG4645" s="658" t="s">
        <v>7687</v>
      </c>
      <c r="AH4645" s="659" t="s">
        <v>5788</v>
      </c>
      <c r="AI4645" s="660">
        <v>0</v>
      </c>
    </row>
    <row r="4646" spans="33:35" ht="15" customHeight="1">
      <c r="AG4646" s="658" t="s">
        <v>7688</v>
      </c>
      <c r="AH4646" s="659" t="s">
        <v>5789</v>
      </c>
      <c r="AI4646" s="660">
        <v>0.48499999999999999</v>
      </c>
    </row>
    <row r="4647" spans="33:35" ht="15" customHeight="1">
      <c r="AG4647" s="658" t="s">
        <v>7698</v>
      </c>
      <c r="AH4647" s="659" t="s">
        <v>5790</v>
      </c>
      <c r="AI4647" s="660">
        <v>0</v>
      </c>
    </row>
    <row r="4648" spans="33:35" ht="15" customHeight="1">
      <c r="AG4648" s="658" t="s">
        <v>7699</v>
      </c>
      <c r="AH4648" s="659" t="s">
        <v>6182</v>
      </c>
      <c r="AI4648" s="660">
        <v>0.50900000000000001</v>
      </c>
    </row>
    <row r="4649" spans="33:35" ht="15" customHeight="1">
      <c r="AG4649" s="658" t="s">
        <v>7689</v>
      </c>
      <c r="AH4649" s="659" t="s">
        <v>5792</v>
      </c>
      <c r="AI4649" s="660">
        <v>0.52200000000000002</v>
      </c>
    </row>
    <row r="4650" spans="33:35" ht="15" customHeight="1">
      <c r="AG4650" s="658" t="s">
        <v>7690</v>
      </c>
      <c r="AH4650" s="659" t="s">
        <v>5793</v>
      </c>
      <c r="AI4650" s="660">
        <v>0.57099999999999995</v>
      </c>
    </row>
    <row r="4651" spans="33:35" ht="15" customHeight="1">
      <c r="AG4651" s="658" t="s">
        <v>7691</v>
      </c>
      <c r="AH4651" s="659" t="s">
        <v>1418</v>
      </c>
      <c r="AI4651" s="660">
        <v>0</v>
      </c>
    </row>
    <row r="4652" spans="33:35" ht="15" customHeight="1">
      <c r="AG4652" s="658" t="s">
        <v>7692</v>
      </c>
      <c r="AH4652" s="659" t="s">
        <v>4215</v>
      </c>
      <c r="AI4652" s="660">
        <v>0</v>
      </c>
    </row>
    <row r="4653" spans="33:35" ht="15" customHeight="1">
      <c r="AG4653" s="658" t="s">
        <v>7693</v>
      </c>
      <c r="AH4653" s="659" t="s">
        <v>5794</v>
      </c>
      <c r="AI4653" s="660">
        <v>0</v>
      </c>
    </row>
    <row r="4654" spans="33:35" ht="15" customHeight="1">
      <c r="AG4654" s="658" t="s">
        <v>7694</v>
      </c>
      <c r="AH4654" s="659" t="s">
        <v>5795</v>
      </c>
      <c r="AI4654" s="660">
        <v>0</v>
      </c>
    </row>
    <row r="4655" spans="33:35" ht="15" customHeight="1">
      <c r="AG4655" s="658" t="s">
        <v>8632</v>
      </c>
      <c r="AH4655" s="659" t="s">
        <v>8320</v>
      </c>
      <c r="AI4655" s="660">
        <v>0</v>
      </c>
    </row>
    <row r="4656" spans="33:35" ht="15" customHeight="1">
      <c r="AG4656" s="658" t="s">
        <v>8633</v>
      </c>
      <c r="AH4656" s="659" t="s">
        <v>8321</v>
      </c>
      <c r="AI4656" s="660">
        <v>0</v>
      </c>
    </row>
    <row r="4657" spans="33:35" ht="15" customHeight="1">
      <c r="AG4657" s="658" t="s">
        <v>8634</v>
      </c>
      <c r="AH4657" s="659" t="s">
        <v>8322</v>
      </c>
      <c r="AI4657" s="660">
        <v>0.54</v>
      </c>
    </row>
    <row r="4658" spans="33:35" ht="15" customHeight="1">
      <c r="AG4658" s="658" t="s">
        <v>7695</v>
      </c>
      <c r="AH4658" s="659" t="s">
        <v>5799</v>
      </c>
      <c r="AI4658" s="660">
        <v>0.59500000000000008</v>
      </c>
    </row>
    <row r="4659" spans="33:35" ht="15" customHeight="1">
      <c r="AG4659" s="658" t="s">
        <v>7696</v>
      </c>
      <c r="AH4659" s="659" t="s">
        <v>5797</v>
      </c>
      <c r="AI4659" s="660">
        <v>0</v>
      </c>
    </row>
    <row r="4660" spans="33:35" ht="15" customHeight="1">
      <c r="AG4660" s="658" t="s">
        <v>7697</v>
      </c>
      <c r="AH4660" s="659" t="s">
        <v>5798</v>
      </c>
      <c r="AI4660" s="660">
        <v>0.38800000000000001</v>
      </c>
    </row>
    <row r="4661" spans="33:35" ht="15" customHeight="1">
      <c r="AG4661" s="658" t="s">
        <v>7700</v>
      </c>
      <c r="AH4661" s="659" t="s">
        <v>5800</v>
      </c>
      <c r="AI4661" s="660">
        <v>0.43600000000000005</v>
      </c>
    </row>
    <row r="4662" spans="33:35" ht="15" customHeight="1">
      <c r="AG4662" s="658" t="s">
        <v>8635</v>
      </c>
      <c r="AH4662" s="659" t="s">
        <v>8323</v>
      </c>
      <c r="AI4662" s="660">
        <v>0</v>
      </c>
    </row>
    <row r="4663" spans="33:35" ht="15" customHeight="1">
      <c r="AG4663" s="658" t="s">
        <v>8636</v>
      </c>
      <c r="AH4663" s="659" t="s">
        <v>8324</v>
      </c>
      <c r="AI4663" s="660">
        <v>0.49399999999999999</v>
      </c>
    </row>
    <row r="4664" spans="33:35" ht="15" customHeight="1">
      <c r="AG4664" s="658" t="s">
        <v>8637</v>
      </c>
      <c r="AH4664" s="659" t="s">
        <v>8325</v>
      </c>
      <c r="AI4664" s="660">
        <v>0.25900000000000001</v>
      </c>
    </row>
    <row r="4665" spans="33:35" ht="15" customHeight="1">
      <c r="AG4665" s="658" t="s">
        <v>8638</v>
      </c>
      <c r="AH4665" s="659" t="s">
        <v>8326</v>
      </c>
      <c r="AI4665" s="660">
        <v>0</v>
      </c>
    </row>
    <row r="4666" spans="33:35" ht="15" customHeight="1">
      <c r="AG4666" s="658" t="s">
        <v>8639</v>
      </c>
      <c r="AH4666" s="659" t="s">
        <v>8327</v>
      </c>
      <c r="AI4666" s="660">
        <v>0.45600000000000002</v>
      </c>
    </row>
    <row r="4667" spans="33:35" ht="15" customHeight="1">
      <c r="AG4667" s="658" t="s">
        <v>7701</v>
      </c>
      <c r="AH4667" s="659" t="s">
        <v>2653</v>
      </c>
      <c r="AI4667" s="660">
        <v>0</v>
      </c>
    </row>
    <row r="4668" spans="33:35" ht="15" customHeight="1">
      <c r="AG4668" s="658" t="s">
        <v>7702</v>
      </c>
      <c r="AH4668" s="659" t="s">
        <v>2654</v>
      </c>
      <c r="AI4668" s="660">
        <v>0.19400000000000001</v>
      </c>
    </row>
    <row r="4669" spans="33:35" ht="15" customHeight="1">
      <c r="AG4669" s="658" t="s">
        <v>7703</v>
      </c>
      <c r="AH4669" s="659" t="s">
        <v>5805</v>
      </c>
      <c r="AI4669" s="660">
        <v>0.26699999999999996</v>
      </c>
    </row>
    <row r="4670" spans="33:35" ht="15" customHeight="1">
      <c r="AG4670" s="658" t="s">
        <v>8640</v>
      </c>
      <c r="AH4670" s="659" t="s">
        <v>8328</v>
      </c>
      <c r="AI4670" s="660">
        <v>0.29300000000000004</v>
      </c>
    </row>
    <row r="4671" spans="33:35" ht="15" customHeight="1">
      <c r="AG4671" s="658" t="s">
        <v>8641</v>
      </c>
      <c r="AH4671" s="659" t="s">
        <v>8329</v>
      </c>
      <c r="AI4671" s="660">
        <v>0.32600000000000001</v>
      </c>
    </row>
    <row r="4672" spans="33:35" ht="15" customHeight="1">
      <c r="AG4672" s="658" t="s">
        <v>8642</v>
      </c>
      <c r="AH4672" s="659" t="s">
        <v>8330</v>
      </c>
      <c r="AI4672" s="660">
        <v>0.438</v>
      </c>
    </row>
    <row r="4673" spans="33:35" ht="15" customHeight="1">
      <c r="AG4673" s="658" t="s">
        <v>7704</v>
      </c>
      <c r="AH4673" s="659" t="s">
        <v>4240</v>
      </c>
      <c r="AI4673" s="660">
        <v>0.378</v>
      </c>
    </row>
    <row r="4674" spans="33:35" ht="15" customHeight="1">
      <c r="AG4674" s="658" t="s">
        <v>7705</v>
      </c>
      <c r="AH4674" s="659" t="s">
        <v>5807</v>
      </c>
      <c r="AI4674" s="660">
        <v>0.38800000000000001</v>
      </c>
    </row>
    <row r="4675" spans="33:35" ht="15" customHeight="1">
      <c r="AG4675" s="658" t="s">
        <v>8643</v>
      </c>
      <c r="AH4675" s="659" t="s">
        <v>8331</v>
      </c>
      <c r="AI4675" s="660">
        <v>0</v>
      </c>
    </row>
    <row r="4676" spans="33:35" ht="15" customHeight="1">
      <c r="AG4676" s="658" t="s">
        <v>8644</v>
      </c>
      <c r="AH4676" s="659" t="s">
        <v>1197</v>
      </c>
      <c r="AI4676" s="660">
        <v>0.55800000000000005</v>
      </c>
    </row>
    <row r="4677" spans="33:35" ht="15" customHeight="1">
      <c r="AG4677" s="658" t="s">
        <v>7706</v>
      </c>
      <c r="AH4677" s="659" t="s">
        <v>5809</v>
      </c>
      <c r="AI4677" s="660">
        <v>0.34400000000000003</v>
      </c>
    </row>
    <row r="4678" spans="33:35" ht="15" customHeight="1">
      <c r="AG4678" s="658" t="s">
        <v>7707</v>
      </c>
      <c r="AH4678" s="659" t="s">
        <v>5810</v>
      </c>
      <c r="AI4678" s="660">
        <v>0.46400000000000002</v>
      </c>
    </row>
    <row r="4679" spans="33:35" ht="15" customHeight="1">
      <c r="AG4679" s="658" t="s">
        <v>7708</v>
      </c>
      <c r="AH4679" s="659" t="s">
        <v>5811</v>
      </c>
      <c r="AI4679" s="660">
        <v>0.58600000000000008</v>
      </c>
    </row>
    <row r="4680" spans="33:35" ht="15" customHeight="1">
      <c r="AG4680" s="658" t="s">
        <v>7709</v>
      </c>
      <c r="AH4680" s="659" t="s">
        <v>5812</v>
      </c>
      <c r="AI4680" s="660">
        <v>0.42399999999999999</v>
      </c>
    </row>
    <row r="4681" spans="33:35" ht="15" customHeight="1">
      <c r="AG4681" s="658" t="s">
        <v>7710</v>
      </c>
      <c r="AH4681" s="659" t="s">
        <v>6183</v>
      </c>
      <c r="AI4681" s="660">
        <v>0</v>
      </c>
    </row>
    <row r="4682" spans="33:35" ht="15" customHeight="1">
      <c r="AG4682" s="658" t="s">
        <v>7711</v>
      </c>
      <c r="AH4682" s="659" t="s">
        <v>6184</v>
      </c>
      <c r="AI4682" s="660">
        <v>0.29899999999999999</v>
      </c>
    </row>
    <row r="4683" spans="33:35" ht="15" customHeight="1">
      <c r="AG4683" s="658" t="s">
        <v>7712</v>
      </c>
      <c r="AH4683" s="659" t="s">
        <v>6185</v>
      </c>
      <c r="AI4683" s="660">
        <v>0.45300000000000001</v>
      </c>
    </row>
    <row r="4684" spans="33:35" ht="15" customHeight="1">
      <c r="AG4684" s="658" t="s">
        <v>7713</v>
      </c>
      <c r="AH4684" s="659" t="s">
        <v>5816</v>
      </c>
      <c r="AI4684" s="660">
        <v>0.34400000000000003</v>
      </c>
    </row>
    <row r="4685" spans="33:35" ht="15" customHeight="1">
      <c r="AG4685" s="658" t="s">
        <v>7714</v>
      </c>
      <c r="AH4685" s="659" t="s">
        <v>5817</v>
      </c>
      <c r="AI4685" s="660">
        <v>0.54100000000000004</v>
      </c>
    </row>
    <row r="4686" spans="33:35" ht="15" customHeight="1">
      <c r="AG4686" s="658" t="s">
        <v>7715</v>
      </c>
      <c r="AH4686" s="659" t="s">
        <v>4259</v>
      </c>
      <c r="AI4686" s="660">
        <v>0</v>
      </c>
    </row>
    <row r="4687" spans="33:35" ht="15" customHeight="1">
      <c r="AG4687" s="658" t="s">
        <v>7716</v>
      </c>
      <c r="AH4687" s="659" t="s">
        <v>5818</v>
      </c>
      <c r="AI4687" s="660">
        <v>0</v>
      </c>
    </row>
    <row r="4688" spans="33:35" ht="15" customHeight="1">
      <c r="AG4688" s="658" t="s">
        <v>7717</v>
      </c>
      <c r="AH4688" s="659" t="s">
        <v>5819</v>
      </c>
      <c r="AI4688" s="660">
        <v>0</v>
      </c>
    </row>
    <row r="4689" spans="33:35" ht="15" customHeight="1">
      <c r="AG4689" s="658" t="s">
        <v>7718</v>
      </c>
      <c r="AH4689" s="659" t="s">
        <v>5820</v>
      </c>
      <c r="AI4689" s="660">
        <v>0</v>
      </c>
    </row>
    <row r="4690" spans="33:35" ht="15" customHeight="1">
      <c r="AG4690" s="658" t="s">
        <v>7719</v>
      </c>
      <c r="AH4690" s="659" t="s">
        <v>5821</v>
      </c>
      <c r="AI4690" s="660">
        <v>0</v>
      </c>
    </row>
    <row r="4691" spans="33:35" ht="15" customHeight="1">
      <c r="AG4691" s="658" t="s">
        <v>7720</v>
      </c>
      <c r="AH4691" s="659" t="s">
        <v>5822</v>
      </c>
      <c r="AI4691" s="660">
        <v>0</v>
      </c>
    </row>
    <row r="4692" spans="33:35" ht="15" customHeight="1">
      <c r="AG4692" s="658" t="s">
        <v>8645</v>
      </c>
      <c r="AH4692" s="659" t="s">
        <v>8332</v>
      </c>
      <c r="AI4692" s="660">
        <v>0</v>
      </c>
    </row>
    <row r="4693" spans="33:35" ht="15" customHeight="1">
      <c r="AG4693" s="658" t="s">
        <v>8646</v>
      </c>
      <c r="AH4693" s="659" t="s">
        <v>8333</v>
      </c>
      <c r="AI4693" s="660">
        <v>0</v>
      </c>
    </row>
    <row r="4694" spans="33:35" ht="15" customHeight="1">
      <c r="AG4694" s="658" t="s">
        <v>8647</v>
      </c>
      <c r="AH4694" s="659" t="s">
        <v>8334</v>
      </c>
      <c r="AI4694" s="660">
        <v>0.43099999999999999</v>
      </c>
    </row>
    <row r="4695" spans="33:35" ht="15" customHeight="1">
      <c r="AG4695" s="658" t="s">
        <v>7721</v>
      </c>
      <c r="AH4695" s="659" t="s">
        <v>5824</v>
      </c>
      <c r="AI4695" s="660">
        <v>0</v>
      </c>
    </row>
    <row r="4696" spans="33:35" ht="15" customHeight="1">
      <c r="AG4696" s="658" t="s">
        <v>8648</v>
      </c>
      <c r="AH4696" s="659" t="s">
        <v>8335</v>
      </c>
      <c r="AI4696" s="660">
        <v>0</v>
      </c>
    </row>
    <row r="4697" spans="33:35" ht="15" customHeight="1">
      <c r="AG4697" s="658" t="s">
        <v>8649</v>
      </c>
      <c r="AH4697" s="659" t="s">
        <v>8336</v>
      </c>
      <c r="AI4697" s="660">
        <v>0</v>
      </c>
    </row>
    <row r="4698" spans="33:35" ht="15" customHeight="1">
      <c r="AG4698" s="658" t="s">
        <v>7722</v>
      </c>
      <c r="AH4698" s="659" t="s">
        <v>4264</v>
      </c>
      <c r="AI4698" s="660">
        <v>0</v>
      </c>
    </row>
    <row r="4699" spans="33:35" ht="15" customHeight="1">
      <c r="AG4699" s="658" t="s">
        <v>7723</v>
      </c>
      <c r="AH4699" s="659" t="s">
        <v>4266</v>
      </c>
      <c r="AI4699" s="660">
        <v>0</v>
      </c>
    </row>
    <row r="4700" spans="33:35" ht="15" customHeight="1">
      <c r="AG4700" s="658" t="s">
        <v>7724</v>
      </c>
      <c r="AH4700" s="659" t="s">
        <v>5826</v>
      </c>
      <c r="AI4700" s="660">
        <v>0.39800000000000002</v>
      </c>
    </row>
    <row r="4701" spans="33:35" ht="15" customHeight="1">
      <c r="AG4701" s="658" t="s">
        <v>8650</v>
      </c>
      <c r="AH4701" s="659" t="s">
        <v>8337</v>
      </c>
      <c r="AI4701" s="660">
        <v>0.443</v>
      </c>
    </row>
    <row r="4702" spans="33:35" ht="15" customHeight="1">
      <c r="AG4702" s="658" t="s">
        <v>7725</v>
      </c>
      <c r="AH4702" s="659" t="s">
        <v>1934</v>
      </c>
      <c r="AI4702" s="660">
        <v>0</v>
      </c>
    </row>
    <row r="4703" spans="33:35" ht="15" customHeight="1">
      <c r="AG4703" s="658" t="s">
        <v>7726</v>
      </c>
      <c r="AH4703" s="659" t="s">
        <v>2260</v>
      </c>
      <c r="AI4703" s="660">
        <v>0</v>
      </c>
    </row>
    <row r="4704" spans="33:35" ht="15" customHeight="1">
      <c r="AG4704" s="658" t="s">
        <v>7727</v>
      </c>
      <c r="AH4704" s="659" t="s">
        <v>2666</v>
      </c>
      <c r="AI4704" s="660">
        <v>0</v>
      </c>
    </row>
    <row r="4705" spans="33:35" ht="15" customHeight="1">
      <c r="AG4705" s="658" t="s">
        <v>7728</v>
      </c>
      <c r="AH4705" s="659" t="s">
        <v>2667</v>
      </c>
      <c r="AI4705" s="660">
        <v>0</v>
      </c>
    </row>
    <row r="4706" spans="33:35" ht="15" customHeight="1">
      <c r="AG4706" s="658" t="s">
        <v>7729</v>
      </c>
      <c r="AH4706" s="659" t="s">
        <v>4274</v>
      </c>
      <c r="AI4706" s="660">
        <v>0</v>
      </c>
    </row>
    <row r="4707" spans="33:35" ht="15" customHeight="1">
      <c r="AG4707" s="658" t="s">
        <v>7730</v>
      </c>
      <c r="AH4707" s="659" t="s">
        <v>4276</v>
      </c>
      <c r="AI4707" s="660">
        <v>0</v>
      </c>
    </row>
    <row r="4708" spans="33:35" ht="15" customHeight="1">
      <c r="AG4708" s="658" t="s">
        <v>7731</v>
      </c>
      <c r="AH4708" s="659" t="s">
        <v>5830</v>
      </c>
      <c r="AI4708" s="660">
        <v>0</v>
      </c>
    </row>
    <row r="4709" spans="33:35" ht="15" customHeight="1">
      <c r="AG4709" s="658" t="s">
        <v>7732</v>
      </c>
      <c r="AH4709" s="659" t="s">
        <v>5831</v>
      </c>
      <c r="AI4709" s="660">
        <v>0</v>
      </c>
    </row>
    <row r="4710" spans="33:35" ht="15" customHeight="1">
      <c r="AG4710" s="658" t="s">
        <v>7733</v>
      </c>
      <c r="AH4710" s="659" t="s">
        <v>5832</v>
      </c>
      <c r="AI4710" s="660">
        <v>0</v>
      </c>
    </row>
    <row r="4711" spans="33:35" ht="15" customHeight="1">
      <c r="AG4711" s="658" t="s">
        <v>8651</v>
      </c>
      <c r="AH4711" s="659" t="s">
        <v>8338</v>
      </c>
      <c r="AI4711" s="660">
        <v>0</v>
      </c>
    </row>
    <row r="4712" spans="33:35" ht="15" customHeight="1">
      <c r="AG4712" s="658" t="s">
        <v>8652</v>
      </c>
      <c r="AH4712" s="659" t="s">
        <v>8339</v>
      </c>
      <c r="AI4712" s="660">
        <v>0</v>
      </c>
    </row>
    <row r="4713" spans="33:35" ht="15" customHeight="1">
      <c r="AG4713" s="658" t="s">
        <v>8653</v>
      </c>
      <c r="AH4713" s="659" t="s">
        <v>8340</v>
      </c>
      <c r="AI4713" s="660">
        <v>0.45600000000000002</v>
      </c>
    </row>
    <row r="4714" spans="33:35" ht="15" customHeight="1">
      <c r="AG4714" s="658" t="s">
        <v>7734</v>
      </c>
      <c r="AH4714" s="659" t="s">
        <v>5834</v>
      </c>
      <c r="AI4714" s="660">
        <v>0</v>
      </c>
    </row>
    <row r="4715" spans="33:35" ht="15" customHeight="1">
      <c r="AG4715" s="658" t="s">
        <v>7735</v>
      </c>
      <c r="AH4715" s="659" t="s">
        <v>5835</v>
      </c>
      <c r="AI4715" s="660">
        <v>0</v>
      </c>
    </row>
    <row r="4716" spans="33:35" ht="15" customHeight="1">
      <c r="AG4716" s="658" t="s">
        <v>7736</v>
      </c>
      <c r="AH4716" s="659" t="s">
        <v>6186</v>
      </c>
      <c r="AI4716" s="660">
        <v>0.437</v>
      </c>
    </row>
    <row r="4717" spans="33:35" ht="15" customHeight="1">
      <c r="AG4717" s="658" t="s">
        <v>7737</v>
      </c>
      <c r="AH4717" s="659" t="s">
        <v>2199</v>
      </c>
      <c r="AI4717" s="660">
        <v>0.32</v>
      </c>
    </row>
    <row r="4718" spans="33:35" ht="15" customHeight="1">
      <c r="AG4718" s="658" t="s">
        <v>7738</v>
      </c>
      <c r="AH4718" s="659" t="s">
        <v>4285</v>
      </c>
      <c r="AI4718" s="660">
        <v>0</v>
      </c>
    </row>
    <row r="4719" spans="33:35" ht="15" customHeight="1">
      <c r="AG4719" s="658" t="s">
        <v>7739</v>
      </c>
      <c r="AH4719" s="659" t="s">
        <v>4287</v>
      </c>
      <c r="AI4719" s="660">
        <v>0.42499999999999999</v>
      </c>
    </row>
    <row r="4720" spans="33:35" ht="15" customHeight="1">
      <c r="AG4720" s="658" t="s">
        <v>7740</v>
      </c>
      <c r="AH4720" s="659" t="s">
        <v>1225</v>
      </c>
      <c r="AI4720" s="660">
        <v>0</v>
      </c>
    </row>
    <row r="4721" spans="33:35" ht="15" customHeight="1">
      <c r="AG4721" s="658" t="s">
        <v>7741</v>
      </c>
      <c r="AH4721" s="659" t="s">
        <v>1417</v>
      </c>
      <c r="AI4721" s="660">
        <v>0</v>
      </c>
    </row>
    <row r="4722" spans="33:35" ht="15" customHeight="1">
      <c r="AG4722" s="658" t="s">
        <v>8654</v>
      </c>
      <c r="AH4722" s="659" t="s">
        <v>8341</v>
      </c>
      <c r="AI4722" s="660">
        <v>0</v>
      </c>
    </row>
    <row r="4723" spans="33:35" ht="15" customHeight="1">
      <c r="AG4723" s="658" t="s">
        <v>8655</v>
      </c>
      <c r="AH4723" s="659" t="s">
        <v>8342</v>
      </c>
      <c r="AI4723" s="660">
        <v>0.48799999999999999</v>
      </c>
    </row>
    <row r="4724" spans="33:35" ht="15" customHeight="1">
      <c r="AG4724" s="658" t="s">
        <v>7742</v>
      </c>
      <c r="AH4724" s="659" t="s">
        <v>5837</v>
      </c>
      <c r="AI4724" s="660">
        <v>0.45300000000000001</v>
      </c>
    </row>
    <row r="4725" spans="33:35" ht="15" customHeight="1">
      <c r="AG4725" s="658" t="s">
        <v>7743</v>
      </c>
      <c r="AH4725" s="659" t="s">
        <v>5838</v>
      </c>
      <c r="AI4725" s="660">
        <v>0.49099999999999999</v>
      </c>
    </row>
    <row r="4726" spans="33:35" ht="15" customHeight="1">
      <c r="AG4726" s="658" t="s">
        <v>8656</v>
      </c>
      <c r="AH4726" s="659" t="s">
        <v>8343</v>
      </c>
      <c r="AI4726" s="660">
        <v>8.2000000000000003E-2</v>
      </c>
    </row>
    <row r="4727" spans="33:35" ht="15" customHeight="1">
      <c r="AG4727" s="658" t="s">
        <v>8657</v>
      </c>
      <c r="AH4727" s="659" t="s">
        <v>8344</v>
      </c>
      <c r="AI4727" s="660">
        <v>0.55199999999999994</v>
      </c>
    </row>
    <row r="4728" spans="33:35" ht="15" customHeight="1">
      <c r="AG4728" s="658" t="s">
        <v>7744</v>
      </c>
      <c r="AH4728" s="659" t="s">
        <v>5840</v>
      </c>
      <c r="AI4728" s="660">
        <v>0.52899999999999991</v>
      </c>
    </row>
    <row r="4729" spans="33:35" ht="15" customHeight="1">
      <c r="AG4729" s="658" t="s">
        <v>8658</v>
      </c>
      <c r="AH4729" s="659" t="s">
        <v>8345</v>
      </c>
      <c r="AI4729" s="660">
        <v>0.495</v>
      </c>
    </row>
    <row r="4730" spans="33:35" ht="15" customHeight="1">
      <c r="AG4730" s="658" t="s">
        <v>7745</v>
      </c>
      <c r="AH4730" s="659" t="s">
        <v>1435</v>
      </c>
      <c r="AI4730" s="660">
        <v>0.28899999999999998</v>
      </c>
    </row>
    <row r="4731" spans="33:35" ht="15" customHeight="1">
      <c r="AG4731" s="658" t="s">
        <v>7746</v>
      </c>
      <c r="AH4731" s="659" t="s">
        <v>5841</v>
      </c>
      <c r="AI4731" s="660">
        <v>0</v>
      </c>
    </row>
    <row r="4732" spans="33:35" ht="15" customHeight="1">
      <c r="AG4732" s="658" t="s">
        <v>7747</v>
      </c>
      <c r="AH4732" s="659" t="s">
        <v>5842</v>
      </c>
      <c r="AI4732" s="660">
        <v>0.28100000000000003</v>
      </c>
    </row>
    <row r="4733" spans="33:35" ht="15" customHeight="1">
      <c r="AG4733" s="658" t="s">
        <v>7748</v>
      </c>
      <c r="AH4733" s="659" t="s">
        <v>5843</v>
      </c>
      <c r="AI4733" s="660">
        <v>0.157</v>
      </c>
    </row>
    <row r="4734" spans="33:35" ht="15" customHeight="1">
      <c r="AG4734" s="658" t="s">
        <v>7749</v>
      </c>
      <c r="AH4734" s="659" t="s">
        <v>6187</v>
      </c>
      <c r="AI4734" s="660">
        <v>0.55800000000000005</v>
      </c>
    </row>
    <row r="4735" spans="33:35" ht="15" customHeight="1">
      <c r="AG4735" s="658" t="s">
        <v>7750</v>
      </c>
      <c r="AH4735" s="659" t="s">
        <v>5845</v>
      </c>
      <c r="AI4735" s="660">
        <v>0.316</v>
      </c>
    </row>
    <row r="4736" spans="33:35" ht="15" customHeight="1">
      <c r="AG4736" s="658" t="s">
        <v>7751</v>
      </c>
      <c r="AH4736" s="659" t="s">
        <v>5846</v>
      </c>
      <c r="AI4736" s="660">
        <v>0</v>
      </c>
    </row>
    <row r="4737" spans="33:35" ht="15" customHeight="1">
      <c r="AG4737" s="658" t="s">
        <v>7752</v>
      </c>
      <c r="AH4737" s="659" t="s">
        <v>6188</v>
      </c>
      <c r="AI4737" s="660">
        <v>0.376</v>
      </c>
    </row>
    <row r="4738" spans="33:35" ht="15" customHeight="1">
      <c r="AG4738" s="658" t="s">
        <v>7753</v>
      </c>
      <c r="AH4738" s="659" t="s">
        <v>5848</v>
      </c>
      <c r="AI4738" s="660">
        <v>0.22599999999999998</v>
      </c>
    </row>
    <row r="4739" spans="33:35" ht="15" customHeight="1">
      <c r="AG4739" s="658" t="s">
        <v>7754</v>
      </c>
      <c r="AH4739" s="659" t="s">
        <v>6189</v>
      </c>
      <c r="AI4739" s="660">
        <v>0.42399999999999999</v>
      </c>
    </row>
    <row r="4740" spans="33:35" ht="15" customHeight="1">
      <c r="AG4740" s="658" t="s">
        <v>8659</v>
      </c>
      <c r="AH4740" s="659" t="s">
        <v>8346</v>
      </c>
      <c r="AI4740" s="660">
        <v>0</v>
      </c>
    </row>
    <row r="4741" spans="33:35" ht="15" customHeight="1">
      <c r="AG4741" s="658" t="s">
        <v>8660</v>
      </c>
      <c r="AH4741" s="659" t="s">
        <v>8347</v>
      </c>
      <c r="AI4741" s="660">
        <v>0.372</v>
      </c>
    </row>
    <row r="4742" spans="33:35" ht="15" customHeight="1">
      <c r="AG4742" s="658" t="s">
        <v>7755</v>
      </c>
      <c r="AH4742" s="659" t="s">
        <v>5851</v>
      </c>
      <c r="AI4742" s="660">
        <v>0.39900000000000002</v>
      </c>
    </row>
    <row r="4743" spans="33:35" ht="15" customHeight="1">
      <c r="AG4743" s="658" t="s">
        <v>7756</v>
      </c>
      <c r="AH4743" s="659" t="s">
        <v>5852</v>
      </c>
      <c r="AI4743" s="660">
        <v>0.47300000000000003</v>
      </c>
    </row>
    <row r="4744" spans="33:35" ht="15" customHeight="1">
      <c r="AG4744" s="658" t="s">
        <v>8661</v>
      </c>
      <c r="AH4744" s="659" t="s">
        <v>8348</v>
      </c>
      <c r="AI4744" s="660">
        <v>0</v>
      </c>
    </row>
    <row r="4745" spans="33:35" ht="15" customHeight="1">
      <c r="AG4745" s="658" t="s">
        <v>8662</v>
      </c>
      <c r="AH4745" s="659" t="s">
        <v>8349</v>
      </c>
      <c r="AI4745" s="660">
        <v>0.42399999999999999</v>
      </c>
    </row>
    <row r="4746" spans="33:35" ht="15" customHeight="1">
      <c r="AG4746" s="658" t="s">
        <v>7757</v>
      </c>
      <c r="AH4746" s="659" t="s">
        <v>5854</v>
      </c>
      <c r="AI4746" s="660">
        <v>0.46799999999999997</v>
      </c>
    </row>
    <row r="4747" spans="33:35" ht="15" customHeight="1">
      <c r="AG4747" s="658" t="s">
        <v>7758</v>
      </c>
      <c r="AH4747" s="659" t="s">
        <v>5855</v>
      </c>
      <c r="AI4747" s="660">
        <v>0.51</v>
      </c>
    </row>
    <row r="4748" spans="33:35" ht="15" customHeight="1">
      <c r="AG4748" s="658" t="s">
        <v>7759</v>
      </c>
      <c r="AH4748" s="659" t="s">
        <v>5856</v>
      </c>
      <c r="AI4748" s="660">
        <v>0.45199999999999996</v>
      </c>
    </row>
    <row r="4749" spans="33:35" ht="15" customHeight="1">
      <c r="AG4749" s="658" t="s">
        <v>7760</v>
      </c>
      <c r="AH4749" s="659" t="s">
        <v>5857</v>
      </c>
      <c r="AI4749" s="660">
        <v>0.43600000000000005</v>
      </c>
    </row>
    <row r="4750" spans="33:35" ht="15" customHeight="1">
      <c r="AG4750" s="658" t="s">
        <v>7761</v>
      </c>
      <c r="AH4750" s="659" t="s">
        <v>5858</v>
      </c>
      <c r="AI4750" s="660">
        <v>0</v>
      </c>
    </row>
    <row r="4751" spans="33:35" ht="15" customHeight="1">
      <c r="AG4751" s="658" t="s">
        <v>7762</v>
      </c>
      <c r="AH4751" s="659" t="s">
        <v>5859</v>
      </c>
      <c r="AI4751" s="660">
        <v>0.435</v>
      </c>
    </row>
    <row r="4752" spans="33:35" ht="15" customHeight="1">
      <c r="AG4752" s="658" t="s">
        <v>7766</v>
      </c>
      <c r="AH4752" s="659" t="s">
        <v>5863</v>
      </c>
      <c r="AI4752" s="660">
        <v>0.308</v>
      </c>
    </row>
    <row r="4753" spans="33:35" ht="15" customHeight="1">
      <c r="AG4753" s="658" t="s">
        <v>7763</v>
      </c>
      <c r="AH4753" s="659" t="s">
        <v>5860</v>
      </c>
      <c r="AI4753" s="660">
        <v>0.28100000000000003</v>
      </c>
    </row>
    <row r="4754" spans="33:35" ht="15" customHeight="1">
      <c r="AG4754" s="658" t="s">
        <v>7764</v>
      </c>
      <c r="AH4754" s="659" t="s">
        <v>5861</v>
      </c>
      <c r="AI4754" s="660">
        <v>0</v>
      </c>
    </row>
    <row r="4755" spans="33:35" ht="15" customHeight="1">
      <c r="AG4755" s="658" t="s">
        <v>7765</v>
      </c>
      <c r="AH4755" s="659" t="s">
        <v>6190</v>
      </c>
      <c r="AI4755" s="660">
        <v>0.48399999999999999</v>
      </c>
    </row>
    <row r="4756" spans="33:35" ht="15" customHeight="1">
      <c r="AG4756" s="658" t="s">
        <v>7767</v>
      </c>
      <c r="AH4756" s="659" t="s">
        <v>5864</v>
      </c>
      <c r="AI4756" s="660">
        <v>0.41800000000000004</v>
      </c>
    </row>
    <row r="4757" spans="33:35" ht="15" customHeight="1">
      <c r="AG4757" s="658" t="s">
        <v>7768</v>
      </c>
      <c r="AH4757" s="659" t="s">
        <v>5865</v>
      </c>
      <c r="AI4757" s="660">
        <v>0.50800000000000001</v>
      </c>
    </row>
    <row r="4758" spans="33:35" ht="15" customHeight="1">
      <c r="AG4758" s="658" t="s">
        <v>7769</v>
      </c>
      <c r="AH4758" s="659" t="s">
        <v>5866</v>
      </c>
      <c r="AI4758" s="660">
        <v>0.433</v>
      </c>
    </row>
    <row r="4759" spans="33:35" ht="15" customHeight="1">
      <c r="AG4759" s="658" t="s">
        <v>8663</v>
      </c>
      <c r="AH4759" s="659" t="s">
        <v>8350</v>
      </c>
      <c r="AI4759" s="660">
        <v>0.76300000000000001</v>
      </c>
    </row>
    <row r="4760" spans="33:35" ht="15" customHeight="1">
      <c r="AG4760" s="658" t="s">
        <v>7770</v>
      </c>
      <c r="AH4760" s="659" t="s">
        <v>5867</v>
      </c>
      <c r="AI4760" s="660">
        <v>0.44700000000000001</v>
      </c>
    </row>
    <row r="4761" spans="33:35" ht="15" customHeight="1">
      <c r="AG4761" s="658" t="s">
        <v>7771</v>
      </c>
      <c r="AH4761" s="659" t="s">
        <v>4330</v>
      </c>
      <c r="AI4761" s="660">
        <v>4.3999999999999997E-2</v>
      </c>
    </row>
    <row r="4762" spans="33:35" ht="15" customHeight="1">
      <c r="AG4762" s="658" t="s">
        <v>7772</v>
      </c>
      <c r="AH4762" s="659" t="s">
        <v>5868</v>
      </c>
      <c r="AI4762" s="660">
        <v>0.60599999999999998</v>
      </c>
    </row>
    <row r="4763" spans="33:35" ht="15" customHeight="1">
      <c r="AG4763" s="658" t="s">
        <v>7773</v>
      </c>
      <c r="AH4763" s="659" t="s">
        <v>5869</v>
      </c>
      <c r="AI4763" s="660">
        <v>0.41199999999999998</v>
      </c>
    </row>
    <row r="4764" spans="33:35" ht="15" customHeight="1">
      <c r="AG4764" s="658" t="s">
        <v>7774</v>
      </c>
      <c r="AH4764" s="659" t="s">
        <v>4335</v>
      </c>
      <c r="AI4764" s="660">
        <v>0</v>
      </c>
    </row>
    <row r="4765" spans="33:35" ht="15" customHeight="1">
      <c r="AG4765" s="658" t="s">
        <v>7775</v>
      </c>
      <c r="AH4765" s="659" t="s">
        <v>4337</v>
      </c>
      <c r="AI4765" s="660">
        <v>0.28999999999999998</v>
      </c>
    </row>
    <row r="4766" spans="33:35" ht="15" customHeight="1">
      <c r="AG4766" s="658" t="s">
        <v>7776</v>
      </c>
      <c r="AH4766" s="659" t="s">
        <v>5870</v>
      </c>
      <c r="AI4766" s="660">
        <v>0.27599999999999997</v>
      </c>
    </row>
    <row r="4767" spans="33:35" ht="15" customHeight="1">
      <c r="AG4767" s="658" t="s">
        <v>7777</v>
      </c>
      <c r="AH4767" s="659" t="s">
        <v>5871</v>
      </c>
      <c r="AI4767" s="660">
        <v>0.29699999999999999</v>
      </c>
    </row>
    <row r="4768" spans="33:35" ht="15" customHeight="1">
      <c r="AG4768" s="658" t="s">
        <v>7778</v>
      </c>
      <c r="AH4768" s="659" t="s">
        <v>5872</v>
      </c>
      <c r="AI4768" s="660">
        <v>0.47</v>
      </c>
    </row>
    <row r="4769" spans="33:35" ht="15" customHeight="1">
      <c r="AG4769" s="658" t="s">
        <v>8664</v>
      </c>
      <c r="AH4769" s="659" t="s">
        <v>8351</v>
      </c>
      <c r="AI4769" s="660">
        <v>0</v>
      </c>
    </row>
    <row r="4770" spans="33:35" ht="15" customHeight="1">
      <c r="AG4770" s="658" t="s">
        <v>8665</v>
      </c>
      <c r="AH4770" s="659" t="s">
        <v>8352</v>
      </c>
      <c r="AI4770" s="660">
        <v>0.16200000000000001</v>
      </c>
    </row>
    <row r="4771" spans="33:35" ht="15" customHeight="1">
      <c r="AG4771" s="658" t="s">
        <v>7779</v>
      </c>
      <c r="AH4771" s="659" t="s">
        <v>5874</v>
      </c>
      <c r="AI4771" s="660">
        <v>0.55400000000000005</v>
      </c>
    </row>
    <row r="4772" spans="33:35" ht="15" customHeight="1">
      <c r="AG4772" s="658" t="s">
        <v>8666</v>
      </c>
      <c r="AH4772" s="659" t="s">
        <v>8353</v>
      </c>
      <c r="AI4772" s="660">
        <v>0</v>
      </c>
    </row>
    <row r="4773" spans="33:35" ht="15" customHeight="1">
      <c r="AG4773" s="658" t="s">
        <v>8667</v>
      </c>
      <c r="AH4773" s="659" t="s">
        <v>8354</v>
      </c>
      <c r="AI4773" s="660">
        <v>0.54699999999999993</v>
      </c>
    </row>
    <row r="4774" spans="33:35" ht="15" customHeight="1">
      <c r="AG4774" s="658" t="s">
        <v>7780</v>
      </c>
      <c r="AH4774" s="659" t="s">
        <v>4348</v>
      </c>
      <c r="AI4774" s="660">
        <v>0</v>
      </c>
    </row>
    <row r="4775" spans="33:35" ht="15" customHeight="1">
      <c r="AG4775" s="658" t="s">
        <v>7781</v>
      </c>
      <c r="AH4775" s="659" t="s">
        <v>4350</v>
      </c>
      <c r="AI4775" s="660">
        <v>0</v>
      </c>
    </row>
    <row r="4776" spans="33:35" ht="15" customHeight="1">
      <c r="AG4776" s="658" t="s">
        <v>7782</v>
      </c>
      <c r="AH4776" s="659" t="s">
        <v>5876</v>
      </c>
      <c r="AI4776" s="660">
        <v>0.1</v>
      </c>
    </row>
    <row r="4777" spans="33:35" ht="15" customHeight="1">
      <c r="AG4777" s="658" t="s">
        <v>7783</v>
      </c>
      <c r="AH4777" s="659" t="s">
        <v>5877</v>
      </c>
      <c r="AI4777" s="660">
        <v>0.25</v>
      </c>
    </row>
    <row r="4778" spans="33:35" ht="15" customHeight="1">
      <c r="AG4778" s="658" t="s">
        <v>8668</v>
      </c>
      <c r="AH4778" s="659" t="s">
        <v>8355</v>
      </c>
      <c r="AI4778" s="660">
        <v>0</v>
      </c>
    </row>
    <row r="4779" spans="33:35" ht="15" customHeight="1">
      <c r="AG4779" s="658" t="s">
        <v>8669</v>
      </c>
      <c r="AH4779" s="659" t="s">
        <v>8356</v>
      </c>
      <c r="AI4779" s="660">
        <v>0.69</v>
      </c>
    </row>
    <row r="4780" spans="33:35" ht="15" customHeight="1">
      <c r="AG4780" s="658" t="s">
        <v>7788</v>
      </c>
      <c r="AH4780" s="659" t="s">
        <v>5881</v>
      </c>
      <c r="AI4780" s="660">
        <v>0</v>
      </c>
    </row>
    <row r="4781" spans="33:35" ht="15" customHeight="1">
      <c r="AG4781" s="658" t="s">
        <v>7789</v>
      </c>
      <c r="AH4781" s="659" t="s">
        <v>6192</v>
      </c>
      <c r="AI4781" s="660">
        <v>0.43099999999999999</v>
      </c>
    </row>
    <row r="4782" spans="33:35" ht="15" customHeight="1">
      <c r="AG4782" s="658" t="s">
        <v>7787</v>
      </c>
      <c r="AH4782" s="659" t="s">
        <v>6191</v>
      </c>
      <c r="AI4782" s="660">
        <v>0.49</v>
      </c>
    </row>
    <row r="4783" spans="33:35" ht="15" customHeight="1">
      <c r="AG4783" s="658" t="s">
        <v>7784</v>
      </c>
      <c r="AH4783" s="659" t="s">
        <v>1434</v>
      </c>
      <c r="AI4783" s="660">
        <v>0</v>
      </c>
    </row>
    <row r="4784" spans="33:35" ht="15" customHeight="1">
      <c r="AG4784" s="658" t="s">
        <v>7785</v>
      </c>
      <c r="AH4784" s="659" t="s">
        <v>5879</v>
      </c>
      <c r="AI4784" s="660">
        <v>0.47199999999999998</v>
      </c>
    </row>
    <row r="4785" spans="33:35" ht="15" customHeight="1">
      <c r="AG4785" s="658" t="s">
        <v>8670</v>
      </c>
      <c r="AH4785" s="659" t="s">
        <v>8357</v>
      </c>
      <c r="AI4785" s="660">
        <v>0.433</v>
      </c>
    </row>
    <row r="4786" spans="33:35" ht="15" customHeight="1">
      <c r="AG4786" s="658" t="s">
        <v>7786</v>
      </c>
      <c r="AH4786" s="659" t="s">
        <v>5880</v>
      </c>
      <c r="AI4786" s="660">
        <v>0.318</v>
      </c>
    </row>
    <row r="4787" spans="33:35" ht="15" customHeight="1">
      <c r="AG4787" s="658" t="s">
        <v>7790</v>
      </c>
      <c r="AH4787" s="659" t="s">
        <v>5883</v>
      </c>
      <c r="AI4787" s="660">
        <v>0.49799999999999994</v>
      </c>
    </row>
    <row r="4788" spans="33:35" ht="15" customHeight="1">
      <c r="AG4788" s="658" t="s">
        <v>7791</v>
      </c>
      <c r="AH4788" s="659" t="s">
        <v>5884</v>
      </c>
      <c r="AI4788" s="660">
        <v>0</v>
      </c>
    </row>
    <row r="4789" spans="33:35" ht="15" customHeight="1">
      <c r="AG4789" s="658" t="s">
        <v>7792</v>
      </c>
      <c r="AH4789" s="659" t="s">
        <v>6193</v>
      </c>
      <c r="AI4789" s="660">
        <v>0.48399999999999999</v>
      </c>
    </row>
    <row r="4790" spans="33:35" ht="15" customHeight="1">
      <c r="AG4790" s="658" t="s">
        <v>7793</v>
      </c>
      <c r="AH4790" s="659" t="s">
        <v>5887</v>
      </c>
      <c r="AI4790" s="660">
        <v>0</v>
      </c>
    </row>
    <row r="4791" spans="33:35" ht="15" customHeight="1">
      <c r="AG4791" s="658" t="s">
        <v>7794</v>
      </c>
      <c r="AH4791" s="659" t="s">
        <v>6194</v>
      </c>
      <c r="AI4791" s="660">
        <v>0.29199999999999998</v>
      </c>
    </row>
    <row r="4792" spans="33:35" ht="15" customHeight="1">
      <c r="AG4792" s="658" t="s">
        <v>7795</v>
      </c>
      <c r="AH4792" s="659" t="s">
        <v>5889</v>
      </c>
      <c r="AI4792" s="660">
        <v>0.32200000000000001</v>
      </c>
    </row>
    <row r="4793" spans="33:35" ht="15" customHeight="1">
      <c r="AG4793" s="658" t="s">
        <v>7796</v>
      </c>
      <c r="AH4793" s="659" t="s">
        <v>5890</v>
      </c>
      <c r="AI4793" s="660">
        <v>0.53399999999999992</v>
      </c>
    </row>
    <row r="4794" spans="33:35" ht="15" customHeight="1">
      <c r="AG4794" s="658" t="s">
        <v>7797</v>
      </c>
      <c r="AH4794" s="659" t="s">
        <v>5891</v>
      </c>
      <c r="AI4794" s="660">
        <v>0</v>
      </c>
    </row>
    <row r="4795" spans="33:35" ht="15" customHeight="1">
      <c r="AG4795" s="658" t="s">
        <v>7798</v>
      </c>
      <c r="AH4795" s="659" t="s">
        <v>6195</v>
      </c>
      <c r="AI4795" s="660">
        <v>0.40400000000000003</v>
      </c>
    </row>
    <row r="4796" spans="33:35" ht="15" customHeight="1">
      <c r="AG4796" s="658" t="s">
        <v>7799</v>
      </c>
      <c r="AH4796" s="659" t="s">
        <v>5893</v>
      </c>
      <c r="AI4796" s="660">
        <v>0.45700000000000002</v>
      </c>
    </row>
    <row r="4797" spans="33:35" ht="15" customHeight="1">
      <c r="AG4797" s="658" t="s">
        <v>7800</v>
      </c>
      <c r="AH4797" s="659" t="s">
        <v>6196</v>
      </c>
      <c r="AI4797" s="660">
        <v>0.44400000000000001</v>
      </c>
    </row>
    <row r="4798" spans="33:35" ht="15" customHeight="1">
      <c r="AG4798" s="658" t="s">
        <v>7801</v>
      </c>
      <c r="AH4798" s="659" t="s">
        <v>5895</v>
      </c>
      <c r="AI4798" s="660">
        <v>0.443</v>
      </c>
    </row>
    <row r="4799" spans="33:35" ht="15" customHeight="1">
      <c r="AG4799" s="658" t="s">
        <v>7802</v>
      </c>
      <c r="AH4799" s="659" t="s">
        <v>5896</v>
      </c>
      <c r="AI4799" s="660">
        <v>0.88800000000000001</v>
      </c>
    </row>
    <row r="4800" spans="33:35" ht="15" customHeight="1">
      <c r="AG4800" s="658" t="s">
        <v>7803</v>
      </c>
      <c r="AH4800" s="659" t="s">
        <v>6197</v>
      </c>
      <c r="AI4800" s="660">
        <v>0</v>
      </c>
    </row>
    <row r="4801" spans="33:35" ht="15" customHeight="1">
      <c r="AG4801" s="658" t="s">
        <v>8671</v>
      </c>
      <c r="AH4801" s="659" t="s">
        <v>8358</v>
      </c>
      <c r="AI4801" s="660">
        <v>0</v>
      </c>
    </row>
    <row r="4802" spans="33:35" ht="15" customHeight="1">
      <c r="AG4802" s="658" t="s">
        <v>8672</v>
      </c>
      <c r="AH4802" s="659" t="s">
        <v>8359</v>
      </c>
      <c r="AI4802" s="660">
        <v>0.43</v>
      </c>
    </row>
    <row r="4803" spans="33:35" ht="15" customHeight="1">
      <c r="AG4803" s="658" t="s">
        <v>7804</v>
      </c>
      <c r="AH4803" s="659" t="s">
        <v>5899</v>
      </c>
      <c r="AI4803" s="660">
        <v>0.435</v>
      </c>
    </row>
    <row r="4804" spans="33:35" ht="15" customHeight="1">
      <c r="AG4804" s="658" t="s">
        <v>7805</v>
      </c>
      <c r="AH4804" s="659" t="s">
        <v>5900</v>
      </c>
      <c r="AI4804" s="660">
        <v>0.53600000000000003</v>
      </c>
    </row>
    <row r="4805" spans="33:35" ht="15" customHeight="1">
      <c r="AG4805" s="658" t="s">
        <v>7806</v>
      </c>
      <c r="AH4805" s="659" t="s">
        <v>5901</v>
      </c>
      <c r="AI4805" s="660">
        <v>0.42899999999999999</v>
      </c>
    </row>
    <row r="4806" spans="33:35" ht="15" customHeight="1">
      <c r="AG4806" s="658" t="s">
        <v>7807</v>
      </c>
      <c r="AH4806" s="659" t="s">
        <v>5902</v>
      </c>
      <c r="AI4806" s="660">
        <v>0.501</v>
      </c>
    </row>
    <row r="4807" spans="33:35" ht="15" customHeight="1">
      <c r="AG4807" s="658" t="s">
        <v>7808</v>
      </c>
      <c r="AH4807" s="659" t="s">
        <v>5903</v>
      </c>
      <c r="AI4807" s="660">
        <v>0.40600000000000003</v>
      </c>
    </row>
    <row r="4808" spans="33:35" ht="15" customHeight="1">
      <c r="AG4808" s="658" t="s">
        <v>7809</v>
      </c>
      <c r="AH4808" s="659" t="s">
        <v>5904</v>
      </c>
      <c r="AI4808" s="660">
        <v>0.52600000000000002</v>
      </c>
    </row>
    <row r="4809" spans="33:35" ht="15" customHeight="1">
      <c r="AG4809" s="658" t="s">
        <v>7810</v>
      </c>
      <c r="AH4809" s="659" t="s">
        <v>5905</v>
      </c>
      <c r="AI4809" s="660">
        <v>0.46599999999999997</v>
      </c>
    </row>
    <row r="4810" spans="33:35" ht="15" customHeight="1">
      <c r="AG4810" s="658" t="s">
        <v>7811</v>
      </c>
      <c r="AH4810" s="659" t="s">
        <v>5906</v>
      </c>
      <c r="AI4810" s="660">
        <v>0.65</v>
      </c>
    </row>
    <row r="4811" spans="33:35" ht="15" customHeight="1">
      <c r="AG4811" s="658" t="s">
        <v>7812</v>
      </c>
      <c r="AH4811" s="659" t="s">
        <v>5907</v>
      </c>
      <c r="AI4811" s="660">
        <v>0.52200000000000002</v>
      </c>
    </row>
    <row r="4812" spans="33:35" ht="15" customHeight="1">
      <c r="AG4812" s="658" t="s">
        <v>7813</v>
      </c>
      <c r="AH4812" s="659" t="s">
        <v>5908</v>
      </c>
      <c r="AI4812" s="660">
        <v>0.45300000000000001</v>
      </c>
    </row>
    <row r="4813" spans="33:35" ht="15" customHeight="1">
      <c r="AG4813" s="658" t="s">
        <v>8673</v>
      </c>
      <c r="AH4813" s="659" t="s">
        <v>8360</v>
      </c>
      <c r="AI4813" s="660">
        <v>0</v>
      </c>
    </row>
    <row r="4814" spans="33:35" ht="15" customHeight="1">
      <c r="AG4814" s="658" t="s">
        <v>8674</v>
      </c>
      <c r="AH4814" s="659" t="s">
        <v>8361</v>
      </c>
      <c r="AI4814" s="660">
        <v>0.622</v>
      </c>
    </row>
    <row r="4815" spans="33:35" ht="15" customHeight="1">
      <c r="AG4815" s="658" t="s">
        <v>8675</v>
      </c>
      <c r="AH4815" s="659" t="s">
        <v>8362</v>
      </c>
      <c r="AI4815" s="660">
        <v>0</v>
      </c>
    </row>
    <row r="4816" spans="33:35" ht="15" customHeight="1">
      <c r="AG4816" s="658" t="s">
        <v>8676</v>
      </c>
      <c r="AH4816" s="659" t="s">
        <v>8363</v>
      </c>
      <c r="AI4816" s="660">
        <v>0.43600000000000005</v>
      </c>
    </row>
    <row r="4817" spans="33:35" ht="15" customHeight="1">
      <c r="AG4817" s="658" t="s">
        <v>7814</v>
      </c>
      <c r="AH4817" s="659" t="s">
        <v>1208</v>
      </c>
      <c r="AI4817" s="660">
        <v>0.29399999999999998</v>
      </c>
    </row>
    <row r="4818" spans="33:35" ht="15" customHeight="1">
      <c r="AG4818" s="658" t="s">
        <v>7815</v>
      </c>
      <c r="AH4818" s="659" t="s">
        <v>1344</v>
      </c>
      <c r="AI4818" s="660">
        <v>0.33300000000000002</v>
      </c>
    </row>
    <row r="4819" spans="33:35" ht="15" customHeight="1">
      <c r="AG4819" s="658" t="s">
        <v>7816</v>
      </c>
      <c r="AH4819" s="659" t="s">
        <v>4398</v>
      </c>
      <c r="AI4819" s="660">
        <v>0.42299999999999999</v>
      </c>
    </row>
    <row r="4820" spans="33:35" ht="15" customHeight="1">
      <c r="AG4820" s="658" t="s">
        <v>7817</v>
      </c>
      <c r="AH4820" s="659" t="s">
        <v>5911</v>
      </c>
      <c r="AI4820" s="660">
        <v>0.44400000000000001</v>
      </c>
    </row>
    <row r="4821" spans="33:35" ht="15" customHeight="1">
      <c r="AG4821" s="658" t="s">
        <v>8677</v>
      </c>
      <c r="AH4821" s="659" t="s">
        <v>8364</v>
      </c>
      <c r="AI4821" s="660">
        <v>0.378</v>
      </c>
    </row>
    <row r="4822" spans="33:35" ht="15" customHeight="1">
      <c r="AG4822" s="658" t="s">
        <v>8678</v>
      </c>
      <c r="AH4822" s="659" t="s">
        <v>8365</v>
      </c>
      <c r="AI4822" s="660">
        <v>0.55500000000000005</v>
      </c>
    </row>
    <row r="4823" spans="33:35" ht="15" customHeight="1">
      <c r="AG4823" s="658" t="s">
        <v>7818</v>
      </c>
      <c r="AH4823" s="659" t="s">
        <v>5913</v>
      </c>
      <c r="AI4823" s="660">
        <v>0.26100000000000001</v>
      </c>
    </row>
    <row r="4824" spans="33:35" ht="15" customHeight="1">
      <c r="AG4824" s="658" t="s">
        <v>7819</v>
      </c>
      <c r="AH4824" s="659" t="s">
        <v>5914</v>
      </c>
      <c r="AI4824" s="660">
        <v>0.308</v>
      </c>
    </row>
    <row r="4825" spans="33:35" ht="15" customHeight="1">
      <c r="AG4825" s="658" t="s">
        <v>7820</v>
      </c>
      <c r="AH4825" s="659" t="s">
        <v>1412</v>
      </c>
      <c r="AI4825" s="660">
        <v>0</v>
      </c>
    </row>
    <row r="4826" spans="33:35" ht="15" customHeight="1">
      <c r="AG4826" s="658" t="s">
        <v>7821</v>
      </c>
      <c r="AH4826" s="659" t="s">
        <v>4408</v>
      </c>
      <c r="AI4826" s="660">
        <v>0.40899999999999997</v>
      </c>
    </row>
    <row r="4827" spans="33:35" ht="15" customHeight="1">
      <c r="AG4827" s="658" t="s">
        <v>7822</v>
      </c>
      <c r="AH4827" s="659" t="s">
        <v>1979</v>
      </c>
      <c r="AI4827" s="660">
        <v>0</v>
      </c>
    </row>
    <row r="4828" spans="33:35" ht="15" customHeight="1">
      <c r="AG4828" s="658" t="s">
        <v>7823</v>
      </c>
      <c r="AH4828" s="659" t="s">
        <v>2728</v>
      </c>
      <c r="AI4828" s="660">
        <v>0</v>
      </c>
    </row>
    <row r="4829" spans="33:35" ht="15" customHeight="1">
      <c r="AG4829" s="658" t="s">
        <v>7824</v>
      </c>
      <c r="AH4829" s="659" t="s">
        <v>5915</v>
      </c>
      <c r="AI4829" s="660">
        <v>0.17699999999999999</v>
      </c>
    </row>
    <row r="4830" spans="33:35" ht="15" customHeight="1">
      <c r="AG4830" s="658" t="s">
        <v>7825</v>
      </c>
      <c r="AH4830" s="659" t="s">
        <v>5916</v>
      </c>
      <c r="AI4830" s="660">
        <v>0.59299999999999997</v>
      </c>
    </row>
    <row r="4831" spans="33:35" ht="15" customHeight="1">
      <c r="AG4831" s="658" t="s">
        <v>8679</v>
      </c>
      <c r="AH4831" s="659" t="s">
        <v>8366</v>
      </c>
      <c r="AI4831" s="660">
        <v>0</v>
      </c>
    </row>
    <row r="4832" spans="33:35" ht="15" customHeight="1">
      <c r="AG4832" s="658" t="s">
        <v>8680</v>
      </c>
      <c r="AH4832" s="659" t="s">
        <v>8367</v>
      </c>
      <c r="AI4832" s="660">
        <v>0.495</v>
      </c>
    </row>
    <row r="4833" spans="33:35" ht="15" customHeight="1">
      <c r="AG4833" s="658" t="s">
        <v>7826</v>
      </c>
      <c r="AH4833" s="659" t="s">
        <v>5918</v>
      </c>
      <c r="AI4833" s="660">
        <v>0.42000000000000004</v>
      </c>
    </row>
    <row r="4834" spans="33:35" ht="15" customHeight="1">
      <c r="AG4834" s="658" t="s">
        <v>7827</v>
      </c>
      <c r="AH4834" s="659" t="s">
        <v>5919</v>
      </c>
      <c r="AI4834" s="660">
        <v>0.46799999999999997</v>
      </c>
    </row>
    <row r="4835" spans="33:35" ht="15" customHeight="1">
      <c r="AG4835" s="658" t="s">
        <v>8681</v>
      </c>
      <c r="AH4835" s="659" t="s">
        <v>8368</v>
      </c>
      <c r="AI4835" s="660">
        <v>0</v>
      </c>
    </row>
    <row r="4836" spans="33:35" ht="15" customHeight="1">
      <c r="AG4836" s="658" t="s">
        <v>7828</v>
      </c>
      <c r="AH4836" s="659" t="s">
        <v>4427</v>
      </c>
      <c r="AI4836" s="660">
        <v>0</v>
      </c>
    </row>
    <row r="4837" spans="33:35" ht="15" customHeight="1">
      <c r="AG4837" s="658" t="s">
        <v>7829</v>
      </c>
      <c r="AH4837" s="659" t="s">
        <v>5921</v>
      </c>
      <c r="AI4837" s="660">
        <v>0</v>
      </c>
    </row>
    <row r="4838" spans="33:35" ht="15" customHeight="1">
      <c r="AG4838" s="658" t="s">
        <v>8682</v>
      </c>
      <c r="AH4838" s="659" t="s">
        <v>8369</v>
      </c>
      <c r="AI4838" s="660">
        <v>0</v>
      </c>
    </row>
    <row r="4839" spans="33:35" ht="15" customHeight="1">
      <c r="AG4839" s="658" t="s">
        <v>8683</v>
      </c>
      <c r="AH4839" s="659" t="s">
        <v>8370</v>
      </c>
      <c r="AI4839" s="660">
        <v>0.48</v>
      </c>
    </row>
    <row r="4840" spans="33:35" ht="15" customHeight="1">
      <c r="AG4840" s="658" t="s">
        <v>7830</v>
      </c>
      <c r="AH4840" s="659" t="s">
        <v>5923</v>
      </c>
      <c r="AI4840" s="660">
        <v>0.47699999999999998</v>
      </c>
    </row>
    <row r="4841" spans="33:35" ht="15" customHeight="1">
      <c r="AG4841" s="658" t="s">
        <v>7831</v>
      </c>
      <c r="AH4841" s="659" t="s">
        <v>5924</v>
      </c>
      <c r="AI4841" s="660">
        <v>0.40099999999999997</v>
      </c>
    </row>
    <row r="4842" spans="33:35" ht="15" customHeight="1">
      <c r="AG4842" s="658" t="s">
        <v>7832</v>
      </c>
      <c r="AH4842" s="659" t="s">
        <v>5925</v>
      </c>
      <c r="AI4842" s="660">
        <v>0.54699999999999993</v>
      </c>
    </row>
    <row r="4843" spans="33:35" ht="15" customHeight="1">
      <c r="AG4843" s="658" t="s">
        <v>7833</v>
      </c>
      <c r="AH4843" s="659" t="s">
        <v>5927</v>
      </c>
      <c r="AI4843" s="660">
        <v>0</v>
      </c>
    </row>
    <row r="4844" spans="33:35" ht="15" customHeight="1">
      <c r="AG4844" s="658" t="s">
        <v>7834</v>
      </c>
      <c r="AH4844" s="659" t="s">
        <v>6198</v>
      </c>
      <c r="AI4844" s="660">
        <v>0.41899999999999998</v>
      </c>
    </row>
    <row r="4845" spans="33:35" ht="15" customHeight="1">
      <c r="AG4845" s="658" t="s">
        <v>8684</v>
      </c>
      <c r="AH4845" s="659" t="s">
        <v>8371</v>
      </c>
      <c r="AI4845" s="660">
        <v>0.43</v>
      </c>
    </row>
    <row r="4846" spans="33:35" ht="15" customHeight="1">
      <c r="AG4846" s="658" t="s">
        <v>7835</v>
      </c>
      <c r="AH4846" s="659" t="s">
        <v>5929</v>
      </c>
      <c r="AI4846" s="660">
        <v>0</v>
      </c>
    </row>
    <row r="4847" spans="33:35" ht="15" customHeight="1">
      <c r="AG4847" s="658" t="s">
        <v>7836</v>
      </c>
      <c r="AH4847" s="659" t="s">
        <v>5930</v>
      </c>
      <c r="AI4847" s="660">
        <v>0.39900000000000002</v>
      </c>
    </row>
    <row r="4848" spans="33:35" ht="15" customHeight="1">
      <c r="AG4848" s="658" t="s">
        <v>7837</v>
      </c>
      <c r="AH4848" s="659" t="s">
        <v>5931</v>
      </c>
      <c r="AI4848" s="660">
        <v>0.42499999999999999</v>
      </c>
    </row>
    <row r="4849" spans="33:35" ht="15" customHeight="1">
      <c r="AG4849" s="658" t="s">
        <v>7839</v>
      </c>
      <c r="AH4849" s="659" t="s">
        <v>5933</v>
      </c>
      <c r="AI4849" s="660">
        <v>0.48299999999999998</v>
      </c>
    </row>
    <row r="4850" spans="33:35" ht="15" customHeight="1">
      <c r="AG4850" s="658" t="s">
        <v>7838</v>
      </c>
      <c r="AH4850" s="659" t="s">
        <v>5932</v>
      </c>
      <c r="AI4850" s="660">
        <v>0.502</v>
      </c>
    </row>
    <row r="4851" spans="33:35" ht="15" customHeight="1">
      <c r="AG4851" s="658" t="s">
        <v>7840</v>
      </c>
      <c r="AH4851" s="659" t="s">
        <v>5934</v>
      </c>
      <c r="AI4851" s="660">
        <v>0.187</v>
      </c>
    </row>
    <row r="4852" spans="33:35" ht="15" customHeight="1">
      <c r="AG4852" s="658" t="s">
        <v>7841</v>
      </c>
      <c r="AH4852" s="659" t="s">
        <v>5935</v>
      </c>
      <c r="AI4852" s="660">
        <v>0.50700000000000001</v>
      </c>
    </row>
    <row r="4853" spans="33:35" ht="15" customHeight="1">
      <c r="AG4853" s="658" t="s">
        <v>7842</v>
      </c>
      <c r="AH4853" s="659" t="s">
        <v>5936</v>
      </c>
      <c r="AI4853" s="660">
        <v>0.35100000000000003</v>
      </c>
    </row>
    <row r="4854" spans="33:35" ht="15" customHeight="1">
      <c r="AG4854" s="658" t="s">
        <v>7843</v>
      </c>
      <c r="AH4854" s="659" t="s">
        <v>5937</v>
      </c>
      <c r="AI4854" s="660">
        <v>0.51400000000000001</v>
      </c>
    </row>
    <row r="4855" spans="33:35" ht="15" customHeight="1">
      <c r="AG4855" s="658" t="s">
        <v>7844</v>
      </c>
      <c r="AH4855" s="659" t="s">
        <v>4454</v>
      </c>
      <c r="AI4855" s="660">
        <v>0</v>
      </c>
    </row>
    <row r="4856" spans="33:35" ht="15" customHeight="1">
      <c r="AG4856" s="658" t="s">
        <v>7845</v>
      </c>
      <c r="AH4856" s="659" t="s">
        <v>5939</v>
      </c>
      <c r="AI4856" s="660">
        <v>0.46599999999999997</v>
      </c>
    </row>
    <row r="4857" spans="33:35" ht="15" customHeight="1">
      <c r="AG4857" s="658" t="s">
        <v>7846</v>
      </c>
      <c r="AH4857" s="659" t="s">
        <v>4458</v>
      </c>
      <c r="AI4857" s="660">
        <v>0</v>
      </c>
    </row>
    <row r="4858" spans="33:35" ht="15" customHeight="1">
      <c r="AG4858" s="658" t="s">
        <v>7847</v>
      </c>
      <c r="AH4858" s="659" t="s">
        <v>5940</v>
      </c>
      <c r="AI4858" s="660">
        <v>0.308</v>
      </c>
    </row>
    <row r="4859" spans="33:35" ht="15" customHeight="1">
      <c r="AG4859" s="658" t="s">
        <v>7848</v>
      </c>
      <c r="AH4859" s="659" t="s">
        <v>5941</v>
      </c>
      <c r="AI4859" s="660">
        <v>0.54699999999999993</v>
      </c>
    </row>
    <row r="4860" spans="33:35" ht="15" customHeight="1">
      <c r="AG4860" s="658" t="s">
        <v>7849</v>
      </c>
      <c r="AH4860" s="659" t="s">
        <v>6199</v>
      </c>
      <c r="AI4860" s="660">
        <v>0</v>
      </c>
    </row>
    <row r="4861" spans="33:35" ht="15" customHeight="1">
      <c r="AG4861" s="658" t="s">
        <v>7850</v>
      </c>
      <c r="AH4861" s="659" t="s">
        <v>6200</v>
      </c>
      <c r="AI4861" s="660">
        <v>0.53500000000000003</v>
      </c>
    </row>
    <row r="4862" spans="33:35" ht="15" customHeight="1">
      <c r="AG4862" s="658" t="s">
        <v>8685</v>
      </c>
      <c r="AH4862" s="659" t="s">
        <v>8372</v>
      </c>
      <c r="AI4862" s="660">
        <v>0</v>
      </c>
    </row>
    <row r="4863" spans="33:35" ht="15" customHeight="1">
      <c r="AG4863" s="658" t="s">
        <v>8686</v>
      </c>
      <c r="AH4863" s="659" t="s">
        <v>8373</v>
      </c>
      <c r="AI4863" s="660">
        <v>0.308</v>
      </c>
    </row>
    <row r="4864" spans="33:35" ht="15" customHeight="1">
      <c r="AG4864" s="658" t="s">
        <v>7851</v>
      </c>
      <c r="AH4864" s="659" t="s">
        <v>5945</v>
      </c>
      <c r="AI4864" s="660">
        <v>0.57300000000000006</v>
      </c>
    </row>
    <row r="4865" spans="33:35" ht="15" customHeight="1">
      <c r="AG4865" s="658" t="s">
        <v>7852</v>
      </c>
      <c r="AH4865" s="659" t="s">
        <v>5946</v>
      </c>
      <c r="AI4865" s="660">
        <v>0.55900000000000005</v>
      </c>
    </row>
    <row r="4866" spans="33:35" ht="15" customHeight="1">
      <c r="AG4866" s="658" t="s">
        <v>7853</v>
      </c>
      <c r="AH4866" s="659" t="s">
        <v>5947</v>
      </c>
      <c r="AI4866" s="660">
        <v>0.41899999999999998</v>
      </c>
    </row>
    <row r="4867" spans="33:35" ht="15" customHeight="1">
      <c r="AG4867" s="658" t="s">
        <v>8687</v>
      </c>
      <c r="AH4867" s="659" t="s">
        <v>8374</v>
      </c>
      <c r="AI4867" s="660">
        <v>0</v>
      </c>
    </row>
    <row r="4868" spans="33:35" ht="15" customHeight="1">
      <c r="AG4868" s="658" t="s">
        <v>7854</v>
      </c>
      <c r="AH4868" s="659" t="s">
        <v>6201</v>
      </c>
      <c r="AI4868" s="660">
        <v>0.47199999999999998</v>
      </c>
    </row>
    <row r="4869" spans="33:35" ht="15" customHeight="1">
      <c r="AG4869" s="658" t="s">
        <v>7855</v>
      </c>
      <c r="AH4869" s="659" t="s">
        <v>5949</v>
      </c>
      <c r="AI4869" s="660">
        <v>0.39200000000000002</v>
      </c>
    </row>
    <row r="4870" spans="33:35" ht="15" customHeight="1">
      <c r="AG4870" s="658" t="s">
        <v>7856</v>
      </c>
      <c r="AH4870" s="659" t="s">
        <v>5950</v>
      </c>
      <c r="AI4870" s="660">
        <v>0.45600000000000002</v>
      </c>
    </row>
    <row r="4871" spans="33:35" ht="15" customHeight="1">
      <c r="AG4871" s="658" t="s">
        <v>7857</v>
      </c>
      <c r="AH4871" s="659" t="s">
        <v>2321</v>
      </c>
      <c r="AI4871" s="660">
        <v>0</v>
      </c>
    </row>
    <row r="4872" spans="33:35" ht="15" customHeight="1">
      <c r="AG4872" s="658" t="s">
        <v>8688</v>
      </c>
      <c r="AH4872" s="659" t="s">
        <v>8375</v>
      </c>
      <c r="AI4872" s="660">
        <v>0.48899999999999993</v>
      </c>
    </row>
    <row r="4873" spans="33:35" ht="15" customHeight="1">
      <c r="AG4873" s="658" t="s">
        <v>7858</v>
      </c>
      <c r="AH4873" s="659" t="s">
        <v>6202</v>
      </c>
      <c r="AI4873" s="660">
        <v>0.248</v>
      </c>
    </row>
    <row r="4874" spans="33:35" ht="15" customHeight="1">
      <c r="AG4874" s="658" t="s">
        <v>7859</v>
      </c>
      <c r="AH4874" s="659" t="s">
        <v>5955</v>
      </c>
      <c r="AI4874" s="660">
        <v>0</v>
      </c>
    </row>
    <row r="4875" spans="33:35" ht="15" customHeight="1">
      <c r="AG4875" s="658" t="s">
        <v>7860</v>
      </c>
      <c r="AH4875" s="659" t="s">
        <v>6203</v>
      </c>
      <c r="AI4875" s="660">
        <v>0.47899999999999998</v>
      </c>
    </row>
    <row r="4876" spans="33:35" ht="15" customHeight="1">
      <c r="AG4876" s="658" t="s">
        <v>7861</v>
      </c>
      <c r="AH4876" s="659" t="s">
        <v>1415</v>
      </c>
      <c r="AI4876" s="660">
        <v>0</v>
      </c>
    </row>
    <row r="4877" spans="33:35" ht="15" customHeight="1">
      <c r="AG4877" s="658" t="s">
        <v>7862</v>
      </c>
      <c r="AH4877" s="659" t="s">
        <v>5957</v>
      </c>
      <c r="AI4877" s="660">
        <v>0</v>
      </c>
    </row>
    <row r="4878" spans="33:35" ht="15" customHeight="1">
      <c r="AG4878" s="658" t="s">
        <v>7863</v>
      </c>
      <c r="AH4878" s="659" t="s">
        <v>5958</v>
      </c>
      <c r="AI4878" s="660">
        <v>0.53700000000000003</v>
      </c>
    </row>
    <row r="4879" spans="33:35" ht="15" customHeight="1">
      <c r="AG4879" s="658" t="s">
        <v>7864</v>
      </c>
      <c r="AH4879" s="659" t="s">
        <v>5959</v>
      </c>
      <c r="AI4879" s="660">
        <v>0.65399999999999991</v>
      </c>
    </row>
    <row r="4880" spans="33:35" ht="15" customHeight="1">
      <c r="AG4880" s="658" t="s">
        <v>7865</v>
      </c>
      <c r="AH4880" s="659" t="s">
        <v>5960</v>
      </c>
      <c r="AI4880" s="660">
        <v>0.35899999999999999</v>
      </c>
    </row>
    <row r="4881" spans="33:35" ht="15" customHeight="1">
      <c r="AG4881" s="658" t="s">
        <v>7866</v>
      </c>
      <c r="AH4881" s="659" t="s">
        <v>5961</v>
      </c>
      <c r="AI4881" s="660">
        <v>0.311</v>
      </c>
    </row>
    <row r="4882" spans="33:35" ht="15" customHeight="1">
      <c r="AG4882" s="658" t="s">
        <v>7867</v>
      </c>
      <c r="AH4882" s="659" t="s">
        <v>5963</v>
      </c>
      <c r="AI4882" s="660">
        <v>0.308</v>
      </c>
    </row>
    <row r="4883" spans="33:35" ht="15" customHeight="1">
      <c r="AG4883" s="658" t="s">
        <v>8689</v>
      </c>
      <c r="AH4883" s="659" t="s">
        <v>8376</v>
      </c>
      <c r="AI4883" s="660">
        <v>0</v>
      </c>
    </row>
    <row r="4884" spans="33:35" ht="15" customHeight="1">
      <c r="AG4884" s="658" t="s">
        <v>8690</v>
      </c>
      <c r="AH4884" s="659" t="s">
        <v>8377</v>
      </c>
      <c r="AI4884" s="660">
        <v>0.52899999999999991</v>
      </c>
    </row>
    <row r="4885" spans="33:35" ht="15" customHeight="1">
      <c r="AG4885" s="658" t="s">
        <v>7868</v>
      </c>
      <c r="AH4885" s="659" t="s">
        <v>5965</v>
      </c>
      <c r="AI4885" s="660">
        <v>0.35100000000000003</v>
      </c>
    </row>
    <row r="4886" spans="33:35" ht="15" customHeight="1">
      <c r="AG4886" s="658" t="s">
        <v>8691</v>
      </c>
      <c r="AH4886" s="659" t="s">
        <v>8378</v>
      </c>
      <c r="AI4886" s="660">
        <v>0</v>
      </c>
    </row>
    <row r="4887" spans="33:35" ht="15" customHeight="1">
      <c r="AG4887" s="658" t="s">
        <v>8692</v>
      </c>
      <c r="AH4887" s="659" t="s">
        <v>8379</v>
      </c>
      <c r="AI4887" s="660">
        <v>0.308</v>
      </c>
    </row>
    <row r="4888" spans="33:35" ht="15" customHeight="1">
      <c r="AG4888" s="658" t="s">
        <v>7869</v>
      </c>
      <c r="AH4888" s="659" t="s">
        <v>5967</v>
      </c>
      <c r="AI4888" s="660">
        <v>0.46200000000000002</v>
      </c>
    </row>
    <row r="4889" spans="33:35" ht="15" customHeight="1">
      <c r="AG4889" s="658" t="s">
        <v>7871</v>
      </c>
      <c r="AH4889" s="659" t="s">
        <v>5969</v>
      </c>
      <c r="AI4889" s="660">
        <v>0.42700000000000005</v>
      </c>
    </row>
    <row r="4890" spans="33:35" ht="15" customHeight="1">
      <c r="AG4890" s="658" t="s">
        <v>7872</v>
      </c>
      <c r="AH4890" s="659" t="s">
        <v>5970</v>
      </c>
      <c r="AI4890" s="660">
        <v>0.55199999999999994</v>
      </c>
    </row>
    <row r="4891" spans="33:35" ht="15" customHeight="1">
      <c r="AG4891" s="658" t="s">
        <v>7873</v>
      </c>
      <c r="AH4891" s="659" t="s">
        <v>4495</v>
      </c>
      <c r="AI4891" s="660">
        <v>0</v>
      </c>
    </row>
    <row r="4892" spans="33:35" ht="15" customHeight="1">
      <c r="AG4892" s="658" t="s">
        <v>7874</v>
      </c>
      <c r="AH4892" s="659" t="s">
        <v>5971</v>
      </c>
      <c r="AI4892" s="660">
        <v>0.29799999999999999</v>
      </c>
    </row>
    <row r="4893" spans="33:35" ht="15" customHeight="1">
      <c r="AG4893" s="658" t="s">
        <v>7875</v>
      </c>
      <c r="AH4893" s="659" t="s">
        <v>1546</v>
      </c>
      <c r="AI4893" s="660">
        <v>0</v>
      </c>
    </row>
    <row r="4894" spans="33:35" ht="15" customHeight="1">
      <c r="AG4894" s="658" t="s">
        <v>7876</v>
      </c>
      <c r="AH4894" s="659" t="s">
        <v>4500</v>
      </c>
      <c r="AI4894" s="660">
        <v>0.125</v>
      </c>
    </row>
    <row r="4895" spans="33:35" ht="15" customHeight="1">
      <c r="AG4895" s="658" t="s">
        <v>7877</v>
      </c>
      <c r="AH4895" s="659" t="s">
        <v>4502</v>
      </c>
      <c r="AI4895" s="660">
        <v>0.16899999999999998</v>
      </c>
    </row>
    <row r="4896" spans="33:35" ht="15" customHeight="1">
      <c r="AG4896" s="658" t="s">
        <v>7878</v>
      </c>
      <c r="AH4896" s="659" t="s">
        <v>4504</v>
      </c>
      <c r="AI4896" s="660">
        <v>0.25700000000000001</v>
      </c>
    </row>
    <row r="4897" spans="33:35" ht="15" customHeight="1">
      <c r="AG4897" s="658" t="s">
        <v>8693</v>
      </c>
      <c r="AH4897" s="659" t="s">
        <v>4506</v>
      </c>
      <c r="AI4897" s="660">
        <v>0.30099999999999999</v>
      </c>
    </row>
    <row r="4898" spans="33:35" ht="15" customHeight="1">
      <c r="AG4898" s="658" t="s">
        <v>8694</v>
      </c>
      <c r="AH4898" s="659" t="s">
        <v>8380</v>
      </c>
      <c r="AI4898" s="660">
        <v>0.378</v>
      </c>
    </row>
    <row r="4899" spans="33:35" ht="15" customHeight="1">
      <c r="AG4899" s="658" t="s">
        <v>8695</v>
      </c>
      <c r="AH4899" s="659" t="s">
        <v>8381</v>
      </c>
      <c r="AI4899" s="660">
        <v>0</v>
      </c>
    </row>
    <row r="4900" spans="33:35" ht="15" customHeight="1">
      <c r="AG4900" s="658" t="s">
        <v>8696</v>
      </c>
      <c r="AH4900" s="659" t="s">
        <v>8382</v>
      </c>
      <c r="AI4900" s="660">
        <v>0</v>
      </c>
    </row>
    <row r="4901" spans="33:35" ht="15" customHeight="1">
      <c r="AG4901" s="658" t="s">
        <v>8697</v>
      </c>
      <c r="AH4901" s="659" t="s">
        <v>8383</v>
      </c>
      <c r="AI4901" s="660">
        <v>0.56699999999999995</v>
      </c>
    </row>
    <row r="4902" spans="33:35" ht="15" customHeight="1">
      <c r="AG4902" s="658" t="s">
        <v>7870</v>
      </c>
      <c r="AH4902" s="659" t="s">
        <v>5968</v>
      </c>
      <c r="AI4902" s="660">
        <v>0.44700000000000001</v>
      </c>
    </row>
    <row r="4903" spans="33:35" ht="15" customHeight="1">
      <c r="AG4903" s="658" t="s">
        <v>7879</v>
      </c>
      <c r="AH4903" s="659" t="s">
        <v>5973</v>
      </c>
      <c r="AI4903" s="660">
        <v>0.57099999999999995</v>
      </c>
    </row>
    <row r="4904" spans="33:35" ht="15" customHeight="1">
      <c r="AG4904" s="658" t="s">
        <v>7880</v>
      </c>
      <c r="AH4904" s="659" t="s">
        <v>5974</v>
      </c>
      <c r="AI4904" s="660">
        <v>0.308</v>
      </c>
    </row>
    <row r="4905" spans="33:35" ht="15" customHeight="1">
      <c r="AG4905" s="658" t="s">
        <v>7881</v>
      </c>
      <c r="AH4905" s="659" t="s">
        <v>4515</v>
      </c>
      <c r="AI4905" s="660">
        <v>0</v>
      </c>
    </row>
    <row r="4906" spans="33:35" ht="15" customHeight="1">
      <c r="AG4906" s="658" t="s">
        <v>7882</v>
      </c>
      <c r="AH4906" s="659" t="s">
        <v>6204</v>
      </c>
      <c r="AI4906" s="660">
        <v>0.128</v>
      </c>
    </row>
    <row r="4907" spans="33:35" ht="15" customHeight="1">
      <c r="AG4907" s="658" t="s">
        <v>7883</v>
      </c>
      <c r="AH4907" s="659" t="s">
        <v>6205</v>
      </c>
      <c r="AI4907" s="660">
        <v>0.67599999999999993</v>
      </c>
    </row>
    <row r="4908" spans="33:35" ht="15" customHeight="1">
      <c r="AG4908" s="658" t="s">
        <v>7884</v>
      </c>
      <c r="AH4908" s="659" t="s">
        <v>5976</v>
      </c>
      <c r="AI4908" s="660">
        <v>0.46900000000000003</v>
      </c>
    </row>
    <row r="4909" spans="33:35" ht="15" customHeight="1">
      <c r="AG4909" s="658" t="s">
        <v>7885</v>
      </c>
      <c r="AH4909" s="659" t="s">
        <v>1087</v>
      </c>
      <c r="AI4909" s="660">
        <v>0</v>
      </c>
    </row>
    <row r="4910" spans="33:35" ht="15" customHeight="1">
      <c r="AG4910" s="658" t="s">
        <v>7886</v>
      </c>
      <c r="AH4910" s="659" t="s">
        <v>1088</v>
      </c>
      <c r="AI4910" s="660">
        <v>0.2</v>
      </c>
    </row>
    <row r="4911" spans="33:35" ht="15" customHeight="1">
      <c r="AG4911" s="658" t="s">
        <v>7887</v>
      </c>
      <c r="AH4911" s="659" t="s">
        <v>2335</v>
      </c>
      <c r="AI4911" s="660">
        <v>0</v>
      </c>
    </row>
    <row r="4912" spans="33:35" ht="15" customHeight="1">
      <c r="AG4912" s="658" t="s">
        <v>7888</v>
      </c>
      <c r="AH4912" s="659" t="s">
        <v>2336</v>
      </c>
      <c r="AI4912" s="660">
        <v>0</v>
      </c>
    </row>
    <row r="4913" spans="33:35" ht="15" customHeight="1">
      <c r="AG4913" s="658" t="s">
        <v>7889</v>
      </c>
      <c r="AH4913" s="659" t="s">
        <v>4524</v>
      </c>
      <c r="AI4913" s="660">
        <v>0.248</v>
      </c>
    </row>
    <row r="4914" spans="33:35" ht="15" customHeight="1">
      <c r="AG4914" s="658" t="s">
        <v>7890</v>
      </c>
      <c r="AH4914" s="659" t="s">
        <v>4526</v>
      </c>
      <c r="AI4914" s="660">
        <v>0</v>
      </c>
    </row>
    <row r="4915" spans="33:35" ht="15" customHeight="1">
      <c r="AG4915" s="658" t="s">
        <v>7891</v>
      </c>
      <c r="AH4915" s="659" t="s">
        <v>4528</v>
      </c>
      <c r="AI4915" s="660">
        <v>0</v>
      </c>
    </row>
    <row r="4916" spans="33:35" ht="15" customHeight="1">
      <c r="AG4916" s="658" t="s">
        <v>7892</v>
      </c>
      <c r="AH4916" s="659" t="s">
        <v>5977</v>
      </c>
      <c r="AI4916" s="660">
        <v>0</v>
      </c>
    </row>
    <row r="4917" spans="33:35" ht="15" customHeight="1">
      <c r="AG4917" s="658" t="s">
        <v>7893</v>
      </c>
      <c r="AH4917" s="659" t="s">
        <v>5978</v>
      </c>
      <c r="AI4917" s="660">
        <v>0.248</v>
      </c>
    </row>
    <row r="4918" spans="33:35" ht="15" customHeight="1">
      <c r="AG4918" s="658" t="s">
        <v>8698</v>
      </c>
      <c r="AH4918" s="659" t="s">
        <v>8384</v>
      </c>
      <c r="AI4918" s="660">
        <v>0.161</v>
      </c>
    </row>
    <row r="4919" spans="33:35" ht="15" customHeight="1">
      <c r="AG4919" s="658" t="s">
        <v>8699</v>
      </c>
      <c r="AH4919" s="659" t="s">
        <v>8385</v>
      </c>
      <c r="AI4919" s="660">
        <v>0.40799999999999997</v>
      </c>
    </row>
    <row r="4920" spans="33:35" ht="15" customHeight="1">
      <c r="AG4920" s="658" t="s">
        <v>7894</v>
      </c>
      <c r="AH4920" s="659" t="s">
        <v>5980</v>
      </c>
      <c r="AI4920" s="660">
        <v>0.42299999999999999</v>
      </c>
    </row>
    <row r="4921" spans="33:35" ht="15" customHeight="1">
      <c r="AG4921" s="658" t="s">
        <v>7895</v>
      </c>
      <c r="AH4921" s="659" t="s">
        <v>5981</v>
      </c>
      <c r="AI4921" s="660">
        <v>0.443</v>
      </c>
    </row>
    <row r="4922" spans="33:35" ht="15" customHeight="1">
      <c r="AG4922" s="658" t="s">
        <v>7896</v>
      </c>
      <c r="AH4922" s="659" t="s">
        <v>5982</v>
      </c>
      <c r="AI4922" s="660">
        <v>0.48700000000000004</v>
      </c>
    </row>
    <row r="4923" spans="33:35" ht="15" customHeight="1">
      <c r="AG4923" s="658" t="s">
        <v>7897</v>
      </c>
      <c r="AH4923" s="659" t="s">
        <v>5983</v>
      </c>
      <c r="AI4923" s="660">
        <v>0.3</v>
      </c>
    </row>
    <row r="4924" spans="33:35" ht="15" customHeight="1">
      <c r="AG4924" s="658" t="s">
        <v>7898</v>
      </c>
      <c r="AH4924" s="659" t="s">
        <v>5984</v>
      </c>
      <c r="AI4924" s="660">
        <v>0.51600000000000001</v>
      </c>
    </row>
    <row r="4925" spans="33:35" ht="15" customHeight="1">
      <c r="AG4925" s="658" t="s">
        <v>7899</v>
      </c>
      <c r="AH4925" s="659" t="s">
        <v>5985</v>
      </c>
      <c r="AI4925" s="660">
        <v>0.56300000000000006</v>
      </c>
    </row>
    <row r="4926" spans="33:35" ht="15" customHeight="1">
      <c r="AG4926" s="658" t="s">
        <v>7900</v>
      </c>
      <c r="AH4926" s="659" t="s">
        <v>5986</v>
      </c>
      <c r="AI4926" s="660">
        <v>0.45399999999999996</v>
      </c>
    </row>
    <row r="4927" spans="33:35" ht="15" customHeight="1">
      <c r="AG4927" s="658" t="s">
        <v>8700</v>
      </c>
      <c r="AH4927" s="659" t="s">
        <v>8386</v>
      </c>
      <c r="AI4927" s="660">
        <v>0.52200000000000002</v>
      </c>
    </row>
    <row r="4928" spans="33:35" ht="15" customHeight="1">
      <c r="AG4928" s="658" t="s">
        <v>7901</v>
      </c>
      <c r="AH4928" s="659" t="s">
        <v>5987</v>
      </c>
      <c r="AI4928" s="660">
        <v>0.26600000000000001</v>
      </c>
    </row>
    <row r="4929" spans="33:35" ht="15" customHeight="1">
      <c r="AG4929" s="658" t="s">
        <v>7902</v>
      </c>
      <c r="AH4929" s="659" t="s">
        <v>5988</v>
      </c>
      <c r="AI4929" s="660">
        <v>0.38600000000000001</v>
      </c>
    </row>
    <row r="4930" spans="33:35" ht="15" customHeight="1">
      <c r="AG4930" s="658" t="s">
        <v>7903</v>
      </c>
      <c r="AH4930" s="659" t="s">
        <v>5989</v>
      </c>
      <c r="AI4930" s="660">
        <v>0.45300000000000001</v>
      </c>
    </row>
    <row r="4931" spans="33:35" ht="15" customHeight="1">
      <c r="AG4931" s="658" t="s">
        <v>7904</v>
      </c>
      <c r="AH4931" s="659" t="s">
        <v>5990</v>
      </c>
      <c r="AI4931" s="660">
        <v>0.45</v>
      </c>
    </row>
    <row r="4932" spans="33:35" ht="15" customHeight="1">
      <c r="AG4932" s="658" t="s">
        <v>7905</v>
      </c>
      <c r="AH4932" s="659" t="s">
        <v>5991</v>
      </c>
      <c r="AI4932" s="660">
        <v>0.41499999999999998</v>
      </c>
    </row>
    <row r="4933" spans="33:35" ht="15" customHeight="1">
      <c r="AG4933" s="658" t="s">
        <v>7906</v>
      </c>
      <c r="AH4933" s="659" t="s">
        <v>5992</v>
      </c>
      <c r="AI4933" s="660">
        <v>0</v>
      </c>
    </row>
    <row r="4934" spans="33:35" ht="15" customHeight="1">
      <c r="AG4934" s="658" t="s">
        <v>7907</v>
      </c>
      <c r="AH4934" s="659" t="s">
        <v>6206</v>
      </c>
      <c r="AI4934" s="660">
        <v>0.4</v>
      </c>
    </row>
    <row r="4935" spans="33:35" ht="15" customHeight="1">
      <c r="AG4935" s="658" t="s">
        <v>7908</v>
      </c>
      <c r="AH4935" s="659" t="s">
        <v>5994</v>
      </c>
      <c r="AI4935" s="660">
        <v>0.49399999999999999</v>
      </c>
    </row>
    <row r="4936" spans="33:35" ht="15" customHeight="1">
      <c r="AG4936" s="658" t="s">
        <v>8701</v>
      </c>
      <c r="AH4936" s="659" t="s">
        <v>8387</v>
      </c>
      <c r="AI4936" s="660">
        <v>0</v>
      </c>
    </row>
    <row r="4937" spans="33:35" ht="15" customHeight="1">
      <c r="AG4937" s="658" t="s">
        <v>8702</v>
      </c>
      <c r="AH4937" s="659" t="s">
        <v>8388</v>
      </c>
      <c r="AI4937" s="660">
        <v>0.10900000000000001</v>
      </c>
    </row>
    <row r="4938" spans="33:35" ht="15" customHeight="1">
      <c r="AG4938" s="658" t="s">
        <v>7909</v>
      </c>
      <c r="AH4938" s="659" t="s">
        <v>5996</v>
      </c>
      <c r="AI4938" s="660">
        <v>7.6999999999999999E-2</v>
      </c>
    </row>
    <row r="4939" spans="33:35" ht="15" customHeight="1">
      <c r="AG4939" s="658" t="s">
        <v>7910</v>
      </c>
      <c r="AH4939" s="659" t="s">
        <v>5997</v>
      </c>
      <c r="AI4939" s="660">
        <v>0.40400000000000003</v>
      </c>
    </row>
    <row r="4940" spans="33:35" ht="15" customHeight="1">
      <c r="AG4940" s="658" t="s">
        <v>7911</v>
      </c>
      <c r="AH4940" s="659" t="s">
        <v>5998</v>
      </c>
      <c r="AI4940" s="660">
        <v>0.625</v>
      </c>
    </row>
    <row r="4941" spans="33:35" ht="15" customHeight="1">
      <c r="AG4941" s="658" t="s">
        <v>7912</v>
      </c>
      <c r="AH4941" s="659" t="s">
        <v>5999</v>
      </c>
      <c r="AI4941" s="660">
        <v>0</v>
      </c>
    </row>
    <row r="4942" spans="33:35" ht="15" customHeight="1">
      <c r="AG4942" s="658" t="s">
        <v>7913</v>
      </c>
      <c r="AH4942" s="659" t="s">
        <v>6207</v>
      </c>
      <c r="AI4942" s="660">
        <v>0.51500000000000001</v>
      </c>
    </row>
    <row r="4943" spans="33:35" ht="15" customHeight="1">
      <c r="AG4943" s="658" t="s">
        <v>7914</v>
      </c>
      <c r="AH4943" s="659" t="s">
        <v>6001</v>
      </c>
      <c r="AI4943" s="660">
        <v>0.442</v>
      </c>
    </row>
    <row r="4944" spans="33:35" ht="15" customHeight="1">
      <c r="AG4944" s="658" t="s">
        <v>7915</v>
      </c>
      <c r="AH4944" s="659" t="s">
        <v>6002</v>
      </c>
      <c r="AI4944" s="660">
        <v>0.54199999999999993</v>
      </c>
    </row>
    <row r="4945" spans="33:35" ht="15" customHeight="1">
      <c r="AG4945" s="658" t="s">
        <v>7916</v>
      </c>
      <c r="AH4945" s="659" t="s">
        <v>6004</v>
      </c>
      <c r="AI4945" s="660">
        <v>0.53200000000000003</v>
      </c>
    </row>
    <row r="4946" spans="33:35" ht="15" customHeight="1">
      <c r="AG4946" s="658" t="s">
        <v>7917</v>
      </c>
      <c r="AH4946" s="659" t="s">
        <v>4570</v>
      </c>
      <c r="AI4946" s="660">
        <v>0</v>
      </c>
    </row>
    <row r="4947" spans="33:35" ht="15" customHeight="1">
      <c r="AG4947" s="658" t="s">
        <v>7918</v>
      </c>
      <c r="AH4947" s="659" t="s">
        <v>6003</v>
      </c>
      <c r="AI4947" s="660">
        <v>0.879</v>
      </c>
    </row>
    <row r="4948" spans="33:35" ht="15" customHeight="1">
      <c r="AG4948" s="658" t="s">
        <v>7919</v>
      </c>
      <c r="AH4948" s="659" t="s">
        <v>6005</v>
      </c>
      <c r="AI4948" s="660">
        <v>0.52200000000000002</v>
      </c>
    </row>
    <row r="4949" spans="33:35" ht="15" customHeight="1">
      <c r="AG4949" s="658" t="s">
        <v>7920</v>
      </c>
      <c r="AH4949" s="659" t="s">
        <v>6006</v>
      </c>
      <c r="AI4949" s="660">
        <v>0.56999999999999995</v>
      </c>
    </row>
    <row r="4950" spans="33:35" ht="15" customHeight="1">
      <c r="AG4950" s="658" t="s">
        <v>7921</v>
      </c>
      <c r="AH4950" s="659" t="s">
        <v>6007</v>
      </c>
      <c r="AI4950" s="660">
        <v>0.308</v>
      </c>
    </row>
    <row r="4951" spans="33:35" ht="15" customHeight="1">
      <c r="AG4951" s="658" t="s">
        <v>7922</v>
      </c>
      <c r="AH4951" s="659" t="s">
        <v>4578</v>
      </c>
      <c r="AI4951" s="660">
        <v>0</v>
      </c>
    </row>
    <row r="4952" spans="33:35" ht="15" customHeight="1">
      <c r="AG4952" s="658" t="s">
        <v>7923</v>
      </c>
      <c r="AH4952" s="659" t="s">
        <v>6008</v>
      </c>
      <c r="AI4952" s="660">
        <v>0.61599999999999999</v>
      </c>
    </row>
    <row r="4953" spans="33:35" ht="15" customHeight="1">
      <c r="AG4953" s="658" t="s">
        <v>7924</v>
      </c>
      <c r="AH4953" s="659" t="s">
        <v>6009</v>
      </c>
      <c r="AI4953" s="660">
        <v>0.47399999999999998</v>
      </c>
    </row>
    <row r="4954" spans="33:35" ht="15" customHeight="1">
      <c r="AG4954" s="658" t="s">
        <v>7925</v>
      </c>
      <c r="AH4954" s="659" t="s">
        <v>4585</v>
      </c>
      <c r="AI4954" s="660">
        <v>0</v>
      </c>
    </row>
    <row r="4955" spans="33:35" ht="15" customHeight="1">
      <c r="AG4955" s="658" t="s">
        <v>7926</v>
      </c>
      <c r="AH4955" s="659" t="s">
        <v>6012</v>
      </c>
      <c r="AI4955" s="660">
        <v>0.46599999999999997</v>
      </c>
    </row>
    <row r="4956" spans="33:35" ht="15" customHeight="1">
      <c r="AG4956" s="658" t="s">
        <v>7927</v>
      </c>
      <c r="AH4956" s="659" t="s">
        <v>6013</v>
      </c>
      <c r="AI4956" s="660">
        <v>0.56400000000000006</v>
      </c>
    </row>
    <row r="4957" spans="33:35" ht="15" customHeight="1">
      <c r="AG4957" s="658" t="s">
        <v>7928</v>
      </c>
      <c r="AH4957" s="659" t="s">
        <v>6015</v>
      </c>
      <c r="AI4957" s="660">
        <v>0.52600000000000002</v>
      </c>
    </row>
    <row r="4958" spans="33:35" ht="15" customHeight="1">
      <c r="AG4958" s="658" t="s">
        <v>8703</v>
      </c>
      <c r="AH4958" s="659" t="s">
        <v>8389</v>
      </c>
      <c r="AI4958" s="660">
        <v>0.44600000000000001</v>
      </c>
    </row>
    <row r="4959" spans="33:35" ht="15" customHeight="1">
      <c r="AG4959" s="658" t="s">
        <v>7929</v>
      </c>
      <c r="AH4959" s="659" t="s">
        <v>6018</v>
      </c>
      <c r="AI4959" s="660">
        <v>0.308</v>
      </c>
    </row>
    <row r="4960" spans="33:35" ht="15" customHeight="1">
      <c r="AG4960" s="658" t="s">
        <v>7930</v>
      </c>
      <c r="AH4960" s="659" t="s">
        <v>6020</v>
      </c>
      <c r="AI4960" s="660">
        <v>0.42799999999999999</v>
      </c>
    </row>
    <row r="4961" spans="33:35" ht="15" customHeight="1">
      <c r="AG4961" s="658" t="s">
        <v>8704</v>
      </c>
      <c r="AH4961" s="659" t="s">
        <v>8390</v>
      </c>
      <c r="AI4961" s="660">
        <v>0</v>
      </c>
    </row>
    <row r="4962" spans="33:35" ht="15" customHeight="1">
      <c r="AG4962" s="658" t="s">
        <v>8705</v>
      </c>
      <c r="AH4962" s="659" t="s">
        <v>8391</v>
      </c>
      <c r="AI4962" s="660">
        <v>0.26400000000000001</v>
      </c>
    </row>
    <row r="4963" spans="33:35" ht="15" customHeight="1">
      <c r="AG4963" s="658" t="s">
        <v>8706</v>
      </c>
      <c r="AH4963" s="659" t="s">
        <v>8392</v>
      </c>
      <c r="AI4963" s="660">
        <v>0.42399999999999999</v>
      </c>
    </row>
    <row r="4964" spans="33:35" ht="15" customHeight="1">
      <c r="AG4964" s="658" t="s">
        <v>7931</v>
      </c>
      <c r="AH4964" s="659" t="s">
        <v>6208</v>
      </c>
      <c r="AI4964" s="660">
        <v>0</v>
      </c>
    </row>
    <row r="4965" spans="33:35" ht="15" customHeight="1">
      <c r="AG4965" s="658" t="s">
        <v>7932</v>
      </c>
      <c r="AH4965" s="659" t="s">
        <v>6209</v>
      </c>
      <c r="AI4965" s="660">
        <v>0</v>
      </c>
    </row>
    <row r="4966" spans="33:35" ht="15" customHeight="1">
      <c r="AG4966" s="658" t="s">
        <v>7933</v>
      </c>
      <c r="AH4966" s="659" t="s">
        <v>6210</v>
      </c>
      <c r="AI4966" s="660">
        <v>0.42599999999999999</v>
      </c>
    </row>
    <row r="4967" spans="33:35" ht="15" customHeight="1">
      <c r="AG4967" s="658" t="s">
        <v>7934</v>
      </c>
      <c r="AH4967" s="659" t="s">
        <v>6024</v>
      </c>
      <c r="AI4967" s="660">
        <v>0</v>
      </c>
    </row>
    <row r="4968" spans="33:35" ht="15" customHeight="1">
      <c r="AG4968" s="658" t="s">
        <v>7935</v>
      </c>
      <c r="AH4968" s="659" t="s">
        <v>6025</v>
      </c>
      <c r="AI4968" s="660">
        <v>0.42399999999999999</v>
      </c>
    </row>
    <row r="4969" spans="33:35" ht="15" customHeight="1">
      <c r="AG4969" s="658" t="s">
        <v>7936</v>
      </c>
      <c r="AH4969" s="659" t="s">
        <v>6026</v>
      </c>
      <c r="AI4969" s="660">
        <v>0.51700000000000002</v>
      </c>
    </row>
    <row r="4970" spans="33:35" ht="15" customHeight="1">
      <c r="AG4970" s="658" t="s">
        <v>7937</v>
      </c>
      <c r="AH4970" s="659" t="s">
        <v>6027</v>
      </c>
      <c r="AI4970" s="660">
        <v>0.55699999999999994</v>
      </c>
    </row>
    <row r="4971" spans="33:35" ht="15" customHeight="1">
      <c r="AG4971" s="658" t="s">
        <v>7938</v>
      </c>
      <c r="AH4971" s="659" t="s">
        <v>6028</v>
      </c>
      <c r="AI4971" s="660">
        <v>0.51</v>
      </c>
    </row>
    <row r="4972" spans="33:35" ht="15" customHeight="1">
      <c r="AG4972" s="658" t="s">
        <v>7939</v>
      </c>
      <c r="AH4972" s="659" t="s">
        <v>2016</v>
      </c>
      <c r="AI4972" s="660">
        <v>0</v>
      </c>
    </row>
    <row r="4973" spans="33:35" ht="15" customHeight="1">
      <c r="AG4973" s="658" t="s">
        <v>7940</v>
      </c>
      <c r="AH4973" s="659" t="s">
        <v>2017</v>
      </c>
      <c r="AI4973" s="660">
        <v>0</v>
      </c>
    </row>
    <row r="4974" spans="33:35" ht="15" customHeight="1">
      <c r="AG4974" s="658" t="s">
        <v>7941</v>
      </c>
      <c r="AH4974" s="659" t="s">
        <v>2801</v>
      </c>
      <c r="AI4974" s="660">
        <v>0.27099999999999996</v>
      </c>
    </row>
    <row r="4975" spans="33:35" ht="15" customHeight="1">
      <c r="AG4975" s="658" t="s">
        <v>7942</v>
      </c>
      <c r="AH4975" s="659" t="s">
        <v>2802</v>
      </c>
      <c r="AI4975" s="660">
        <v>0</v>
      </c>
    </row>
    <row r="4976" spans="33:35" ht="15" customHeight="1">
      <c r="AG4976" s="658" t="s">
        <v>7943</v>
      </c>
      <c r="AH4976" s="659" t="s">
        <v>2803</v>
      </c>
      <c r="AI4976" s="660">
        <v>0.37</v>
      </c>
    </row>
    <row r="4977" spans="33:35" ht="15" customHeight="1">
      <c r="AG4977" s="658" t="s">
        <v>7944</v>
      </c>
      <c r="AH4977" s="659" t="s">
        <v>4612</v>
      </c>
      <c r="AI4977" s="660">
        <v>0.47799999999999998</v>
      </c>
    </row>
    <row r="4978" spans="33:35" ht="15" customHeight="1">
      <c r="AG4978" s="658" t="s">
        <v>7945</v>
      </c>
      <c r="AH4978" s="659" t="s">
        <v>6029</v>
      </c>
      <c r="AI4978" s="660">
        <v>0.53799999999999992</v>
      </c>
    </row>
    <row r="4979" spans="33:35" ht="15" customHeight="1">
      <c r="AG4979" s="658" t="s">
        <v>7946</v>
      </c>
      <c r="AH4979" s="659" t="s">
        <v>6030</v>
      </c>
      <c r="AI4979" s="660">
        <v>0</v>
      </c>
    </row>
    <row r="4980" spans="33:35" ht="15" customHeight="1">
      <c r="AG4980" s="658" t="s">
        <v>7947</v>
      </c>
      <c r="AH4980" s="659" t="s">
        <v>6031</v>
      </c>
      <c r="AI4980" s="660">
        <v>0</v>
      </c>
    </row>
    <row r="4981" spans="33:35" ht="15" customHeight="1">
      <c r="AG4981" s="658" t="s">
        <v>7948</v>
      </c>
      <c r="AH4981" s="659" t="s">
        <v>6032</v>
      </c>
      <c r="AI4981" s="660">
        <v>0</v>
      </c>
    </row>
    <row r="4982" spans="33:35" ht="15" customHeight="1">
      <c r="AG4982" s="658" t="s">
        <v>7949</v>
      </c>
      <c r="AH4982" s="659" t="s">
        <v>6033</v>
      </c>
      <c r="AI4982" s="660">
        <v>0</v>
      </c>
    </row>
    <row r="4983" spans="33:35" ht="15" customHeight="1">
      <c r="AG4983" s="658" t="s">
        <v>7950</v>
      </c>
      <c r="AH4983" s="659" t="s">
        <v>6034</v>
      </c>
      <c r="AI4983" s="660">
        <v>0.35100000000000003</v>
      </c>
    </row>
    <row r="4984" spans="33:35" ht="15" customHeight="1">
      <c r="AG4984" s="658" t="s">
        <v>7951</v>
      </c>
      <c r="AH4984" s="659" t="s">
        <v>4618</v>
      </c>
      <c r="AI4984" s="660">
        <v>0</v>
      </c>
    </row>
    <row r="4985" spans="33:35" ht="15" customHeight="1">
      <c r="AG4985" s="658" t="s">
        <v>8707</v>
      </c>
      <c r="AH4985" s="659" t="s">
        <v>8393</v>
      </c>
      <c r="AI4985" s="660">
        <v>0</v>
      </c>
    </row>
    <row r="4986" spans="33:35" ht="15" customHeight="1">
      <c r="AG4986" s="658" t="s">
        <v>8708</v>
      </c>
      <c r="AH4986" s="659" t="s">
        <v>8394</v>
      </c>
      <c r="AI4986" s="660">
        <v>0.29699999999999999</v>
      </c>
    </row>
    <row r="4987" spans="33:35" ht="15" customHeight="1">
      <c r="AG4987" s="658" t="s">
        <v>8709</v>
      </c>
      <c r="AH4987" s="659" t="s">
        <v>8395</v>
      </c>
      <c r="AI4987" s="660">
        <v>0.439</v>
      </c>
    </row>
    <row r="4988" spans="33:35" ht="15" customHeight="1">
      <c r="AG4988" s="658" t="s">
        <v>7952</v>
      </c>
      <c r="AH4988" s="659" t="s">
        <v>6037</v>
      </c>
      <c r="AI4988" s="660">
        <v>0</v>
      </c>
    </row>
    <row r="4989" spans="33:35" ht="15" customHeight="1">
      <c r="AG4989" s="658" t="s">
        <v>8710</v>
      </c>
      <c r="AH4989" s="659" t="s">
        <v>8396</v>
      </c>
      <c r="AI4989" s="660">
        <v>0.39100000000000001</v>
      </c>
    </row>
    <row r="4990" spans="33:35" ht="15" customHeight="1">
      <c r="AG4990" s="658" t="s">
        <v>7953</v>
      </c>
      <c r="AH4990" s="659" t="s">
        <v>6211</v>
      </c>
      <c r="AI4990" s="660">
        <v>0.35399999999999998</v>
      </c>
    </row>
    <row r="4991" spans="33:35" ht="15" customHeight="1">
      <c r="AG4991" s="658" t="s">
        <v>7954</v>
      </c>
      <c r="AH4991" s="659" t="s">
        <v>6042</v>
      </c>
      <c r="AI4991" s="660">
        <v>0.443</v>
      </c>
    </row>
    <row r="4992" spans="33:35" ht="15" customHeight="1">
      <c r="AG4992" s="658" t="s">
        <v>7955</v>
      </c>
      <c r="AH4992" s="659" t="s">
        <v>6043</v>
      </c>
      <c r="AI4992" s="660">
        <v>0.41399999999999998</v>
      </c>
    </row>
    <row r="4993" spans="33:35" ht="15" customHeight="1">
      <c r="AG4993" s="658" t="s">
        <v>7956</v>
      </c>
      <c r="AH4993" s="659" t="s">
        <v>4624</v>
      </c>
      <c r="AI4993" s="660">
        <v>0</v>
      </c>
    </row>
    <row r="4994" spans="33:35" ht="15" customHeight="1">
      <c r="AG4994" s="658" t="s">
        <v>7957</v>
      </c>
      <c r="AH4994" s="659" t="s">
        <v>6044</v>
      </c>
      <c r="AI4994" s="660">
        <v>0.42099999999999999</v>
      </c>
    </row>
    <row r="4995" spans="33:35" ht="15" customHeight="1">
      <c r="AG4995" s="658" t="s">
        <v>7958</v>
      </c>
      <c r="AH4995" s="659" t="s">
        <v>6045</v>
      </c>
      <c r="AI4995" s="660">
        <v>0</v>
      </c>
    </row>
    <row r="4996" spans="33:35" ht="15" customHeight="1">
      <c r="AG4996" s="658" t="s">
        <v>7959</v>
      </c>
      <c r="AH4996" s="659" t="s">
        <v>6046</v>
      </c>
      <c r="AI4996" s="660">
        <v>0.442</v>
      </c>
    </row>
    <row r="4997" spans="33:35" ht="15" customHeight="1">
      <c r="AG4997" s="658" t="s">
        <v>7960</v>
      </c>
      <c r="AH4997" s="659" t="s">
        <v>6047</v>
      </c>
      <c r="AI4997" s="660">
        <v>0.52800000000000002</v>
      </c>
    </row>
    <row r="4998" spans="33:35" ht="15" customHeight="1">
      <c r="AG4998" s="658" t="s">
        <v>7961</v>
      </c>
      <c r="AH4998" s="659" t="s">
        <v>6048</v>
      </c>
      <c r="AI4998" s="660">
        <v>0.55999999999999994</v>
      </c>
    </row>
    <row r="4999" spans="33:35" ht="15" customHeight="1">
      <c r="AG4999" s="658" t="s">
        <v>7962</v>
      </c>
      <c r="AH4999" s="659" t="s">
        <v>4634</v>
      </c>
      <c r="AI4999" s="660">
        <v>0</v>
      </c>
    </row>
    <row r="5000" spans="33:35" ht="15" customHeight="1">
      <c r="AG5000" s="658" t="s">
        <v>7963</v>
      </c>
      <c r="AH5000" s="659" t="s">
        <v>6049</v>
      </c>
      <c r="AI5000" s="660">
        <v>0.47199999999999998</v>
      </c>
    </row>
    <row r="5001" spans="33:35" ht="15" customHeight="1">
      <c r="AG5001" s="658" t="s">
        <v>8711</v>
      </c>
      <c r="AH5001" s="659" t="s">
        <v>8397</v>
      </c>
      <c r="AI5001" s="660">
        <v>0</v>
      </c>
    </row>
    <row r="5002" spans="33:35" ht="15" customHeight="1">
      <c r="AG5002" s="658" t="s">
        <v>8712</v>
      </c>
      <c r="AH5002" s="659" t="s">
        <v>8398</v>
      </c>
      <c r="AI5002" s="660">
        <v>0</v>
      </c>
    </row>
    <row r="5003" spans="33:35" ht="15" customHeight="1">
      <c r="AG5003" s="658" t="s">
        <v>8713</v>
      </c>
      <c r="AH5003" s="659" t="s">
        <v>8399</v>
      </c>
      <c r="AI5003" s="660">
        <v>0.435</v>
      </c>
    </row>
    <row r="5004" spans="33:35" ht="15" customHeight="1">
      <c r="AG5004" s="658" t="s">
        <v>7964</v>
      </c>
      <c r="AH5004" s="659" t="s">
        <v>6050</v>
      </c>
      <c r="AI5004" s="660">
        <v>0</v>
      </c>
    </row>
    <row r="5005" spans="33:35" ht="15" customHeight="1">
      <c r="AG5005" s="658" t="s">
        <v>7965</v>
      </c>
      <c r="AH5005" s="659" t="s">
        <v>6051</v>
      </c>
      <c r="AI5005" s="660">
        <v>0.56200000000000006</v>
      </c>
    </row>
    <row r="5006" spans="33:35" ht="15" customHeight="1">
      <c r="AG5006" s="658" t="s">
        <v>7966</v>
      </c>
      <c r="AH5006" s="659" t="s">
        <v>6212</v>
      </c>
      <c r="AI5006" s="660">
        <v>0</v>
      </c>
    </row>
    <row r="5007" spans="33:35" ht="15" customHeight="1">
      <c r="AG5007" s="658" t="s">
        <v>7967</v>
      </c>
      <c r="AH5007" s="659" t="s">
        <v>6213</v>
      </c>
      <c r="AI5007" s="660">
        <v>0.46800000000000003</v>
      </c>
    </row>
    <row r="5008" spans="33:35" ht="15" customHeight="1">
      <c r="AG5008" s="658" t="s">
        <v>7968</v>
      </c>
      <c r="AH5008" s="659" t="s">
        <v>6052</v>
      </c>
      <c r="AI5008" s="660">
        <v>0.14899999999999999</v>
      </c>
    </row>
    <row r="5009" spans="33:35" ht="15" customHeight="1" thickBot="1">
      <c r="AG5009" s="658" t="s">
        <v>7969</v>
      </c>
      <c r="AH5009" s="659" t="s">
        <v>6053</v>
      </c>
      <c r="AI5009" s="660">
        <v>0</v>
      </c>
    </row>
    <row r="5010" spans="33:35" ht="15" customHeight="1">
      <c r="AG5010" s="661" t="s">
        <v>7970</v>
      </c>
      <c r="AH5010" s="656" t="s">
        <v>6054</v>
      </c>
      <c r="AI5010" s="662">
        <v>0.32400000000000001</v>
      </c>
    </row>
    <row r="5011" spans="33:35" ht="15" customHeight="1">
      <c r="AG5011" s="661" t="s">
        <v>7971</v>
      </c>
      <c r="AH5011" s="659" t="s">
        <v>6055</v>
      </c>
      <c r="AI5011" s="662">
        <v>0.57600000000000007</v>
      </c>
    </row>
    <row r="5012" spans="33:35" ht="15" customHeight="1">
      <c r="AG5012" s="661" t="s">
        <v>7972</v>
      </c>
      <c r="AH5012" s="659" t="s">
        <v>6056</v>
      </c>
      <c r="AI5012" s="662">
        <v>0.311</v>
      </c>
    </row>
    <row r="5013" spans="33:35" ht="15" customHeight="1">
      <c r="AG5013" s="661" t="s">
        <v>7973</v>
      </c>
      <c r="AH5013" s="659" t="s">
        <v>6057</v>
      </c>
      <c r="AI5013" s="662">
        <v>0.30099999999999999</v>
      </c>
    </row>
    <row r="5014" spans="33:35" ht="15" customHeight="1">
      <c r="AG5014" s="661" t="s">
        <v>7974</v>
      </c>
      <c r="AH5014" s="659" t="s">
        <v>6214</v>
      </c>
      <c r="AI5014" s="662">
        <v>0</v>
      </c>
    </row>
    <row r="5015" spans="33:35" ht="15" customHeight="1">
      <c r="AG5015" s="661" t="s">
        <v>7975</v>
      </c>
      <c r="AH5015" s="659" t="s">
        <v>6215</v>
      </c>
      <c r="AI5015" s="662">
        <v>0</v>
      </c>
    </row>
    <row r="5016" spans="33:35" ht="15" customHeight="1">
      <c r="AG5016" s="661" t="s">
        <v>7976</v>
      </c>
      <c r="AH5016" s="659" t="s">
        <v>6216</v>
      </c>
      <c r="AI5016" s="662">
        <v>0</v>
      </c>
    </row>
    <row r="5017" spans="33:35" ht="15" customHeight="1">
      <c r="AG5017" s="661" t="s">
        <v>8714</v>
      </c>
      <c r="AH5017" s="659" t="s">
        <v>8400</v>
      </c>
      <c r="AI5017" s="662">
        <v>0</v>
      </c>
    </row>
    <row r="5018" spans="33:35" ht="15" customHeight="1">
      <c r="AG5018" s="661" t="s">
        <v>8715</v>
      </c>
      <c r="AH5018" s="659" t="s">
        <v>8401</v>
      </c>
      <c r="AI5018" s="662">
        <v>0.45199999999999996</v>
      </c>
    </row>
    <row r="5019" spans="33:35" ht="15" customHeight="1">
      <c r="AG5019" s="661" t="s">
        <v>8716</v>
      </c>
      <c r="AH5019" s="659" t="s">
        <v>8402</v>
      </c>
      <c r="AI5019" s="662">
        <v>0.505</v>
      </c>
    </row>
    <row r="5020" spans="33:35" ht="15" customHeight="1">
      <c r="AG5020" s="661" t="s">
        <v>8717</v>
      </c>
      <c r="AH5020" s="659" t="s">
        <v>8403</v>
      </c>
      <c r="AI5020" s="662">
        <v>0</v>
      </c>
    </row>
    <row r="5021" spans="33:35" ht="15" customHeight="1">
      <c r="AG5021" s="661" t="s">
        <v>8718</v>
      </c>
      <c r="AH5021" s="659" t="s">
        <v>8404</v>
      </c>
      <c r="AI5021" s="662">
        <v>0.43099999999999999</v>
      </c>
    </row>
    <row r="5022" spans="33:35" ht="15" customHeight="1">
      <c r="AG5022" s="661" t="s">
        <v>7977</v>
      </c>
      <c r="AH5022" s="659" t="s">
        <v>6062</v>
      </c>
      <c r="AI5022" s="662">
        <v>0.45600000000000002</v>
      </c>
    </row>
    <row r="5023" spans="33:35" ht="15" customHeight="1">
      <c r="AG5023" s="661" t="s">
        <v>7978</v>
      </c>
      <c r="AH5023" s="659" t="s">
        <v>6065</v>
      </c>
      <c r="AI5023" s="662">
        <v>0.16500000000000001</v>
      </c>
    </row>
    <row r="5024" spans="33:35" ht="15" customHeight="1">
      <c r="AG5024" s="661" t="s">
        <v>7979</v>
      </c>
      <c r="AH5024" s="659" t="s">
        <v>6066</v>
      </c>
      <c r="AI5024" s="662">
        <v>0</v>
      </c>
    </row>
    <row r="5025" spans="33:35" ht="15" customHeight="1">
      <c r="AG5025" s="661" t="s">
        <v>7980</v>
      </c>
      <c r="AH5025" s="659" t="s">
        <v>6217</v>
      </c>
      <c r="AI5025" s="662">
        <v>0.2</v>
      </c>
    </row>
    <row r="5026" spans="33:35" ht="15" customHeight="1">
      <c r="AG5026" s="661" t="s">
        <v>7981</v>
      </c>
      <c r="AH5026" s="659" t="s">
        <v>6068</v>
      </c>
      <c r="AI5026" s="662">
        <v>0.45899999999999996</v>
      </c>
    </row>
    <row r="5027" spans="33:35" ht="15" customHeight="1">
      <c r="AG5027" s="661" t="s">
        <v>7982</v>
      </c>
      <c r="AH5027" s="659" t="s">
        <v>6218</v>
      </c>
      <c r="AI5027" s="662">
        <v>0</v>
      </c>
    </row>
    <row r="5028" spans="33:35" ht="15" customHeight="1">
      <c r="AG5028" s="661" t="s">
        <v>8719</v>
      </c>
      <c r="AH5028" s="659" t="s">
        <v>8405</v>
      </c>
      <c r="AI5028" s="662">
        <v>0.56399999999999995</v>
      </c>
    </row>
    <row r="5029" spans="33:35" ht="15" customHeight="1">
      <c r="AG5029" s="661" t="s">
        <v>7983</v>
      </c>
      <c r="AH5029" s="659" t="s">
        <v>6074</v>
      </c>
      <c r="AI5029" s="662">
        <v>0.53900000000000003</v>
      </c>
    </row>
    <row r="5030" spans="33:35" ht="15" customHeight="1">
      <c r="AG5030" s="661" t="s">
        <v>7984</v>
      </c>
      <c r="AH5030" s="659" t="s">
        <v>6219</v>
      </c>
      <c r="AI5030" s="662">
        <v>1.2270000000000001</v>
      </c>
    </row>
    <row r="5031" spans="33:35" ht="15" customHeight="1">
      <c r="AG5031" s="661" t="s">
        <v>7985</v>
      </c>
      <c r="AH5031" s="659" t="s">
        <v>6220</v>
      </c>
      <c r="AI5031" s="662">
        <v>0.29100000000000004</v>
      </c>
    </row>
    <row r="5032" spans="33:35" ht="15" customHeight="1">
      <c r="AG5032" s="661" t="s">
        <v>7986</v>
      </c>
      <c r="AH5032" s="659" t="s">
        <v>6077</v>
      </c>
      <c r="AI5032" s="662">
        <v>0.377</v>
      </c>
    </row>
    <row r="5033" spans="33:35" ht="15" customHeight="1">
      <c r="AG5033" s="661" t="s">
        <v>7987</v>
      </c>
      <c r="AH5033" s="659" t="s">
        <v>6078</v>
      </c>
      <c r="AI5033" s="662">
        <v>0.40700000000000003</v>
      </c>
    </row>
    <row r="5034" spans="33:35" ht="15" customHeight="1">
      <c r="AG5034" s="661" t="s">
        <v>7988</v>
      </c>
      <c r="AH5034" s="659" t="s">
        <v>6221</v>
      </c>
      <c r="AI5034" s="662">
        <v>0.47800000000000004</v>
      </c>
    </row>
    <row r="5035" spans="33:35" ht="15" customHeight="1">
      <c r="AG5035" s="661" t="s">
        <v>7989</v>
      </c>
      <c r="AH5035" s="659" t="s">
        <v>6082</v>
      </c>
      <c r="AI5035" s="662">
        <v>0.69899999999999995</v>
      </c>
    </row>
    <row r="5036" spans="33:35" ht="15" customHeight="1">
      <c r="AG5036" s="661" t="s">
        <v>7990</v>
      </c>
      <c r="AH5036" s="659" t="s">
        <v>6222</v>
      </c>
      <c r="AI5036" s="662">
        <v>0.54199999999999993</v>
      </c>
    </row>
    <row r="5037" spans="33:35" ht="15" customHeight="1">
      <c r="AG5037" s="661" t="s">
        <v>7991</v>
      </c>
      <c r="AH5037" s="659" t="s">
        <v>6085</v>
      </c>
      <c r="AI5037" s="662">
        <v>0.53100000000000003</v>
      </c>
    </row>
    <row r="5038" spans="33:35" ht="15" customHeight="1">
      <c r="AG5038" s="661" t="s">
        <v>7992</v>
      </c>
      <c r="AH5038" s="659" t="s">
        <v>6086</v>
      </c>
      <c r="AI5038" s="662">
        <v>0</v>
      </c>
    </row>
    <row r="5039" spans="33:35" ht="15" customHeight="1">
      <c r="AG5039" s="661" t="s">
        <v>8720</v>
      </c>
      <c r="AH5039" s="659" t="s">
        <v>8406</v>
      </c>
      <c r="AI5039" s="662">
        <v>0.52900000000000003</v>
      </c>
    </row>
    <row r="5040" spans="33:35" ht="15" customHeight="1">
      <c r="AG5040" s="661" t="s">
        <v>7993</v>
      </c>
      <c r="AH5040" s="659" t="s">
        <v>4700</v>
      </c>
      <c r="AI5040" s="662">
        <v>0</v>
      </c>
    </row>
    <row r="5041" spans="33:35" ht="15" customHeight="1">
      <c r="AG5041" s="661" t="s">
        <v>7994</v>
      </c>
      <c r="AH5041" s="659" t="s">
        <v>4702</v>
      </c>
      <c r="AI5041" s="662">
        <v>0.217</v>
      </c>
    </row>
    <row r="5042" spans="33:35" ht="15" customHeight="1">
      <c r="AG5042" s="661" t="s">
        <v>7995</v>
      </c>
      <c r="AH5042" s="659" t="s">
        <v>4704</v>
      </c>
      <c r="AI5042" s="662">
        <v>0.28200000000000003</v>
      </c>
    </row>
    <row r="5043" spans="33:35" ht="15" customHeight="1">
      <c r="AG5043" s="661" t="s">
        <v>7996</v>
      </c>
      <c r="AH5043" s="659" t="s">
        <v>4706</v>
      </c>
      <c r="AI5043" s="662">
        <v>0.30399999999999999</v>
      </c>
    </row>
    <row r="5044" spans="33:35" ht="15" customHeight="1">
      <c r="AG5044" s="661" t="s">
        <v>8721</v>
      </c>
      <c r="AH5044" s="659" t="s">
        <v>4708</v>
      </c>
      <c r="AI5044" s="662">
        <v>0.49399999999999999</v>
      </c>
    </row>
    <row r="5045" spans="33:35" ht="15" customHeight="1">
      <c r="AG5045" s="661" t="s">
        <v>7997</v>
      </c>
      <c r="AH5045" s="659" t="s">
        <v>6223</v>
      </c>
      <c r="AI5045" s="662">
        <v>0</v>
      </c>
    </row>
    <row r="5046" spans="33:35" ht="15" customHeight="1">
      <c r="AG5046" s="661" t="s">
        <v>7998</v>
      </c>
      <c r="AH5046" s="659" t="s">
        <v>6224</v>
      </c>
      <c r="AI5046" s="662">
        <v>0.01</v>
      </c>
    </row>
    <row r="5047" spans="33:35" ht="15" customHeight="1">
      <c r="AG5047" s="661" t="s">
        <v>7999</v>
      </c>
      <c r="AH5047" s="659" t="s">
        <v>4713</v>
      </c>
      <c r="AI5047" s="662">
        <v>0</v>
      </c>
    </row>
    <row r="5048" spans="33:35" ht="15" customHeight="1">
      <c r="AG5048" s="661" t="s">
        <v>8000</v>
      </c>
      <c r="AH5048" s="659" t="s">
        <v>4715</v>
      </c>
      <c r="AI5048" s="662">
        <v>0</v>
      </c>
    </row>
    <row r="5049" spans="33:35" ht="15" customHeight="1">
      <c r="AG5049" s="661" t="s">
        <v>8722</v>
      </c>
      <c r="AH5049" s="659" t="s">
        <v>8407</v>
      </c>
      <c r="AI5049" s="662">
        <v>0.39700000000000002</v>
      </c>
    </row>
    <row r="5050" spans="33:35" ht="15" customHeight="1">
      <c r="AG5050" s="661" t="s">
        <v>8001</v>
      </c>
      <c r="AH5050" s="659" t="s">
        <v>6095</v>
      </c>
      <c r="AI5050" s="662">
        <v>0.34200000000000003</v>
      </c>
    </row>
    <row r="5051" spans="33:35" ht="15" customHeight="1">
      <c r="AG5051" s="661" t="s">
        <v>8002</v>
      </c>
      <c r="AH5051" s="659" t="s">
        <v>6096</v>
      </c>
      <c r="AI5051" s="662">
        <v>0.32300000000000001</v>
      </c>
    </row>
    <row r="5052" spans="33:35" ht="15" customHeight="1">
      <c r="AG5052" s="661" t="s">
        <v>8723</v>
      </c>
      <c r="AH5052" s="659" t="s">
        <v>8408</v>
      </c>
      <c r="AI5052" s="662">
        <v>0.58799999999999997</v>
      </c>
    </row>
    <row r="5053" spans="33:35" ht="15" customHeight="1">
      <c r="AG5053" s="661" t="s">
        <v>8003</v>
      </c>
      <c r="AH5053" s="659" t="s">
        <v>6098</v>
      </c>
      <c r="AI5053" s="662">
        <v>0.41199999999999998</v>
      </c>
    </row>
    <row r="5054" spans="33:35" ht="15" customHeight="1">
      <c r="AG5054" s="661" t="s">
        <v>8004</v>
      </c>
      <c r="AH5054" s="659" t="s">
        <v>6225</v>
      </c>
      <c r="AI5054" s="662">
        <v>0.372</v>
      </c>
    </row>
    <row r="5055" spans="33:35" ht="15" customHeight="1">
      <c r="AG5055" s="661" t="s">
        <v>8724</v>
      </c>
      <c r="AH5055" s="659" t="s">
        <v>8409</v>
      </c>
      <c r="AI5055" s="662">
        <v>0.501</v>
      </c>
    </row>
    <row r="5056" spans="33:35" ht="15" customHeight="1">
      <c r="AG5056" s="661" t="s">
        <v>8005</v>
      </c>
      <c r="AH5056" s="659" t="s">
        <v>6100</v>
      </c>
      <c r="AI5056" s="662">
        <v>0.56300000000000006</v>
      </c>
    </row>
    <row r="5057" spans="33:35" ht="15" customHeight="1">
      <c r="AG5057" s="661" t="s">
        <v>8006</v>
      </c>
      <c r="AH5057" s="659" t="s">
        <v>6226</v>
      </c>
      <c r="AI5057" s="662">
        <v>0.51400000000000001</v>
      </c>
    </row>
    <row r="5058" spans="33:35" ht="15" customHeight="1">
      <c r="AG5058" s="661" t="s">
        <v>8007</v>
      </c>
      <c r="AH5058" s="659" t="s">
        <v>6103</v>
      </c>
      <c r="AI5058" s="662">
        <v>0.70899999999999996</v>
      </c>
    </row>
    <row r="5059" spans="33:35" ht="15" customHeight="1">
      <c r="AG5059" s="661" t="s">
        <v>8008</v>
      </c>
      <c r="AH5059" s="659" t="s">
        <v>1408</v>
      </c>
      <c r="AI5059" s="662">
        <v>0</v>
      </c>
    </row>
    <row r="5060" spans="33:35" ht="15" customHeight="1">
      <c r="AG5060" s="661" t="s">
        <v>8009</v>
      </c>
      <c r="AH5060" s="659" t="s">
        <v>4734</v>
      </c>
      <c r="AI5060" s="662">
        <v>0.39600000000000002</v>
      </c>
    </row>
    <row r="5061" spans="33:35" ht="15" customHeight="1">
      <c r="AG5061" s="661" t="s">
        <v>8010</v>
      </c>
      <c r="AH5061" s="659" t="s">
        <v>6227</v>
      </c>
      <c r="AI5061" s="662">
        <v>0</v>
      </c>
    </row>
    <row r="5062" spans="33:35" ht="15" customHeight="1">
      <c r="AG5062" s="661" t="s">
        <v>8011</v>
      </c>
      <c r="AH5062" s="659" t="s">
        <v>6228</v>
      </c>
      <c r="AI5062" s="662">
        <v>0.46500000000000002</v>
      </c>
    </row>
    <row r="5063" spans="33:35" ht="15" customHeight="1">
      <c r="AG5063" s="661" t="s">
        <v>8012</v>
      </c>
      <c r="AH5063" s="659" t="s">
        <v>6107</v>
      </c>
      <c r="AI5063" s="662">
        <v>0.42799999999999999</v>
      </c>
    </row>
    <row r="5064" spans="33:35" ht="15" customHeight="1">
      <c r="AG5064" s="661" t="s">
        <v>8013</v>
      </c>
      <c r="AH5064" s="659" t="s">
        <v>6229</v>
      </c>
      <c r="AI5064" s="662">
        <v>0.41899999999999998</v>
      </c>
    </row>
    <row r="5065" spans="33:35" ht="15" customHeight="1">
      <c r="AG5065" s="661" t="s">
        <v>8725</v>
      </c>
      <c r="AH5065" s="659" t="s">
        <v>8410</v>
      </c>
      <c r="AI5065" s="662">
        <v>0</v>
      </c>
    </row>
    <row r="5066" spans="33:35" ht="15" customHeight="1">
      <c r="AG5066" s="661" t="s">
        <v>8726</v>
      </c>
      <c r="AH5066" s="659" t="s">
        <v>8411</v>
      </c>
      <c r="AI5066" s="662">
        <v>0.434</v>
      </c>
    </row>
    <row r="5067" spans="33:35" ht="15" customHeight="1">
      <c r="AG5067" s="661" t="s">
        <v>8014</v>
      </c>
      <c r="AH5067" s="659" t="s">
        <v>6230</v>
      </c>
      <c r="AI5067" s="662">
        <v>0</v>
      </c>
    </row>
    <row r="5068" spans="33:35" ht="15" customHeight="1">
      <c r="AG5068" s="661" t="s">
        <v>8015</v>
      </c>
      <c r="AH5068" s="659" t="s">
        <v>6231</v>
      </c>
      <c r="AI5068" s="662">
        <v>0.35</v>
      </c>
    </row>
    <row r="5069" spans="33:35" ht="15" customHeight="1">
      <c r="AG5069" s="661" t="s">
        <v>8016</v>
      </c>
      <c r="AH5069" s="659" t="s">
        <v>6232</v>
      </c>
      <c r="AI5069" s="662">
        <v>0.43</v>
      </c>
    </row>
    <row r="5070" spans="33:35" ht="15" customHeight="1">
      <c r="AG5070" s="661" t="s">
        <v>8017</v>
      </c>
      <c r="AH5070" s="659" t="s">
        <v>6233</v>
      </c>
      <c r="AI5070" s="662">
        <v>0</v>
      </c>
    </row>
    <row r="5071" spans="33:35" ht="15" customHeight="1">
      <c r="AG5071" s="661" t="s">
        <v>8727</v>
      </c>
      <c r="AH5071" s="659" t="s">
        <v>8412</v>
      </c>
      <c r="AI5071" s="662">
        <v>0.28499999999999998</v>
      </c>
    </row>
    <row r="5072" spans="33:35" ht="15" customHeight="1">
      <c r="AG5072" s="661" t="s">
        <v>8728</v>
      </c>
      <c r="AH5072" s="659" t="s">
        <v>8413</v>
      </c>
      <c r="AI5072" s="662">
        <v>0.871</v>
      </c>
    </row>
    <row r="5073" spans="33:35" ht="15" customHeight="1">
      <c r="AG5073" s="661" t="s">
        <v>8018</v>
      </c>
      <c r="AH5073" s="659" t="s">
        <v>6234</v>
      </c>
      <c r="AI5073" s="662">
        <v>0.56300000000000006</v>
      </c>
    </row>
    <row r="5074" spans="33:35" ht="15" customHeight="1">
      <c r="AG5074" s="661" t="s">
        <v>8019</v>
      </c>
      <c r="AH5074" s="659" t="s">
        <v>6235</v>
      </c>
      <c r="AI5074" s="662">
        <v>0.55000000000000004</v>
      </c>
    </row>
    <row r="5075" spans="33:35" ht="15" customHeight="1">
      <c r="AG5075" s="661" t="s">
        <v>8020</v>
      </c>
      <c r="AH5075" s="659" t="s">
        <v>4756</v>
      </c>
      <c r="AI5075" s="662">
        <v>0</v>
      </c>
    </row>
    <row r="5076" spans="33:35" ht="15" customHeight="1">
      <c r="AG5076" s="661" t="s">
        <v>8021</v>
      </c>
      <c r="AH5076" s="659" t="s">
        <v>4758</v>
      </c>
      <c r="AI5076" s="662">
        <v>0.183</v>
      </c>
    </row>
    <row r="5077" spans="33:35" ht="15" customHeight="1">
      <c r="AG5077" s="661" t="s">
        <v>8729</v>
      </c>
      <c r="AH5077" s="659" t="s">
        <v>4760</v>
      </c>
      <c r="AI5077" s="662">
        <v>0.248</v>
      </c>
    </row>
    <row r="5078" spans="33:35" ht="15" customHeight="1">
      <c r="AG5078" s="661" t="s">
        <v>8730</v>
      </c>
      <c r="AH5078" s="659" t="s">
        <v>8414</v>
      </c>
      <c r="AI5078" s="662">
        <v>0.48500000000000004</v>
      </c>
    </row>
    <row r="5079" spans="33:35" ht="15" customHeight="1">
      <c r="AG5079" s="661" t="s">
        <v>8022</v>
      </c>
      <c r="AH5079" s="659" t="s">
        <v>6115</v>
      </c>
      <c r="AI5079" s="662">
        <v>0.40099999999999997</v>
      </c>
    </row>
    <row r="5080" spans="33:35" ht="15" customHeight="1">
      <c r="AG5080" s="661" t="s">
        <v>8023</v>
      </c>
      <c r="AH5080" s="659" t="s">
        <v>6116</v>
      </c>
      <c r="AI5080" s="662">
        <v>0.501</v>
      </c>
    </row>
    <row r="5081" spans="33:35" ht="15" customHeight="1">
      <c r="AG5081" s="661" t="s">
        <v>8024</v>
      </c>
      <c r="AH5081" s="659" t="s">
        <v>6236</v>
      </c>
      <c r="AI5081" s="662">
        <v>0.52800000000000002</v>
      </c>
    </row>
    <row r="5082" spans="33:35" ht="15" customHeight="1">
      <c r="AG5082" s="661" t="s">
        <v>8025</v>
      </c>
      <c r="AH5082" s="659" t="s">
        <v>6237</v>
      </c>
      <c r="AI5082" s="662">
        <v>0.437</v>
      </c>
    </row>
    <row r="5083" spans="33:35" ht="15" customHeight="1">
      <c r="AG5083" s="661" t="s">
        <v>8026</v>
      </c>
      <c r="AH5083" s="659" t="s">
        <v>6238</v>
      </c>
      <c r="AI5083" s="662">
        <v>0.44400000000000001</v>
      </c>
    </row>
    <row r="5084" spans="33:35" ht="15" customHeight="1">
      <c r="AG5084" s="661" t="s">
        <v>8731</v>
      </c>
      <c r="AH5084" s="659" t="s">
        <v>8415</v>
      </c>
      <c r="AI5084" s="662">
        <v>0.40700000000000003</v>
      </c>
    </row>
    <row r="5085" spans="33:35" ht="15" customHeight="1">
      <c r="AG5085" s="661" t="s">
        <v>8027</v>
      </c>
      <c r="AH5085" s="659" t="s">
        <v>6239</v>
      </c>
      <c r="AI5085" s="662">
        <v>0</v>
      </c>
    </row>
    <row r="5086" spans="33:35" ht="15" customHeight="1">
      <c r="AG5086" s="661" t="s">
        <v>8028</v>
      </c>
      <c r="AH5086" s="659" t="s">
        <v>6240</v>
      </c>
      <c r="AI5086" s="662">
        <v>0.20599999999999999</v>
      </c>
    </row>
    <row r="5087" spans="33:35" ht="15" customHeight="1">
      <c r="AG5087" s="661" t="s">
        <v>8029</v>
      </c>
      <c r="AH5087" s="659" t="s">
        <v>6241</v>
      </c>
      <c r="AI5087" s="662">
        <v>0.34099999999999997</v>
      </c>
    </row>
    <row r="5088" spans="33:35" ht="15" customHeight="1">
      <c r="AG5088" s="661" t="s">
        <v>8030</v>
      </c>
      <c r="AH5088" s="659" t="s">
        <v>6124</v>
      </c>
      <c r="AI5088" s="662">
        <v>0.57200000000000006</v>
      </c>
    </row>
    <row r="5089" spans="33:35" ht="15" customHeight="1">
      <c r="AG5089" s="661" t="s">
        <v>8031</v>
      </c>
      <c r="AH5089" s="659" t="s">
        <v>6125</v>
      </c>
      <c r="AI5089" s="662">
        <v>0.48799999999999999</v>
      </c>
    </row>
    <row r="5090" spans="33:35" ht="15" customHeight="1">
      <c r="AG5090" s="661" t="s">
        <v>8032</v>
      </c>
      <c r="AH5090" s="659" t="s">
        <v>6126</v>
      </c>
      <c r="AI5090" s="662">
        <v>0.42199999999999999</v>
      </c>
    </row>
    <row r="5091" spans="33:35" ht="15" customHeight="1">
      <c r="AG5091" s="661" t="s">
        <v>8033</v>
      </c>
      <c r="AH5091" s="659" t="s">
        <v>6242</v>
      </c>
      <c r="AI5091" s="662">
        <v>0.39100000000000001</v>
      </c>
    </row>
    <row r="5092" spans="33:35" ht="15" customHeight="1">
      <c r="AG5092" s="661" t="s">
        <v>8034</v>
      </c>
      <c r="AH5092" s="659" t="s">
        <v>6243</v>
      </c>
      <c r="AI5092" s="662">
        <v>0</v>
      </c>
    </row>
    <row r="5093" spans="33:35" ht="15" customHeight="1">
      <c r="AG5093" s="661" t="s">
        <v>8732</v>
      </c>
      <c r="AH5093" s="659" t="s">
        <v>8416</v>
      </c>
      <c r="AI5093" s="662">
        <v>0.36499999999999999</v>
      </c>
    </row>
    <row r="5094" spans="33:35" ht="15" customHeight="1">
      <c r="AG5094" s="661" t="s">
        <v>8733</v>
      </c>
      <c r="AH5094" s="659" t="s">
        <v>8417</v>
      </c>
      <c r="AI5094" s="662">
        <v>0</v>
      </c>
    </row>
    <row r="5095" spans="33:35" ht="15" customHeight="1">
      <c r="AG5095" s="661" t="s">
        <v>8734</v>
      </c>
      <c r="AH5095" s="659" t="s">
        <v>8418</v>
      </c>
      <c r="AI5095" s="662">
        <v>0.26899999999999996</v>
      </c>
    </row>
    <row r="5096" spans="33:35" ht="15" customHeight="1">
      <c r="AG5096" s="661" t="s">
        <v>8735</v>
      </c>
      <c r="AH5096" s="659" t="s">
        <v>8419</v>
      </c>
      <c r="AI5096" s="662">
        <v>0.48799999999999999</v>
      </c>
    </row>
    <row r="5097" spans="33:35" ht="15" customHeight="1">
      <c r="AG5097" s="661" t="s">
        <v>8736</v>
      </c>
      <c r="AH5097" s="659" t="s">
        <v>8420</v>
      </c>
      <c r="AI5097" s="662">
        <v>0.49099999999999999</v>
      </c>
    </row>
    <row r="5098" spans="33:35" ht="15" customHeight="1">
      <c r="AG5098" s="661" t="s">
        <v>8035</v>
      </c>
      <c r="AH5098" s="659" t="s">
        <v>4779</v>
      </c>
      <c r="AI5098" s="662">
        <v>0</v>
      </c>
    </row>
    <row r="5099" spans="33:35" ht="15" customHeight="1">
      <c r="AG5099" s="661" t="s">
        <v>8036</v>
      </c>
      <c r="AH5099" s="659" t="s">
        <v>6132</v>
      </c>
      <c r="AI5099" s="662">
        <v>0</v>
      </c>
    </row>
    <row r="5100" spans="33:35" ht="15" customHeight="1">
      <c r="AG5100" s="661" t="s">
        <v>8037</v>
      </c>
      <c r="AH5100" s="659" t="s">
        <v>6133</v>
      </c>
      <c r="AI5100" s="662">
        <v>0.47</v>
      </c>
    </row>
    <row r="5101" spans="33:35" ht="15" customHeight="1">
      <c r="AG5101" s="661" t="s">
        <v>8038</v>
      </c>
      <c r="AH5101" s="659" t="s">
        <v>6244</v>
      </c>
      <c r="AI5101" s="662">
        <v>0</v>
      </c>
    </row>
    <row r="5102" spans="33:35" ht="15" customHeight="1">
      <c r="AG5102" s="661" t="s">
        <v>8039</v>
      </c>
      <c r="AH5102" s="659" t="s">
        <v>6245</v>
      </c>
      <c r="AI5102" s="662">
        <v>0</v>
      </c>
    </row>
    <row r="5103" spans="33:35" ht="15" customHeight="1">
      <c r="AG5103" s="661" t="s">
        <v>8040</v>
      </c>
      <c r="AH5103" s="659" t="s">
        <v>6246</v>
      </c>
      <c r="AI5103" s="662">
        <v>0.308</v>
      </c>
    </row>
    <row r="5104" spans="33:35" ht="15" customHeight="1">
      <c r="AG5104" s="661" t="s">
        <v>8041</v>
      </c>
      <c r="AH5104" s="659" t="s">
        <v>6247</v>
      </c>
      <c r="AI5104" s="662">
        <v>0.61599999999999999</v>
      </c>
    </row>
    <row r="5105" spans="33:35" ht="15" customHeight="1">
      <c r="AG5105" s="661" t="s">
        <v>8737</v>
      </c>
      <c r="AH5105" s="659" t="s">
        <v>8421</v>
      </c>
      <c r="AI5105" s="662">
        <v>0.434</v>
      </c>
    </row>
    <row r="5106" spans="33:35" ht="15" customHeight="1" thickBot="1">
      <c r="AG5106" s="663" t="s">
        <v>8738</v>
      </c>
      <c r="AH5106" s="659" t="s">
        <v>8422</v>
      </c>
      <c r="AI5106" s="664">
        <v>0.441</v>
      </c>
    </row>
    <row r="5107" spans="33:35" ht="15" customHeight="1">
      <c r="AG5107" s="665" t="s">
        <v>8739</v>
      </c>
      <c r="AH5107" s="666" t="s">
        <v>5389</v>
      </c>
      <c r="AI5107" s="667">
        <v>0</v>
      </c>
    </row>
    <row r="5108" spans="33:35" ht="15" customHeight="1">
      <c r="AG5108" s="661" t="s">
        <v>8740</v>
      </c>
      <c r="AH5108" s="3" t="s">
        <v>5390</v>
      </c>
      <c r="AI5108" s="662">
        <v>0.52899999999999991</v>
      </c>
    </row>
    <row r="5109" spans="33:35" ht="15" customHeight="1">
      <c r="AG5109" s="661" t="s">
        <v>8741</v>
      </c>
      <c r="AH5109" s="3" t="s">
        <v>8198</v>
      </c>
      <c r="AI5109" s="662">
        <v>0</v>
      </c>
    </row>
    <row r="5110" spans="33:35" ht="15" customHeight="1">
      <c r="AG5110" s="661" t="s">
        <v>8742</v>
      </c>
      <c r="AH5110" s="3" t="s">
        <v>1199</v>
      </c>
      <c r="AI5110" s="662">
        <v>0</v>
      </c>
    </row>
    <row r="5111" spans="33:35" ht="15" customHeight="1">
      <c r="AG5111" s="661" t="s">
        <v>8743</v>
      </c>
      <c r="AH5111" s="3" t="s">
        <v>1200</v>
      </c>
      <c r="AI5111" s="662">
        <v>0.29199999999999998</v>
      </c>
    </row>
    <row r="5112" spans="33:35" ht="15" customHeight="1">
      <c r="AG5112" s="661" t="s">
        <v>8744</v>
      </c>
      <c r="AH5112" s="3" t="s">
        <v>1201</v>
      </c>
      <c r="AI5112" s="662">
        <v>0.34799999999999998</v>
      </c>
    </row>
    <row r="5113" spans="33:35" ht="15" customHeight="1">
      <c r="AG5113" s="661" t="s">
        <v>8745</v>
      </c>
      <c r="AH5113" s="3" t="s">
        <v>1202</v>
      </c>
      <c r="AI5113" s="662">
        <v>0.25</v>
      </c>
    </row>
    <row r="5114" spans="33:35" ht="15" customHeight="1">
      <c r="AG5114" s="661" t="s">
        <v>8746</v>
      </c>
      <c r="AH5114" s="3" t="s">
        <v>1203</v>
      </c>
      <c r="AI5114" s="662">
        <v>0.378</v>
      </c>
    </row>
    <row r="5115" spans="33:35" ht="15" customHeight="1">
      <c r="AG5115" s="661" t="s">
        <v>8747</v>
      </c>
      <c r="AH5115" s="3" t="s">
        <v>3479</v>
      </c>
      <c r="AI5115" s="662">
        <v>0</v>
      </c>
    </row>
    <row r="5116" spans="33:35" ht="15" customHeight="1">
      <c r="AG5116" s="661" t="s">
        <v>8748</v>
      </c>
      <c r="AH5116" s="3" t="s">
        <v>3481</v>
      </c>
      <c r="AI5116" s="662">
        <v>0</v>
      </c>
    </row>
    <row r="5117" spans="33:35" ht="15" customHeight="1">
      <c r="AG5117" s="661" t="s">
        <v>8749</v>
      </c>
      <c r="AH5117" s="3" t="s">
        <v>5391</v>
      </c>
      <c r="AI5117" s="662">
        <v>0</v>
      </c>
    </row>
    <row r="5118" spans="33:35" ht="15" customHeight="1">
      <c r="AG5118" s="661" t="s">
        <v>8750</v>
      </c>
      <c r="AH5118" s="3" t="s">
        <v>8199</v>
      </c>
      <c r="AI5118" s="662">
        <v>0</v>
      </c>
    </row>
    <row r="5119" spans="33:35" ht="15" customHeight="1">
      <c r="AG5119" s="661" t="s">
        <v>8751</v>
      </c>
      <c r="AH5119" s="3" t="s">
        <v>8200</v>
      </c>
      <c r="AI5119" s="662">
        <v>0.36599999999999999</v>
      </c>
    </row>
    <row r="5120" spans="33:35" ht="15" customHeight="1">
      <c r="AG5120" s="661" t="s">
        <v>8752</v>
      </c>
      <c r="AH5120" s="3" t="s">
        <v>8201</v>
      </c>
      <c r="AI5120" s="662">
        <v>0</v>
      </c>
    </row>
    <row r="5121" spans="33:35" ht="15" customHeight="1">
      <c r="AG5121" s="661" t="s">
        <v>8753</v>
      </c>
      <c r="AH5121" s="3" t="s">
        <v>8202</v>
      </c>
      <c r="AI5121" s="662">
        <v>0</v>
      </c>
    </row>
    <row r="5122" spans="33:35" ht="15" customHeight="1">
      <c r="AG5122" s="661" t="s">
        <v>8754</v>
      </c>
      <c r="AH5122" s="3" t="s">
        <v>8203</v>
      </c>
      <c r="AI5122" s="662">
        <v>0.49799999999999994</v>
      </c>
    </row>
    <row r="5123" spans="33:35" ht="15" customHeight="1">
      <c r="AG5123" s="661" t="s">
        <v>8755</v>
      </c>
      <c r="AH5123" s="3" t="s">
        <v>3488</v>
      </c>
      <c r="AI5123" s="662">
        <v>0</v>
      </c>
    </row>
    <row r="5124" spans="33:35" ht="15" customHeight="1">
      <c r="AG5124" s="661" t="s">
        <v>8756</v>
      </c>
      <c r="AH5124" s="3" t="s">
        <v>5393</v>
      </c>
      <c r="AI5124" s="662">
        <v>0.45600000000000002</v>
      </c>
    </row>
    <row r="5125" spans="33:35" ht="15" customHeight="1">
      <c r="AG5125" s="661" t="s">
        <v>8757</v>
      </c>
      <c r="AH5125" s="3" t="s">
        <v>6138</v>
      </c>
      <c r="AI5125" s="662">
        <v>0.39</v>
      </c>
    </row>
    <row r="5126" spans="33:35" ht="15" customHeight="1">
      <c r="AG5126" s="661" t="s">
        <v>8758</v>
      </c>
      <c r="AH5126" s="3" t="s">
        <v>5395</v>
      </c>
      <c r="AI5126" s="662">
        <v>0.34900000000000003</v>
      </c>
    </row>
    <row r="5127" spans="33:35" ht="15" customHeight="1">
      <c r="AG5127" s="661" t="s">
        <v>8759</v>
      </c>
      <c r="AH5127" s="3" t="s">
        <v>5396</v>
      </c>
      <c r="AI5127" s="662">
        <v>0.30399999999999999</v>
      </c>
    </row>
    <row r="5128" spans="33:35" ht="15" customHeight="1">
      <c r="AG5128" s="661" t="s">
        <v>8760</v>
      </c>
      <c r="AH5128" s="3" t="s">
        <v>5399</v>
      </c>
      <c r="AI5128" s="662">
        <v>0.50700000000000001</v>
      </c>
    </row>
    <row r="5129" spans="33:35" ht="15" customHeight="1">
      <c r="AG5129" s="661" t="s">
        <v>8761</v>
      </c>
      <c r="AH5129" s="3" t="s">
        <v>5400</v>
      </c>
      <c r="AI5129" s="662">
        <v>0.45700000000000002</v>
      </c>
    </row>
    <row r="5130" spans="33:35" ht="15" customHeight="1">
      <c r="AG5130" s="661" t="s">
        <v>8762</v>
      </c>
      <c r="AH5130" s="3" t="s">
        <v>3496</v>
      </c>
      <c r="AI5130" s="662">
        <v>0.32400000000000001</v>
      </c>
    </row>
    <row r="5131" spans="33:35" ht="15" customHeight="1">
      <c r="AG5131" s="661" t="s">
        <v>8763</v>
      </c>
      <c r="AH5131" s="3" t="s">
        <v>3498</v>
      </c>
      <c r="AI5131" s="662">
        <v>0.378</v>
      </c>
    </row>
    <row r="5132" spans="33:35" ht="15" customHeight="1">
      <c r="AG5132" s="661" t="s">
        <v>8764</v>
      </c>
      <c r="AH5132" s="3" t="s">
        <v>5401</v>
      </c>
      <c r="AI5132" s="662">
        <v>0.38699999999999996</v>
      </c>
    </row>
    <row r="5133" spans="33:35" ht="15" customHeight="1">
      <c r="AG5133" s="661" t="s">
        <v>8765</v>
      </c>
      <c r="AH5133" s="3" t="s">
        <v>5402</v>
      </c>
      <c r="AI5133" s="662">
        <v>0.313</v>
      </c>
    </row>
    <row r="5134" spans="33:35" ht="15" customHeight="1">
      <c r="AG5134" s="661" t="s">
        <v>8766</v>
      </c>
      <c r="AH5134" s="3" t="s">
        <v>5403</v>
      </c>
      <c r="AI5134" s="662">
        <v>0.32100000000000001</v>
      </c>
    </row>
    <row r="5135" spans="33:35" ht="15" customHeight="1">
      <c r="AG5135" s="661" t="s">
        <v>8767</v>
      </c>
      <c r="AH5135" s="3" t="s">
        <v>5404</v>
      </c>
      <c r="AI5135" s="662">
        <v>0</v>
      </c>
    </row>
    <row r="5136" spans="33:35" ht="15" customHeight="1">
      <c r="AG5136" s="661" t="s">
        <v>8768</v>
      </c>
      <c r="AH5136" s="3" t="s">
        <v>5405</v>
      </c>
      <c r="AI5136" s="662">
        <v>0.48199999999999998</v>
      </c>
    </row>
    <row r="5137" spans="33:35" ht="15" customHeight="1">
      <c r="AG5137" s="661" t="s">
        <v>8769</v>
      </c>
      <c r="AH5137" s="3" t="s">
        <v>5406</v>
      </c>
      <c r="AI5137" s="662">
        <v>0.47800000000000004</v>
      </c>
    </row>
    <row r="5138" spans="33:35" ht="15" customHeight="1">
      <c r="AG5138" s="661" t="s">
        <v>8770</v>
      </c>
      <c r="AH5138" s="3" t="s">
        <v>5407</v>
      </c>
      <c r="AI5138" s="662">
        <v>0.45700000000000002</v>
      </c>
    </row>
    <row r="5139" spans="33:35" ht="15" customHeight="1">
      <c r="AG5139" s="661" t="s">
        <v>8771</v>
      </c>
      <c r="AH5139" s="3" t="s">
        <v>5408</v>
      </c>
      <c r="AI5139" s="662">
        <v>0.51600000000000001</v>
      </c>
    </row>
    <row r="5140" spans="33:35" ht="15" customHeight="1">
      <c r="AG5140" s="661" t="s">
        <v>8772</v>
      </c>
      <c r="AH5140" s="3" t="s">
        <v>5409</v>
      </c>
      <c r="AI5140" s="662">
        <v>0</v>
      </c>
    </row>
    <row r="5141" spans="33:35" ht="15" customHeight="1">
      <c r="AG5141" s="661" t="s">
        <v>8773</v>
      </c>
      <c r="AH5141" s="3" t="s">
        <v>5410</v>
      </c>
      <c r="AI5141" s="662">
        <v>0.189</v>
      </c>
    </row>
    <row r="5142" spans="33:35" ht="15" customHeight="1">
      <c r="AG5142" s="661" t="s">
        <v>8774</v>
      </c>
      <c r="AH5142" s="3" t="s">
        <v>5411</v>
      </c>
      <c r="AI5142" s="662">
        <v>0.26500000000000001</v>
      </c>
    </row>
    <row r="5143" spans="33:35" ht="15" customHeight="1">
      <c r="AG5143" s="661" t="s">
        <v>8775</v>
      </c>
      <c r="AH5143" s="3" t="s">
        <v>5412</v>
      </c>
      <c r="AI5143" s="662">
        <v>0.30299999999999999</v>
      </c>
    </row>
    <row r="5144" spans="33:35" ht="15" customHeight="1">
      <c r="AG5144" s="661" t="s">
        <v>8776</v>
      </c>
      <c r="AH5144" s="3" t="s">
        <v>5413</v>
      </c>
      <c r="AI5144" s="662">
        <v>0.34099999999999997</v>
      </c>
    </row>
    <row r="5145" spans="33:35" ht="15" customHeight="1">
      <c r="AG5145" s="661" t="s">
        <v>8777</v>
      </c>
      <c r="AH5145" s="3" t="s">
        <v>8204</v>
      </c>
      <c r="AI5145" s="662">
        <v>0.34499999999999997</v>
      </c>
    </row>
    <row r="5146" spans="33:35" ht="15" customHeight="1">
      <c r="AG5146" s="661" t="s">
        <v>8778</v>
      </c>
      <c r="AH5146" s="3" t="s">
        <v>5414</v>
      </c>
      <c r="AI5146" s="662">
        <v>0.23899999999999999</v>
      </c>
    </row>
    <row r="5147" spans="33:35" ht="15" customHeight="1">
      <c r="AG5147" s="661" t="s">
        <v>8779</v>
      </c>
      <c r="AH5147" s="3" t="s">
        <v>6139</v>
      </c>
      <c r="AI5147" s="662">
        <v>0.91699999999999993</v>
      </c>
    </row>
    <row r="5148" spans="33:35" ht="15" customHeight="1">
      <c r="AG5148" s="661" t="s">
        <v>8780</v>
      </c>
      <c r="AH5148" s="3" t="s">
        <v>8205</v>
      </c>
      <c r="AI5148" s="662">
        <v>0</v>
      </c>
    </row>
    <row r="5149" spans="33:35" ht="15" customHeight="1">
      <c r="AG5149" s="661" t="s">
        <v>8781</v>
      </c>
      <c r="AH5149" s="3" t="s">
        <v>8206</v>
      </c>
      <c r="AI5149" s="662">
        <v>0</v>
      </c>
    </row>
    <row r="5150" spans="33:35" ht="15" customHeight="1">
      <c r="AG5150" s="661" t="s">
        <v>8782</v>
      </c>
      <c r="AH5150" s="3" t="s">
        <v>8423</v>
      </c>
      <c r="AI5150" s="662">
        <v>0.42299999999999999</v>
      </c>
    </row>
    <row r="5151" spans="33:35" ht="15" customHeight="1">
      <c r="AG5151" s="661" t="s">
        <v>8783</v>
      </c>
      <c r="AH5151" s="3" t="s">
        <v>5417</v>
      </c>
      <c r="AI5151" s="662">
        <v>0.438</v>
      </c>
    </row>
    <row r="5152" spans="33:35" ht="15" customHeight="1">
      <c r="AG5152" s="661" t="s">
        <v>8784</v>
      </c>
      <c r="AH5152" s="3" t="s">
        <v>5418</v>
      </c>
      <c r="AI5152" s="662">
        <v>0</v>
      </c>
    </row>
    <row r="5153" spans="33:35" ht="15" customHeight="1">
      <c r="AG5153" s="661" t="s">
        <v>8785</v>
      </c>
      <c r="AH5153" s="3" t="s">
        <v>6140</v>
      </c>
      <c r="AI5153" s="662">
        <v>0.45600000000000002</v>
      </c>
    </row>
    <row r="5154" spans="33:35" ht="15" customHeight="1">
      <c r="AG5154" s="661" t="s">
        <v>8786</v>
      </c>
      <c r="AH5154" s="3" t="s">
        <v>5420</v>
      </c>
      <c r="AI5154" s="662">
        <v>0</v>
      </c>
    </row>
    <row r="5155" spans="33:35" ht="15" customHeight="1">
      <c r="AG5155" s="661" t="s">
        <v>8787</v>
      </c>
      <c r="AH5155" s="3" t="s">
        <v>5421</v>
      </c>
      <c r="AI5155" s="662">
        <v>0</v>
      </c>
    </row>
    <row r="5156" spans="33:35" ht="15" customHeight="1">
      <c r="AG5156" s="661" t="s">
        <v>8788</v>
      </c>
      <c r="AH5156" s="3" t="s">
        <v>8208</v>
      </c>
      <c r="AI5156" s="662">
        <v>0.95600000000000007</v>
      </c>
    </row>
    <row r="5157" spans="33:35" ht="15" customHeight="1">
      <c r="AG5157" s="661" t="s">
        <v>8789</v>
      </c>
      <c r="AH5157" s="3" t="s">
        <v>8209</v>
      </c>
      <c r="AI5157" s="662">
        <v>0</v>
      </c>
    </row>
    <row r="5158" spans="33:35" ht="15" customHeight="1">
      <c r="AG5158" s="661" t="s">
        <v>8790</v>
      </c>
      <c r="AH5158" s="3" t="s">
        <v>8424</v>
      </c>
      <c r="AI5158" s="662">
        <v>0.51200000000000001</v>
      </c>
    </row>
    <row r="5159" spans="33:35" ht="15" customHeight="1">
      <c r="AG5159" s="661" t="s">
        <v>8791</v>
      </c>
      <c r="AH5159" s="3" t="s">
        <v>5426</v>
      </c>
      <c r="AI5159" s="662">
        <v>0.5109999999999999</v>
      </c>
    </row>
    <row r="5160" spans="33:35" ht="15" customHeight="1">
      <c r="AG5160" s="661" t="s">
        <v>8792</v>
      </c>
      <c r="AH5160" s="3" t="s">
        <v>8211</v>
      </c>
      <c r="AI5160" s="662">
        <v>0.46599999999999997</v>
      </c>
    </row>
    <row r="5161" spans="33:35" ht="15" customHeight="1">
      <c r="AG5161" s="661" t="s">
        <v>8793</v>
      </c>
      <c r="AH5161" s="3" t="s">
        <v>5427</v>
      </c>
      <c r="AI5161" s="662">
        <v>0.499</v>
      </c>
    </row>
    <row r="5162" spans="33:35" ht="15" customHeight="1">
      <c r="AG5162" s="661" t="s">
        <v>8794</v>
      </c>
      <c r="AH5162" s="3" t="s">
        <v>5430</v>
      </c>
      <c r="AI5162" s="662">
        <v>0.51200000000000001</v>
      </c>
    </row>
    <row r="5163" spans="33:35" ht="15" customHeight="1">
      <c r="AG5163" s="661" t="s">
        <v>8795</v>
      </c>
      <c r="AH5163" s="3" t="s">
        <v>5431</v>
      </c>
      <c r="AI5163" s="662">
        <v>0.42599999999999999</v>
      </c>
    </row>
    <row r="5164" spans="33:35" ht="15" customHeight="1">
      <c r="AG5164" s="661" t="s">
        <v>8796</v>
      </c>
      <c r="AH5164" s="3" t="s">
        <v>5432</v>
      </c>
      <c r="AI5164" s="662">
        <v>0</v>
      </c>
    </row>
    <row r="5165" spans="33:35" ht="15" customHeight="1">
      <c r="AG5165" s="661" t="s">
        <v>8797</v>
      </c>
      <c r="AH5165" s="3" t="s">
        <v>8212</v>
      </c>
      <c r="AI5165" s="662">
        <v>0.33799999999999997</v>
      </c>
    </row>
    <row r="5166" spans="33:35" ht="15" customHeight="1">
      <c r="AG5166" s="661" t="s">
        <v>8798</v>
      </c>
      <c r="AH5166" s="3" t="s">
        <v>8213</v>
      </c>
      <c r="AI5166" s="662">
        <v>0.35399999999999998</v>
      </c>
    </row>
    <row r="5167" spans="33:35" ht="15" customHeight="1">
      <c r="AG5167" s="661" t="s">
        <v>8799</v>
      </c>
      <c r="AH5167" s="3" t="s">
        <v>5434</v>
      </c>
      <c r="AI5167" s="662">
        <v>0.40900000000000003</v>
      </c>
    </row>
    <row r="5168" spans="33:35" ht="15" customHeight="1">
      <c r="AG5168" s="661" t="s">
        <v>8800</v>
      </c>
      <c r="AH5168" s="3" t="s">
        <v>3540</v>
      </c>
      <c r="AI5168" s="662">
        <v>0</v>
      </c>
    </row>
    <row r="5169" spans="33:35" ht="15" customHeight="1">
      <c r="AG5169" s="661" t="s">
        <v>8801</v>
      </c>
      <c r="AH5169" s="3" t="s">
        <v>3542</v>
      </c>
      <c r="AI5169" s="662">
        <v>0</v>
      </c>
    </row>
    <row r="5170" spans="33:35" ht="15" customHeight="1">
      <c r="AG5170" s="661" t="s">
        <v>8802</v>
      </c>
      <c r="AH5170" s="3" t="s">
        <v>5435</v>
      </c>
      <c r="AI5170" s="662">
        <v>0</v>
      </c>
    </row>
    <row r="5171" spans="33:35" ht="15" customHeight="1">
      <c r="AG5171" s="661" t="s">
        <v>8803</v>
      </c>
      <c r="AH5171" s="3" t="s">
        <v>8214</v>
      </c>
      <c r="AI5171" s="662">
        <v>0.40799999999999997</v>
      </c>
    </row>
    <row r="5172" spans="33:35" ht="15" customHeight="1">
      <c r="AG5172" s="661" t="s">
        <v>8804</v>
      </c>
      <c r="AH5172" s="3" t="s">
        <v>5438</v>
      </c>
      <c r="AI5172" s="662">
        <v>0.441</v>
      </c>
    </row>
    <row r="5173" spans="33:35" ht="15" customHeight="1">
      <c r="AG5173" s="661" t="s">
        <v>8805</v>
      </c>
      <c r="AH5173" s="3" t="s">
        <v>5439</v>
      </c>
      <c r="AI5173" s="662">
        <v>0.35199999999999998</v>
      </c>
    </row>
    <row r="5174" spans="33:35" ht="15" customHeight="1">
      <c r="AG5174" s="661" t="s">
        <v>8806</v>
      </c>
      <c r="AH5174" s="3" t="s">
        <v>5440</v>
      </c>
      <c r="AI5174" s="662">
        <v>0.53700000000000003</v>
      </c>
    </row>
    <row r="5175" spans="33:35" ht="15" customHeight="1">
      <c r="AG5175" s="661" t="s">
        <v>8807</v>
      </c>
      <c r="AH5175" s="3" t="s">
        <v>5441</v>
      </c>
      <c r="AI5175" s="662">
        <v>0.4</v>
      </c>
    </row>
    <row r="5176" spans="33:35" ht="15" customHeight="1">
      <c r="AG5176" s="661" t="s">
        <v>8808</v>
      </c>
      <c r="AH5176" s="3" t="s">
        <v>5442</v>
      </c>
      <c r="AI5176" s="662">
        <v>0.53100000000000003</v>
      </c>
    </row>
    <row r="5177" spans="33:35" ht="15" customHeight="1">
      <c r="AG5177" s="661" t="s">
        <v>8809</v>
      </c>
      <c r="AH5177" s="3" t="s">
        <v>5444</v>
      </c>
      <c r="AI5177" s="662">
        <v>0.39500000000000002</v>
      </c>
    </row>
    <row r="5178" spans="33:35" ht="15" customHeight="1">
      <c r="AG5178" s="661" t="s">
        <v>8810</v>
      </c>
      <c r="AH5178" s="3" t="s">
        <v>5446</v>
      </c>
      <c r="AI5178" s="662">
        <v>0.42299999999999999</v>
      </c>
    </row>
    <row r="5179" spans="33:35" ht="15" customHeight="1">
      <c r="AG5179" s="661" t="s">
        <v>8811</v>
      </c>
      <c r="AH5179" s="3" t="s">
        <v>3572</v>
      </c>
      <c r="AI5179" s="662">
        <v>0</v>
      </c>
    </row>
    <row r="5180" spans="33:35" ht="15" customHeight="1">
      <c r="AG5180" s="661" t="s">
        <v>8812</v>
      </c>
      <c r="AH5180" s="3" t="s">
        <v>3574</v>
      </c>
      <c r="AI5180" s="662">
        <v>0</v>
      </c>
    </row>
    <row r="5181" spans="33:35" ht="15" customHeight="1">
      <c r="AG5181" s="661" t="s">
        <v>8813</v>
      </c>
      <c r="AH5181" s="3" t="s">
        <v>3576</v>
      </c>
      <c r="AI5181" s="662">
        <v>0.2</v>
      </c>
    </row>
    <row r="5182" spans="33:35" ht="15" customHeight="1">
      <c r="AG5182" s="661" t="s">
        <v>8814</v>
      </c>
      <c r="AH5182" s="3" t="s">
        <v>3578</v>
      </c>
      <c r="AI5182" s="662">
        <v>0.495</v>
      </c>
    </row>
    <row r="5183" spans="33:35" ht="15" customHeight="1">
      <c r="AG5183" s="661" t="s">
        <v>8815</v>
      </c>
      <c r="AH5183" s="3" t="s">
        <v>5447</v>
      </c>
      <c r="AI5183" s="662">
        <v>0.60400000000000009</v>
      </c>
    </row>
    <row r="5184" spans="33:35" ht="15" customHeight="1">
      <c r="AG5184" s="661" t="s">
        <v>8816</v>
      </c>
      <c r="AH5184" s="3" t="s">
        <v>2896</v>
      </c>
      <c r="AI5184" s="662">
        <v>0</v>
      </c>
    </row>
    <row r="5185" spans="33:35" ht="15" customHeight="1">
      <c r="AG5185" s="661" t="s">
        <v>8817</v>
      </c>
      <c r="AH5185" s="3" t="s">
        <v>2897</v>
      </c>
      <c r="AI5185" s="662">
        <v>0.2</v>
      </c>
    </row>
    <row r="5186" spans="33:35" ht="15" customHeight="1">
      <c r="AG5186" s="661" t="s">
        <v>8818</v>
      </c>
      <c r="AH5186" s="3" t="s">
        <v>3584</v>
      </c>
      <c r="AI5186" s="662">
        <v>0.47600000000000003</v>
      </c>
    </row>
    <row r="5187" spans="33:35" ht="15" customHeight="1">
      <c r="AG5187" s="661" t="s">
        <v>8819</v>
      </c>
      <c r="AH5187" s="3" t="s">
        <v>8215</v>
      </c>
      <c r="AI5187" s="662">
        <v>0.28600000000000003</v>
      </c>
    </row>
    <row r="5188" spans="33:35" ht="15" customHeight="1">
      <c r="AG5188" s="661" t="s">
        <v>8820</v>
      </c>
      <c r="AH5188" s="3" t="s">
        <v>8425</v>
      </c>
      <c r="AI5188" s="662">
        <v>0.34</v>
      </c>
    </row>
    <row r="5189" spans="33:35" ht="15" customHeight="1">
      <c r="AG5189" s="661" t="s">
        <v>8821</v>
      </c>
      <c r="AH5189" s="3" t="s">
        <v>5448</v>
      </c>
      <c r="AI5189" s="662">
        <v>0.45700000000000002</v>
      </c>
    </row>
    <row r="5190" spans="33:35" ht="15" customHeight="1">
      <c r="AG5190" s="661" t="s">
        <v>8822</v>
      </c>
      <c r="AH5190" s="3" t="s">
        <v>5449</v>
      </c>
      <c r="AI5190" s="662">
        <v>0.435</v>
      </c>
    </row>
    <row r="5191" spans="33:35" ht="15" customHeight="1">
      <c r="AG5191" s="661" t="s">
        <v>8823</v>
      </c>
      <c r="AH5191" s="3" t="s">
        <v>5450</v>
      </c>
      <c r="AI5191" s="662">
        <v>0.29500000000000004</v>
      </c>
    </row>
    <row r="5192" spans="33:35" ht="15" customHeight="1">
      <c r="AG5192" s="661" t="s">
        <v>8824</v>
      </c>
      <c r="AH5192" s="3" t="s">
        <v>3595</v>
      </c>
      <c r="AI5192" s="662">
        <v>0.441</v>
      </c>
    </row>
    <row r="5193" spans="33:35" ht="15" customHeight="1">
      <c r="AG5193" s="661" t="s">
        <v>8825</v>
      </c>
      <c r="AH5193" s="3" t="s">
        <v>1100</v>
      </c>
      <c r="AI5193" s="662">
        <v>0.4</v>
      </c>
    </row>
    <row r="5194" spans="33:35" ht="15" customHeight="1">
      <c r="AG5194" s="661" t="s">
        <v>8826</v>
      </c>
      <c r="AH5194" s="3" t="s">
        <v>5453</v>
      </c>
      <c r="AI5194" s="662">
        <v>0.29599999999999999</v>
      </c>
    </row>
    <row r="5195" spans="33:35" ht="15" customHeight="1">
      <c r="AG5195" s="661" t="s">
        <v>8827</v>
      </c>
      <c r="AH5195" s="3" t="s">
        <v>5454</v>
      </c>
      <c r="AI5195" s="662">
        <v>0.45</v>
      </c>
    </row>
    <row r="5196" spans="33:35" ht="15" customHeight="1">
      <c r="AG5196" s="661" t="s">
        <v>8828</v>
      </c>
      <c r="AH5196" s="3" t="s">
        <v>5455</v>
      </c>
      <c r="AI5196" s="662">
        <v>0.42000000000000004</v>
      </c>
    </row>
    <row r="5197" spans="33:35" ht="15" customHeight="1">
      <c r="AG5197" s="661" t="s">
        <v>8829</v>
      </c>
      <c r="AH5197" s="3" t="s">
        <v>2070</v>
      </c>
      <c r="AI5197" s="662">
        <v>0</v>
      </c>
    </row>
    <row r="5198" spans="33:35" ht="15" customHeight="1">
      <c r="AG5198" s="661" t="s">
        <v>8830</v>
      </c>
      <c r="AH5198" s="3" t="s">
        <v>5456</v>
      </c>
      <c r="AI5198" s="662">
        <v>0.52700000000000002</v>
      </c>
    </row>
    <row r="5199" spans="33:35" ht="15" customHeight="1">
      <c r="AG5199" s="661" t="s">
        <v>8831</v>
      </c>
      <c r="AH5199" s="3" t="s">
        <v>5457</v>
      </c>
      <c r="AI5199" s="662">
        <v>0.40799999999999997</v>
      </c>
    </row>
    <row r="5200" spans="33:35" ht="15" customHeight="1">
      <c r="AG5200" s="661" t="s">
        <v>8832</v>
      </c>
      <c r="AH5200" s="3" t="s">
        <v>5458</v>
      </c>
      <c r="AI5200" s="662">
        <v>0.45700000000000002</v>
      </c>
    </row>
    <row r="5201" spans="33:35" ht="15" customHeight="1">
      <c r="AG5201" s="661" t="s">
        <v>8833</v>
      </c>
      <c r="AH5201" s="3" t="s">
        <v>5459</v>
      </c>
      <c r="AI5201" s="662">
        <v>0.746</v>
      </c>
    </row>
    <row r="5202" spans="33:35" ht="15" customHeight="1">
      <c r="AG5202" s="661" t="s">
        <v>8834</v>
      </c>
      <c r="AH5202" s="3" t="s">
        <v>5460</v>
      </c>
      <c r="AI5202" s="662">
        <v>0.77700000000000002</v>
      </c>
    </row>
    <row r="5203" spans="33:35" ht="15" customHeight="1">
      <c r="AG5203" s="661" t="s">
        <v>8835</v>
      </c>
      <c r="AH5203" s="3" t="s">
        <v>5461</v>
      </c>
      <c r="AI5203" s="662">
        <v>0.45700000000000002</v>
      </c>
    </row>
    <row r="5204" spans="33:35" ht="15" customHeight="1">
      <c r="AG5204" s="661" t="s">
        <v>8836</v>
      </c>
      <c r="AH5204" s="3" t="s">
        <v>5462</v>
      </c>
      <c r="AI5204" s="662">
        <v>0.746</v>
      </c>
    </row>
    <row r="5205" spans="33:35" ht="15" customHeight="1">
      <c r="AG5205" s="661" t="s">
        <v>8837</v>
      </c>
      <c r="AH5205" s="3" t="s">
        <v>5463</v>
      </c>
      <c r="AI5205" s="662">
        <v>0.45700000000000002</v>
      </c>
    </row>
    <row r="5206" spans="33:35" ht="15" customHeight="1">
      <c r="AG5206" s="661" t="s">
        <v>8838</v>
      </c>
      <c r="AH5206" s="3" t="s">
        <v>5464</v>
      </c>
      <c r="AI5206" s="662">
        <v>0.45700000000000002</v>
      </c>
    </row>
    <row r="5207" spans="33:35" ht="15" customHeight="1">
      <c r="AG5207" s="661" t="s">
        <v>8839</v>
      </c>
      <c r="AH5207" s="3" t="s">
        <v>5465</v>
      </c>
      <c r="AI5207" s="662">
        <v>0.34299999999999997</v>
      </c>
    </row>
    <row r="5208" spans="33:35" ht="15" customHeight="1">
      <c r="AG5208" s="661" t="s">
        <v>8840</v>
      </c>
      <c r="AH5208" s="3" t="s">
        <v>5466</v>
      </c>
      <c r="AI5208" s="662">
        <v>0.46400000000000002</v>
      </c>
    </row>
    <row r="5209" spans="33:35" ht="15" customHeight="1">
      <c r="AG5209" s="661" t="s">
        <v>8841</v>
      </c>
      <c r="AH5209" s="3" t="s">
        <v>5468</v>
      </c>
      <c r="AI5209" s="662">
        <v>0.39100000000000001</v>
      </c>
    </row>
    <row r="5210" spans="33:35" ht="15" customHeight="1">
      <c r="AG5210" s="661" t="s">
        <v>8842</v>
      </c>
      <c r="AH5210" s="3" t="s">
        <v>3614</v>
      </c>
      <c r="AI5210" s="662">
        <v>0.38900000000000001</v>
      </c>
    </row>
    <row r="5211" spans="33:35" ht="15" customHeight="1">
      <c r="AG5211" s="661" t="s">
        <v>8843</v>
      </c>
      <c r="AH5211" s="3" t="s">
        <v>5469</v>
      </c>
      <c r="AI5211" s="662">
        <v>0.36200000000000004</v>
      </c>
    </row>
    <row r="5212" spans="33:35" ht="15" customHeight="1">
      <c r="AG5212" s="661" t="s">
        <v>8844</v>
      </c>
      <c r="AH5212" s="3" t="s">
        <v>5470</v>
      </c>
      <c r="AI5212" s="662">
        <v>0.45700000000000002</v>
      </c>
    </row>
    <row r="5213" spans="33:35" ht="15" customHeight="1">
      <c r="AG5213" s="661" t="s">
        <v>8845</v>
      </c>
      <c r="AH5213" s="3" t="s">
        <v>5471</v>
      </c>
      <c r="AI5213" s="662">
        <v>0.40099999999999997</v>
      </c>
    </row>
    <row r="5214" spans="33:35" ht="15" customHeight="1">
      <c r="AG5214" s="661" t="s">
        <v>8846</v>
      </c>
      <c r="AH5214" s="3" t="s">
        <v>5472</v>
      </c>
      <c r="AI5214" s="662">
        <v>0.59500000000000008</v>
      </c>
    </row>
    <row r="5215" spans="33:35" ht="15" customHeight="1">
      <c r="AG5215" s="661" t="s">
        <v>8847</v>
      </c>
      <c r="AH5215" s="3" t="s">
        <v>5473</v>
      </c>
      <c r="AI5215" s="662">
        <v>0.34099999999999997</v>
      </c>
    </row>
    <row r="5216" spans="33:35" ht="15" customHeight="1">
      <c r="AG5216" s="661" t="s">
        <v>8848</v>
      </c>
      <c r="AH5216" s="3" t="s">
        <v>5474</v>
      </c>
      <c r="AI5216" s="662">
        <v>0.52500000000000002</v>
      </c>
    </row>
    <row r="5217" spans="33:35" ht="15" customHeight="1">
      <c r="AG5217" s="661" t="s">
        <v>8849</v>
      </c>
      <c r="AH5217" s="3" t="s">
        <v>5475</v>
      </c>
      <c r="AI5217" s="662">
        <v>0.35199999999999998</v>
      </c>
    </row>
    <row r="5218" spans="33:35" ht="15" customHeight="1">
      <c r="AG5218" s="661" t="s">
        <v>8850</v>
      </c>
      <c r="AH5218" s="3" t="s">
        <v>6141</v>
      </c>
      <c r="AI5218" s="662">
        <v>0.71599999999999997</v>
      </c>
    </row>
    <row r="5219" spans="33:35" ht="15" customHeight="1">
      <c r="AG5219" s="661" t="s">
        <v>8851</v>
      </c>
      <c r="AH5219" s="3" t="s">
        <v>6142</v>
      </c>
      <c r="AI5219" s="662">
        <v>0.438</v>
      </c>
    </row>
    <row r="5220" spans="33:35" ht="15" customHeight="1">
      <c r="AG5220" s="661" t="s">
        <v>8852</v>
      </c>
      <c r="AH5220" s="3" t="s">
        <v>5477</v>
      </c>
      <c r="AI5220" s="662">
        <v>0.41</v>
      </c>
    </row>
    <row r="5221" spans="33:35" ht="15" customHeight="1">
      <c r="AG5221" s="661" t="s">
        <v>8853</v>
      </c>
      <c r="AH5221" s="3" t="s">
        <v>5478</v>
      </c>
      <c r="AI5221" s="662">
        <v>0.40799999999999997</v>
      </c>
    </row>
    <row r="5222" spans="33:35" ht="15" customHeight="1">
      <c r="AG5222" s="661" t="s">
        <v>8854</v>
      </c>
      <c r="AH5222" s="3" t="s">
        <v>5479</v>
      </c>
      <c r="AI5222" s="662">
        <v>0.40499999999999997</v>
      </c>
    </row>
    <row r="5223" spans="33:35" ht="15" customHeight="1">
      <c r="AG5223" s="661" t="s">
        <v>8855</v>
      </c>
      <c r="AH5223" s="3" t="s">
        <v>3631</v>
      </c>
      <c r="AI5223" s="662">
        <v>0</v>
      </c>
    </row>
    <row r="5224" spans="33:35" ht="15" customHeight="1">
      <c r="AG5224" s="661" t="s">
        <v>8856</v>
      </c>
      <c r="AH5224" s="3" t="s">
        <v>3633</v>
      </c>
      <c r="AI5224" s="662">
        <v>0</v>
      </c>
    </row>
    <row r="5225" spans="33:35" ht="15" customHeight="1">
      <c r="AG5225" s="661" t="s">
        <v>8857</v>
      </c>
      <c r="AH5225" s="3" t="s">
        <v>5480</v>
      </c>
      <c r="AI5225" s="662">
        <v>0.56200000000000006</v>
      </c>
    </row>
    <row r="5226" spans="33:35" ht="15" customHeight="1">
      <c r="AG5226" s="661" t="s">
        <v>8858</v>
      </c>
      <c r="AH5226" s="3" t="s">
        <v>5481</v>
      </c>
      <c r="AI5226" s="662">
        <v>0.38400000000000001</v>
      </c>
    </row>
    <row r="5227" spans="33:35" ht="15" customHeight="1">
      <c r="AG5227" s="661" t="s">
        <v>8859</v>
      </c>
      <c r="AH5227" s="3" t="s">
        <v>5482</v>
      </c>
      <c r="AI5227" s="662">
        <v>3.4999999999999996E-2</v>
      </c>
    </row>
    <row r="5228" spans="33:35" ht="15" customHeight="1">
      <c r="AG5228" s="661" t="s">
        <v>8860</v>
      </c>
      <c r="AH5228" s="3" t="s">
        <v>5483</v>
      </c>
      <c r="AI5228" s="662">
        <v>0.432</v>
      </c>
    </row>
    <row r="5229" spans="33:35" ht="15" customHeight="1">
      <c r="AG5229" s="661" t="s">
        <v>8861</v>
      </c>
      <c r="AH5229" s="3" t="s">
        <v>8218</v>
      </c>
      <c r="AI5229" s="662">
        <v>0.28600000000000003</v>
      </c>
    </row>
    <row r="5230" spans="33:35" ht="15" customHeight="1">
      <c r="AG5230" s="661" t="s">
        <v>8862</v>
      </c>
      <c r="AH5230" s="3" t="s">
        <v>5484</v>
      </c>
      <c r="AI5230" s="662">
        <v>0</v>
      </c>
    </row>
    <row r="5231" spans="33:35" ht="15" customHeight="1">
      <c r="AG5231" s="661" t="s">
        <v>8863</v>
      </c>
      <c r="AH5231" s="3" t="s">
        <v>6143</v>
      </c>
      <c r="AI5231" s="662">
        <v>0.19600000000000001</v>
      </c>
    </row>
    <row r="5232" spans="33:35" ht="15" customHeight="1">
      <c r="AG5232" s="661" t="s">
        <v>8864</v>
      </c>
      <c r="AH5232" s="3" t="s">
        <v>6144</v>
      </c>
      <c r="AI5232" s="662">
        <v>0.44400000000000001</v>
      </c>
    </row>
    <row r="5233" spans="33:35" ht="15" customHeight="1">
      <c r="AG5233" s="661" t="s">
        <v>8865</v>
      </c>
      <c r="AH5233" s="3" t="s">
        <v>8219</v>
      </c>
      <c r="AI5233" s="662">
        <v>0</v>
      </c>
    </row>
    <row r="5234" spans="33:35" ht="15" customHeight="1">
      <c r="AG5234" s="661" t="s">
        <v>8866</v>
      </c>
      <c r="AH5234" s="3" t="s">
        <v>8426</v>
      </c>
      <c r="AI5234" s="662">
        <v>0.44</v>
      </c>
    </row>
    <row r="5235" spans="33:35" ht="15" customHeight="1">
      <c r="AG5235" s="661" t="s">
        <v>8867</v>
      </c>
      <c r="AH5235" s="3" t="s">
        <v>2085</v>
      </c>
      <c r="AI5235" s="662">
        <v>0</v>
      </c>
    </row>
    <row r="5236" spans="33:35" ht="15" customHeight="1">
      <c r="AG5236" s="661" t="s">
        <v>8868</v>
      </c>
      <c r="AH5236" s="3" t="s">
        <v>3644</v>
      </c>
      <c r="AI5236" s="662">
        <v>0.378</v>
      </c>
    </row>
    <row r="5237" spans="33:35" ht="15" customHeight="1">
      <c r="AG5237" s="661" t="s">
        <v>8869</v>
      </c>
      <c r="AH5237" s="3" t="s">
        <v>2460</v>
      </c>
      <c r="AI5237" s="662">
        <v>0</v>
      </c>
    </row>
    <row r="5238" spans="33:35" ht="15" customHeight="1">
      <c r="AG5238" s="661" t="s">
        <v>8870</v>
      </c>
      <c r="AH5238" s="3" t="s">
        <v>2461</v>
      </c>
      <c r="AI5238" s="662">
        <v>0</v>
      </c>
    </row>
    <row r="5239" spans="33:35" ht="15" customHeight="1">
      <c r="AG5239" s="661" t="s">
        <v>8871</v>
      </c>
      <c r="AH5239" s="3" t="s">
        <v>3648</v>
      </c>
      <c r="AI5239" s="662">
        <v>0</v>
      </c>
    </row>
    <row r="5240" spans="33:35" ht="15" customHeight="1">
      <c r="AG5240" s="661" t="s">
        <v>8872</v>
      </c>
      <c r="AH5240" s="3" t="s">
        <v>3650</v>
      </c>
      <c r="AI5240" s="662">
        <v>0</v>
      </c>
    </row>
    <row r="5241" spans="33:35" ht="15" customHeight="1">
      <c r="AG5241" s="661" t="s">
        <v>8873</v>
      </c>
      <c r="AH5241" s="3" t="s">
        <v>3652</v>
      </c>
      <c r="AI5241" s="662">
        <v>0</v>
      </c>
    </row>
    <row r="5242" spans="33:35" ht="15" customHeight="1">
      <c r="AG5242" s="661" t="s">
        <v>8874</v>
      </c>
      <c r="AH5242" s="3" t="s">
        <v>3654</v>
      </c>
      <c r="AI5242" s="662">
        <v>0.1</v>
      </c>
    </row>
    <row r="5243" spans="33:35" ht="15" customHeight="1">
      <c r="AG5243" s="661" t="s">
        <v>8875</v>
      </c>
      <c r="AH5243" s="3" t="s">
        <v>5489</v>
      </c>
      <c r="AI5243" s="662">
        <v>0.3</v>
      </c>
    </row>
    <row r="5244" spans="33:35" ht="15" customHeight="1">
      <c r="AG5244" s="661" t="s">
        <v>8876</v>
      </c>
      <c r="AH5244" s="3" t="s">
        <v>5490</v>
      </c>
      <c r="AI5244" s="662">
        <v>0.4</v>
      </c>
    </row>
    <row r="5245" spans="33:35" ht="15" customHeight="1">
      <c r="AG5245" s="661" t="s">
        <v>8877</v>
      </c>
      <c r="AH5245" s="3" t="s">
        <v>8221</v>
      </c>
      <c r="AI5245" s="662">
        <v>0.58399999999999996</v>
      </c>
    </row>
    <row r="5246" spans="33:35" ht="15" customHeight="1">
      <c r="AG5246" s="661" t="s">
        <v>8878</v>
      </c>
      <c r="AH5246" s="3" t="s">
        <v>5493</v>
      </c>
      <c r="AI5246" s="662">
        <v>0.52100000000000002</v>
      </c>
    </row>
    <row r="5247" spans="33:35" ht="15" customHeight="1">
      <c r="AG5247" s="661" t="s">
        <v>8879</v>
      </c>
      <c r="AH5247" s="3" t="s">
        <v>5494</v>
      </c>
      <c r="AI5247" s="662">
        <v>0.40900000000000003</v>
      </c>
    </row>
    <row r="5248" spans="33:35" ht="15" customHeight="1">
      <c r="AG5248" s="661" t="s">
        <v>8880</v>
      </c>
      <c r="AH5248" s="3" t="s">
        <v>5495</v>
      </c>
      <c r="AI5248" s="662">
        <v>0</v>
      </c>
    </row>
    <row r="5249" spans="33:35" ht="15" customHeight="1">
      <c r="AG5249" s="661" t="s">
        <v>8881</v>
      </c>
      <c r="AH5249" s="3" t="s">
        <v>8427</v>
      </c>
      <c r="AI5249" s="662">
        <v>0</v>
      </c>
    </row>
    <row r="5250" spans="33:35" ht="15" customHeight="1">
      <c r="AG5250" s="661" t="s">
        <v>8882</v>
      </c>
      <c r="AH5250" s="3" t="s">
        <v>8428</v>
      </c>
      <c r="AI5250" s="662">
        <v>0.46700000000000003</v>
      </c>
    </row>
    <row r="5251" spans="33:35" ht="15" customHeight="1">
      <c r="AG5251" s="661" t="s">
        <v>8883</v>
      </c>
      <c r="AH5251" s="3" t="s">
        <v>5496</v>
      </c>
      <c r="AI5251" s="662">
        <v>0.42499999999999999</v>
      </c>
    </row>
    <row r="5252" spans="33:35" ht="15" customHeight="1">
      <c r="AG5252" s="661" t="s">
        <v>8884</v>
      </c>
      <c r="AH5252" s="3" t="s">
        <v>8222</v>
      </c>
      <c r="AI5252" s="662">
        <v>0</v>
      </c>
    </row>
    <row r="5253" spans="33:35" ht="15" customHeight="1">
      <c r="AG5253" s="661" t="s">
        <v>8885</v>
      </c>
      <c r="AH5253" s="3" t="s">
        <v>8429</v>
      </c>
      <c r="AI5253" s="662">
        <v>0.45600000000000002</v>
      </c>
    </row>
    <row r="5254" spans="33:35" ht="15" customHeight="1">
      <c r="AG5254" s="661" t="s">
        <v>8886</v>
      </c>
      <c r="AH5254" s="3" t="s">
        <v>3664</v>
      </c>
      <c r="AI5254" s="662">
        <v>0</v>
      </c>
    </row>
    <row r="5255" spans="33:35" ht="15" customHeight="1">
      <c r="AG5255" s="661" t="s">
        <v>8887</v>
      </c>
      <c r="AH5255" s="3" t="s">
        <v>3666</v>
      </c>
      <c r="AI5255" s="662">
        <v>0.503</v>
      </c>
    </row>
    <row r="5256" spans="33:35" ht="15" customHeight="1">
      <c r="AG5256" s="661" t="s">
        <v>8888</v>
      </c>
      <c r="AH5256" s="3" t="s">
        <v>5497</v>
      </c>
      <c r="AI5256" s="662">
        <v>0.42899999999999999</v>
      </c>
    </row>
    <row r="5257" spans="33:35" ht="15" customHeight="1">
      <c r="AG5257" s="661" t="s">
        <v>8889</v>
      </c>
      <c r="AH5257" s="3" t="s">
        <v>5498</v>
      </c>
      <c r="AI5257" s="662">
        <v>0</v>
      </c>
    </row>
    <row r="5258" spans="33:35" ht="15" customHeight="1">
      <c r="AG5258" s="661" t="s">
        <v>8890</v>
      </c>
      <c r="AH5258" s="3" t="s">
        <v>6147</v>
      </c>
      <c r="AI5258" s="662">
        <v>0.433</v>
      </c>
    </row>
    <row r="5259" spans="33:35" ht="15" customHeight="1">
      <c r="AG5259" s="661" t="s">
        <v>8891</v>
      </c>
      <c r="AH5259" s="3" t="s">
        <v>1083</v>
      </c>
      <c r="AI5259" s="662">
        <v>0</v>
      </c>
    </row>
    <row r="5260" spans="33:35" ht="15" customHeight="1">
      <c r="AG5260" s="661" t="s">
        <v>8892</v>
      </c>
      <c r="AH5260" s="3" t="s">
        <v>1084</v>
      </c>
      <c r="AI5260" s="662">
        <v>0</v>
      </c>
    </row>
    <row r="5261" spans="33:35" ht="15" customHeight="1">
      <c r="AG5261" s="661" t="s">
        <v>8893</v>
      </c>
      <c r="AH5261" s="3" t="s">
        <v>1085</v>
      </c>
      <c r="AI5261" s="662">
        <v>0.2</v>
      </c>
    </row>
    <row r="5262" spans="33:35" ht="15" customHeight="1">
      <c r="AG5262" s="661" t="s">
        <v>8894</v>
      </c>
      <c r="AH5262" s="3" t="s">
        <v>1387</v>
      </c>
      <c r="AI5262" s="662">
        <v>0.22</v>
      </c>
    </row>
    <row r="5263" spans="33:35" ht="15" customHeight="1">
      <c r="AG5263" s="661" t="s">
        <v>8895</v>
      </c>
      <c r="AH5263" s="3" t="s">
        <v>1388</v>
      </c>
      <c r="AI5263" s="662">
        <v>0.3</v>
      </c>
    </row>
    <row r="5264" spans="33:35" ht="15" customHeight="1">
      <c r="AG5264" s="661" t="s">
        <v>8896</v>
      </c>
      <c r="AH5264" s="3" t="s">
        <v>1389</v>
      </c>
      <c r="AI5264" s="662">
        <v>0.34899999999999998</v>
      </c>
    </row>
    <row r="5265" spans="33:35" ht="15" customHeight="1">
      <c r="AG5265" s="661" t="s">
        <v>8897</v>
      </c>
      <c r="AH5265" s="3" t="s">
        <v>1390</v>
      </c>
      <c r="AI5265" s="662">
        <v>0.37</v>
      </c>
    </row>
    <row r="5266" spans="33:35" ht="15" customHeight="1">
      <c r="AG5266" s="661" t="s">
        <v>8898</v>
      </c>
      <c r="AH5266" s="3" t="s">
        <v>1391</v>
      </c>
      <c r="AI5266" s="662">
        <v>0.4</v>
      </c>
    </row>
    <row r="5267" spans="33:35" ht="15" customHeight="1">
      <c r="AG5267" s="661" t="s">
        <v>8899</v>
      </c>
      <c r="AH5267" s="3" t="s">
        <v>8224</v>
      </c>
      <c r="AI5267" s="662">
        <v>0.36699999999999999</v>
      </c>
    </row>
    <row r="5268" spans="33:35" ht="15" customHeight="1">
      <c r="AG5268" s="661" t="s">
        <v>8900</v>
      </c>
      <c r="AH5268" s="3" t="s">
        <v>5500</v>
      </c>
      <c r="AI5268" s="662">
        <v>0.441</v>
      </c>
    </row>
    <row r="5269" spans="33:35" ht="15" customHeight="1">
      <c r="AG5269" s="661" t="s">
        <v>8901</v>
      </c>
      <c r="AH5269" s="3" t="s">
        <v>1436</v>
      </c>
      <c r="AI5269" s="662">
        <v>0</v>
      </c>
    </row>
    <row r="5270" spans="33:35" ht="15" customHeight="1">
      <c r="AG5270" s="661" t="s">
        <v>8902</v>
      </c>
      <c r="AH5270" s="3" t="s">
        <v>1437</v>
      </c>
      <c r="AI5270" s="662">
        <v>0.27599999999999997</v>
      </c>
    </row>
    <row r="5271" spans="33:35" ht="15" customHeight="1">
      <c r="AG5271" s="661" t="s">
        <v>8903</v>
      </c>
      <c r="AH5271" s="3" t="s">
        <v>5501</v>
      </c>
      <c r="AI5271" s="662">
        <v>0.35799999999999998</v>
      </c>
    </row>
    <row r="5272" spans="33:35" ht="15" customHeight="1">
      <c r="AG5272" s="661" t="s">
        <v>8904</v>
      </c>
      <c r="AH5272" s="3" t="s">
        <v>5502</v>
      </c>
      <c r="AI5272" s="662">
        <v>0</v>
      </c>
    </row>
    <row r="5273" spans="33:35" ht="15" customHeight="1">
      <c r="AG5273" s="661" t="s">
        <v>8905</v>
      </c>
      <c r="AH5273" s="3" t="s">
        <v>6148</v>
      </c>
      <c r="AI5273" s="662">
        <v>0.40200000000000002</v>
      </c>
    </row>
    <row r="5274" spans="33:35" ht="15" customHeight="1">
      <c r="AG5274" s="661" t="s">
        <v>8906</v>
      </c>
      <c r="AH5274" s="3" t="s">
        <v>5504</v>
      </c>
      <c r="AI5274" s="662">
        <v>0</v>
      </c>
    </row>
    <row r="5275" spans="33:35" ht="15" customHeight="1">
      <c r="AG5275" s="661" t="s">
        <v>8907</v>
      </c>
      <c r="AH5275" s="3" t="s">
        <v>6149</v>
      </c>
      <c r="AI5275" s="662">
        <v>0.44800000000000001</v>
      </c>
    </row>
    <row r="5276" spans="33:35" ht="15" customHeight="1">
      <c r="AG5276" s="661" t="s">
        <v>8908</v>
      </c>
      <c r="AH5276" s="3" t="s">
        <v>5506</v>
      </c>
      <c r="AI5276" s="662">
        <v>0</v>
      </c>
    </row>
    <row r="5277" spans="33:35" ht="15" customHeight="1">
      <c r="AG5277" s="661" t="s">
        <v>8909</v>
      </c>
      <c r="AH5277" s="3" t="s">
        <v>5507</v>
      </c>
      <c r="AI5277" s="662">
        <v>0</v>
      </c>
    </row>
    <row r="5278" spans="33:35" ht="15" customHeight="1">
      <c r="AG5278" s="661" t="s">
        <v>8910</v>
      </c>
      <c r="AH5278" s="3" t="s">
        <v>5508</v>
      </c>
      <c r="AI5278" s="662">
        <v>0</v>
      </c>
    </row>
    <row r="5279" spans="33:35" ht="15" customHeight="1">
      <c r="AG5279" s="661" t="s">
        <v>8911</v>
      </c>
      <c r="AH5279" s="3" t="s">
        <v>5509</v>
      </c>
      <c r="AI5279" s="662">
        <v>0</v>
      </c>
    </row>
    <row r="5280" spans="33:35" ht="15" customHeight="1">
      <c r="AG5280" s="661" t="s">
        <v>8912</v>
      </c>
      <c r="AH5280" s="3" t="s">
        <v>8225</v>
      </c>
      <c r="AI5280" s="662">
        <v>0</v>
      </c>
    </row>
    <row r="5281" spans="33:35" ht="15" customHeight="1">
      <c r="AG5281" s="661" t="s">
        <v>8913</v>
      </c>
      <c r="AH5281" s="3" t="s">
        <v>8226</v>
      </c>
      <c r="AI5281" s="662">
        <v>0</v>
      </c>
    </row>
    <row r="5282" spans="33:35" ht="15" customHeight="1">
      <c r="AG5282" s="661" t="s">
        <v>8914</v>
      </c>
      <c r="AH5282" s="3" t="s">
        <v>8227</v>
      </c>
      <c r="AI5282" s="662">
        <v>0.51900000000000002</v>
      </c>
    </row>
    <row r="5283" spans="33:35" ht="15" customHeight="1">
      <c r="AG5283" s="661" t="s">
        <v>8915</v>
      </c>
      <c r="AH5283" s="3" t="s">
        <v>8430</v>
      </c>
      <c r="AI5283" s="662">
        <v>0</v>
      </c>
    </row>
    <row r="5284" spans="33:35" ht="15" customHeight="1">
      <c r="AG5284" s="661" t="s">
        <v>8916</v>
      </c>
      <c r="AH5284" s="3" t="s">
        <v>8431</v>
      </c>
      <c r="AI5284" s="662">
        <v>0.41399999999999998</v>
      </c>
    </row>
    <row r="5285" spans="33:35" ht="15" customHeight="1">
      <c r="AG5285" s="661" t="s">
        <v>8917</v>
      </c>
      <c r="AH5285" s="3" t="s">
        <v>5513</v>
      </c>
      <c r="AI5285" s="662">
        <v>0</v>
      </c>
    </row>
    <row r="5286" spans="33:35" ht="15" customHeight="1">
      <c r="AG5286" s="661" t="s">
        <v>8918</v>
      </c>
      <c r="AH5286" s="3" t="s">
        <v>8228</v>
      </c>
      <c r="AI5286" s="662">
        <v>0.441</v>
      </c>
    </row>
    <row r="5287" spans="33:35" ht="15" customHeight="1">
      <c r="AG5287" s="661" t="s">
        <v>8919</v>
      </c>
      <c r="AH5287" s="3" t="s">
        <v>5514</v>
      </c>
      <c r="AI5287" s="662">
        <v>0</v>
      </c>
    </row>
    <row r="5288" spans="33:35" ht="15" customHeight="1">
      <c r="AG5288" s="661" t="s">
        <v>8920</v>
      </c>
      <c r="AH5288" s="3" t="s">
        <v>5515</v>
      </c>
      <c r="AI5288" s="662">
        <v>0.437</v>
      </c>
    </row>
    <row r="5289" spans="33:35" ht="15" customHeight="1">
      <c r="AG5289" s="661" t="s">
        <v>8921</v>
      </c>
      <c r="AH5289" s="3" t="s">
        <v>1091</v>
      </c>
      <c r="AI5289" s="662">
        <v>0</v>
      </c>
    </row>
    <row r="5290" spans="33:35" ht="15" customHeight="1">
      <c r="AG5290" s="661" t="s">
        <v>8922</v>
      </c>
      <c r="AH5290" s="3" t="s">
        <v>1092</v>
      </c>
      <c r="AI5290" s="662">
        <v>0</v>
      </c>
    </row>
    <row r="5291" spans="33:35" ht="15" customHeight="1">
      <c r="AG5291" s="661" t="s">
        <v>8923</v>
      </c>
      <c r="AH5291" s="3" t="s">
        <v>1093</v>
      </c>
      <c r="AI5291" s="662">
        <v>0.25900000000000001</v>
      </c>
    </row>
    <row r="5292" spans="33:35" ht="15" customHeight="1">
      <c r="AG5292" s="661" t="s">
        <v>8924</v>
      </c>
      <c r="AH5292" s="3" t="s">
        <v>1094</v>
      </c>
      <c r="AI5292" s="662">
        <v>0.25999999999999995</v>
      </c>
    </row>
    <row r="5293" spans="33:35" ht="15" customHeight="1">
      <c r="AG5293" s="661" t="s">
        <v>8925</v>
      </c>
      <c r="AH5293" s="3" t="s">
        <v>1095</v>
      </c>
      <c r="AI5293" s="662">
        <v>0.22599999999999998</v>
      </c>
    </row>
    <row r="5294" spans="33:35" ht="15" customHeight="1">
      <c r="AG5294" s="661" t="s">
        <v>8926</v>
      </c>
      <c r="AH5294" s="3" t="s">
        <v>1096</v>
      </c>
      <c r="AI5294" s="662">
        <v>0.21800000000000003</v>
      </c>
    </row>
    <row r="5295" spans="33:35" ht="15" customHeight="1">
      <c r="AG5295" s="661" t="s">
        <v>8927</v>
      </c>
      <c r="AH5295" s="3" t="s">
        <v>1097</v>
      </c>
      <c r="AI5295" s="662">
        <v>0.32</v>
      </c>
    </row>
    <row r="5296" spans="33:35" ht="15" customHeight="1">
      <c r="AG5296" s="661" t="s">
        <v>8928</v>
      </c>
      <c r="AH5296" s="3" t="s">
        <v>1098</v>
      </c>
      <c r="AI5296" s="662">
        <v>0.378</v>
      </c>
    </row>
    <row r="5297" spans="33:35" ht="15" customHeight="1">
      <c r="AG5297" s="661" t="s">
        <v>8929</v>
      </c>
      <c r="AH5297" s="3" t="s">
        <v>1099</v>
      </c>
      <c r="AI5297" s="662">
        <v>0.25</v>
      </c>
    </row>
    <row r="5298" spans="33:35" ht="15" customHeight="1">
      <c r="AG5298" s="661" t="s">
        <v>8930</v>
      </c>
      <c r="AH5298" s="3" t="s">
        <v>2480</v>
      </c>
      <c r="AI5298" s="662">
        <v>0.35</v>
      </c>
    </row>
    <row r="5299" spans="33:35" ht="15" customHeight="1">
      <c r="AG5299" s="661" t="s">
        <v>8931</v>
      </c>
      <c r="AH5299" s="3" t="s">
        <v>2481</v>
      </c>
      <c r="AI5299" s="662">
        <v>0.18100000000000002</v>
      </c>
    </row>
    <row r="5300" spans="33:35" ht="15" customHeight="1">
      <c r="AG5300" s="661" t="s">
        <v>8932</v>
      </c>
      <c r="AH5300" s="3" t="s">
        <v>2482</v>
      </c>
      <c r="AI5300" s="662">
        <v>0.23399999999999999</v>
      </c>
    </row>
    <row r="5301" spans="33:35" ht="15" customHeight="1">
      <c r="AG5301" s="661" t="s">
        <v>8933</v>
      </c>
      <c r="AH5301" s="3" t="s">
        <v>5516</v>
      </c>
      <c r="AI5301" s="662">
        <v>0.38699999999999996</v>
      </c>
    </row>
    <row r="5302" spans="33:35" ht="15" customHeight="1">
      <c r="AG5302" s="661" t="s">
        <v>8934</v>
      </c>
      <c r="AH5302" s="3" t="s">
        <v>8229</v>
      </c>
      <c r="AI5302" s="662">
        <v>6.8000000000000005E-2</v>
      </c>
    </row>
    <row r="5303" spans="33:35" ht="15" customHeight="1">
      <c r="AG5303" s="661" t="s">
        <v>8935</v>
      </c>
      <c r="AH5303" s="3" t="s">
        <v>8230</v>
      </c>
      <c r="AI5303" s="662">
        <v>0.21199999999999999</v>
      </c>
    </row>
    <row r="5304" spans="33:35" ht="15" customHeight="1">
      <c r="AG5304" s="661" t="s">
        <v>8936</v>
      </c>
      <c r="AH5304" s="3" t="s">
        <v>8231</v>
      </c>
      <c r="AI5304" s="662">
        <v>0.185</v>
      </c>
    </row>
    <row r="5305" spans="33:35" ht="15" customHeight="1">
      <c r="AG5305" s="661" t="s">
        <v>8937</v>
      </c>
      <c r="AH5305" s="3" t="s">
        <v>5518</v>
      </c>
      <c r="AI5305" s="662">
        <v>1.2190000000000001</v>
      </c>
    </row>
    <row r="5306" spans="33:35" ht="15" customHeight="1">
      <c r="AG5306" s="661" t="s">
        <v>8938</v>
      </c>
      <c r="AH5306" s="3" t="s">
        <v>5519</v>
      </c>
      <c r="AI5306" s="662">
        <v>0.51400000000000001</v>
      </c>
    </row>
    <row r="5307" spans="33:35" ht="15" customHeight="1">
      <c r="AG5307" s="661" t="s">
        <v>8939</v>
      </c>
      <c r="AH5307" s="3" t="s">
        <v>3725</v>
      </c>
      <c r="AI5307" s="662">
        <v>0</v>
      </c>
    </row>
    <row r="5308" spans="33:35" ht="15" customHeight="1">
      <c r="AG5308" s="661" t="s">
        <v>8940</v>
      </c>
      <c r="AH5308" s="3" t="s">
        <v>3727</v>
      </c>
      <c r="AI5308" s="662">
        <v>0.23900000000000002</v>
      </c>
    </row>
    <row r="5309" spans="33:35" ht="15" customHeight="1">
      <c r="AG5309" s="661" t="s">
        <v>8941</v>
      </c>
      <c r="AH5309" s="3" t="s">
        <v>3729</v>
      </c>
      <c r="AI5309" s="662">
        <v>0.29599999999999999</v>
      </c>
    </row>
    <row r="5310" spans="33:35" ht="15" customHeight="1">
      <c r="AG5310" s="661" t="s">
        <v>8942</v>
      </c>
      <c r="AH5310" s="3" t="s">
        <v>3731</v>
      </c>
      <c r="AI5310" s="662">
        <v>0.33100000000000002</v>
      </c>
    </row>
    <row r="5311" spans="33:35" ht="15" customHeight="1">
      <c r="AG5311" s="661" t="s">
        <v>8943</v>
      </c>
      <c r="AH5311" s="3" t="s">
        <v>3733</v>
      </c>
      <c r="AI5311" s="662">
        <v>0.33500000000000002</v>
      </c>
    </row>
    <row r="5312" spans="33:35" ht="15" customHeight="1">
      <c r="AG5312" s="661" t="s">
        <v>8944</v>
      </c>
      <c r="AH5312" s="3" t="s">
        <v>5521</v>
      </c>
      <c r="AI5312" s="662">
        <v>9.7000000000000003E-2</v>
      </c>
    </row>
    <row r="5313" spans="33:35" ht="15" customHeight="1">
      <c r="AG5313" s="661" t="s">
        <v>8945</v>
      </c>
      <c r="AH5313" s="3" t="s">
        <v>3737</v>
      </c>
      <c r="AI5313" s="662">
        <v>0.22699999999999998</v>
      </c>
    </row>
    <row r="5314" spans="33:35" ht="15" customHeight="1">
      <c r="AG5314" s="661" t="s">
        <v>8946</v>
      </c>
      <c r="AH5314" s="3" t="s">
        <v>3739</v>
      </c>
      <c r="AI5314" s="662">
        <v>0</v>
      </c>
    </row>
    <row r="5315" spans="33:35" ht="15" customHeight="1">
      <c r="AG5315" s="661" t="s">
        <v>8947</v>
      </c>
      <c r="AH5315" s="3" t="s">
        <v>3741</v>
      </c>
      <c r="AI5315" s="662">
        <v>0.45</v>
      </c>
    </row>
    <row r="5316" spans="33:35" ht="15" customHeight="1">
      <c r="AG5316" s="661" t="s">
        <v>8948</v>
      </c>
      <c r="AH5316" s="3" t="s">
        <v>5522</v>
      </c>
      <c r="AI5316" s="662">
        <v>0.307</v>
      </c>
    </row>
    <row r="5317" spans="33:35" ht="15" customHeight="1">
      <c r="AG5317" s="661" t="s">
        <v>8949</v>
      </c>
      <c r="AH5317" s="3" t="s">
        <v>5523</v>
      </c>
      <c r="AI5317" s="662">
        <v>0.56700000000000006</v>
      </c>
    </row>
    <row r="5318" spans="33:35" ht="15" customHeight="1">
      <c r="AG5318" s="661" t="s">
        <v>8950</v>
      </c>
      <c r="AH5318" s="3" t="s">
        <v>8432</v>
      </c>
      <c r="AI5318" s="662">
        <v>0.72199999999999998</v>
      </c>
    </row>
    <row r="5319" spans="33:35" ht="15" customHeight="1">
      <c r="AG5319" s="661" t="s">
        <v>8951</v>
      </c>
      <c r="AH5319" s="3" t="s">
        <v>5524</v>
      </c>
      <c r="AI5319" s="662">
        <v>0.41</v>
      </c>
    </row>
    <row r="5320" spans="33:35" ht="15" customHeight="1">
      <c r="AG5320" s="661" t="s">
        <v>8952</v>
      </c>
      <c r="AH5320" s="3" t="s">
        <v>5525</v>
      </c>
      <c r="AI5320" s="662">
        <v>0</v>
      </c>
    </row>
    <row r="5321" spans="33:35" ht="15" customHeight="1">
      <c r="AG5321" s="661" t="s">
        <v>8953</v>
      </c>
      <c r="AH5321" s="3" t="s">
        <v>5526</v>
      </c>
      <c r="AI5321" s="662">
        <v>0</v>
      </c>
    </row>
    <row r="5322" spans="33:35" ht="15" customHeight="1">
      <c r="AG5322" s="661" t="s">
        <v>8954</v>
      </c>
      <c r="AH5322" s="3" t="s">
        <v>6150</v>
      </c>
      <c r="AI5322" s="662">
        <v>0</v>
      </c>
    </row>
    <row r="5323" spans="33:35" ht="15" customHeight="1">
      <c r="AG5323" s="661" t="s">
        <v>8955</v>
      </c>
      <c r="AH5323" s="3" t="s">
        <v>3749</v>
      </c>
      <c r="AI5323" s="662">
        <v>0</v>
      </c>
    </row>
    <row r="5324" spans="33:35" ht="15" customHeight="1">
      <c r="AG5324" s="661" t="s">
        <v>8956</v>
      </c>
      <c r="AH5324" s="3" t="s">
        <v>5528</v>
      </c>
      <c r="AI5324" s="662">
        <v>0.159</v>
      </c>
    </row>
    <row r="5325" spans="33:35" ht="15" customHeight="1">
      <c r="AG5325" s="661" t="s">
        <v>8957</v>
      </c>
      <c r="AH5325" s="3" t="s">
        <v>5529</v>
      </c>
      <c r="AI5325" s="662">
        <v>0.247</v>
      </c>
    </row>
    <row r="5326" spans="33:35" ht="15" customHeight="1">
      <c r="AG5326" s="661" t="s">
        <v>8958</v>
      </c>
      <c r="AH5326" s="3" t="s">
        <v>5530</v>
      </c>
      <c r="AI5326" s="662">
        <v>0.316</v>
      </c>
    </row>
    <row r="5327" spans="33:35" ht="15" customHeight="1">
      <c r="AG5327" s="661" t="s">
        <v>8959</v>
      </c>
      <c r="AH5327" s="3" t="s">
        <v>8232</v>
      </c>
      <c r="AI5327" s="662">
        <v>0</v>
      </c>
    </row>
    <row r="5328" spans="33:35" ht="15" customHeight="1">
      <c r="AG5328" s="661" t="s">
        <v>8960</v>
      </c>
      <c r="AH5328" s="3" t="s">
        <v>8433</v>
      </c>
      <c r="AI5328" s="662">
        <v>0.45600000000000002</v>
      </c>
    </row>
    <row r="5329" spans="33:35" ht="15" customHeight="1">
      <c r="AG5329" s="661" t="s">
        <v>8961</v>
      </c>
      <c r="AH5329" s="3" t="s">
        <v>8233</v>
      </c>
      <c r="AI5329" s="662">
        <v>0</v>
      </c>
    </row>
    <row r="5330" spans="33:35" ht="15" customHeight="1">
      <c r="AG5330" s="661" t="s">
        <v>8962</v>
      </c>
      <c r="AH5330" s="3" t="s">
        <v>8434</v>
      </c>
      <c r="AI5330" s="662">
        <v>0.47</v>
      </c>
    </row>
    <row r="5331" spans="33:35" ht="15" customHeight="1">
      <c r="AG5331" s="661" t="s">
        <v>8963</v>
      </c>
      <c r="AH5331" s="3" t="s">
        <v>5533</v>
      </c>
      <c r="AI5331" s="662">
        <v>0.45700000000000002</v>
      </c>
    </row>
    <row r="5332" spans="33:35" ht="15" customHeight="1">
      <c r="AG5332" s="661" t="s">
        <v>8964</v>
      </c>
      <c r="AH5332" s="3" t="s">
        <v>8235</v>
      </c>
      <c r="AI5332" s="662">
        <v>0.42899999999999999</v>
      </c>
    </row>
    <row r="5333" spans="33:35" ht="15" customHeight="1">
      <c r="AG5333" s="661" t="s">
        <v>8965</v>
      </c>
      <c r="AH5333" s="3" t="s">
        <v>1401</v>
      </c>
      <c r="AI5333" s="662">
        <v>0</v>
      </c>
    </row>
    <row r="5334" spans="33:35" ht="15" customHeight="1">
      <c r="AG5334" s="661" t="s">
        <v>8966</v>
      </c>
      <c r="AH5334" s="3" t="s">
        <v>3759</v>
      </c>
      <c r="AI5334" s="662">
        <v>0.40299999999999997</v>
      </c>
    </row>
    <row r="5335" spans="33:35" ht="15" customHeight="1">
      <c r="AG5335" s="661" t="s">
        <v>8967</v>
      </c>
      <c r="AH5335" s="3" t="s">
        <v>3763</v>
      </c>
      <c r="AI5335" s="662">
        <v>0</v>
      </c>
    </row>
    <row r="5336" spans="33:35" ht="15" customHeight="1">
      <c r="AG5336" s="661" t="s">
        <v>8968</v>
      </c>
      <c r="AH5336" s="3" t="s">
        <v>5534</v>
      </c>
      <c r="AI5336" s="662">
        <v>0</v>
      </c>
    </row>
    <row r="5337" spans="33:35" ht="15" customHeight="1">
      <c r="AG5337" s="661" t="s">
        <v>8969</v>
      </c>
      <c r="AH5337" s="3" t="s">
        <v>5535</v>
      </c>
      <c r="AI5337" s="662">
        <v>0.35899999999999999</v>
      </c>
    </row>
    <row r="5338" spans="33:35" ht="15" customHeight="1">
      <c r="AG5338" s="661" t="s">
        <v>8970</v>
      </c>
      <c r="AH5338" s="3" t="s">
        <v>5536</v>
      </c>
      <c r="AI5338" s="662">
        <v>0.45600000000000002</v>
      </c>
    </row>
    <row r="5339" spans="33:35" ht="15" customHeight="1">
      <c r="AG5339" s="661" t="s">
        <v>8971</v>
      </c>
      <c r="AH5339" s="3" t="s">
        <v>5537</v>
      </c>
      <c r="AI5339" s="662">
        <v>0.43099999999999999</v>
      </c>
    </row>
    <row r="5340" spans="33:35" ht="15" customHeight="1">
      <c r="AG5340" s="661" t="s">
        <v>8972</v>
      </c>
      <c r="AH5340" s="3" t="s">
        <v>5538</v>
      </c>
      <c r="AI5340" s="662">
        <v>0.39800000000000002</v>
      </c>
    </row>
    <row r="5341" spans="33:35" ht="15" customHeight="1">
      <c r="AG5341" s="661" t="s">
        <v>8973</v>
      </c>
      <c r="AH5341" s="3" t="s">
        <v>5539</v>
      </c>
      <c r="AI5341" s="662">
        <v>0.45700000000000002</v>
      </c>
    </row>
    <row r="5342" spans="33:35" ht="15" customHeight="1">
      <c r="AG5342" s="661" t="s">
        <v>8974</v>
      </c>
      <c r="AH5342" s="3" t="s">
        <v>8236</v>
      </c>
      <c r="AI5342" s="662">
        <v>0</v>
      </c>
    </row>
    <row r="5343" spans="33:35" ht="15" customHeight="1">
      <c r="AG5343" s="661" t="s">
        <v>8975</v>
      </c>
      <c r="AH5343" s="3" t="s">
        <v>5540</v>
      </c>
      <c r="AI5343" s="662">
        <v>0.38800000000000001</v>
      </c>
    </row>
    <row r="5344" spans="33:35" ht="15" customHeight="1">
      <c r="AG5344" s="661" t="s">
        <v>8976</v>
      </c>
      <c r="AH5344" s="3" t="s">
        <v>5541</v>
      </c>
      <c r="AI5344" s="662">
        <v>0.31</v>
      </c>
    </row>
    <row r="5345" spans="33:35" ht="15" customHeight="1">
      <c r="AG5345" s="661" t="s">
        <v>8977</v>
      </c>
      <c r="AH5345" s="3" t="s">
        <v>5542</v>
      </c>
      <c r="AI5345" s="662">
        <v>0.54299999999999993</v>
      </c>
    </row>
    <row r="5346" spans="33:35" ht="15" customHeight="1">
      <c r="AG5346" s="661" t="s">
        <v>8978</v>
      </c>
      <c r="AH5346" s="3" t="s">
        <v>5543</v>
      </c>
      <c r="AI5346" s="662">
        <v>0.53500000000000003</v>
      </c>
    </row>
    <row r="5347" spans="33:35" ht="15" customHeight="1">
      <c r="AG5347" s="661" t="s">
        <v>8979</v>
      </c>
      <c r="AH5347" s="3" t="s">
        <v>5544</v>
      </c>
      <c r="AI5347" s="662">
        <v>0</v>
      </c>
    </row>
    <row r="5348" spans="33:35" ht="15" customHeight="1">
      <c r="AG5348" s="661" t="s">
        <v>8980</v>
      </c>
      <c r="AH5348" s="3" t="s">
        <v>6151</v>
      </c>
      <c r="AI5348" s="662">
        <v>0.66100000000000003</v>
      </c>
    </row>
    <row r="5349" spans="33:35" ht="15" customHeight="1">
      <c r="AG5349" s="661" t="s">
        <v>8981</v>
      </c>
      <c r="AH5349" s="3" t="s">
        <v>8237</v>
      </c>
      <c r="AI5349" s="662">
        <v>0</v>
      </c>
    </row>
    <row r="5350" spans="33:35" ht="15" customHeight="1">
      <c r="AG5350" s="661" t="s">
        <v>8982</v>
      </c>
      <c r="AH5350" s="3" t="s">
        <v>8435</v>
      </c>
      <c r="AI5350" s="662">
        <v>0.47199999999999998</v>
      </c>
    </row>
    <row r="5351" spans="33:35" ht="15" customHeight="1">
      <c r="AG5351" s="661" t="s">
        <v>8983</v>
      </c>
      <c r="AH5351" s="3" t="s">
        <v>5546</v>
      </c>
      <c r="AI5351" s="662">
        <v>0</v>
      </c>
    </row>
    <row r="5352" spans="33:35" ht="15" customHeight="1">
      <c r="AG5352" s="661" t="s">
        <v>8984</v>
      </c>
      <c r="AH5352" s="3" t="s">
        <v>6152</v>
      </c>
      <c r="AI5352" s="662">
        <v>0.443</v>
      </c>
    </row>
    <row r="5353" spans="33:35" ht="15" customHeight="1">
      <c r="AG5353" s="661" t="s">
        <v>8985</v>
      </c>
      <c r="AH5353" s="3" t="s">
        <v>5548</v>
      </c>
      <c r="AI5353" s="662">
        <v>0.67199999999999993</v>
      </c>
    </row>
    <row r="5354" spans="33:35" ht="15" customHeight="1">
      <c r="AG5354" s="661" t="s">
        <v>8986</v>
      </c>
      <c r="AH5354" s="3" t="s">
        <v>5549</v>
      </c>
      <c r="AI5354" s="662">
        <v>0.59799999999999998</v>
      </c>
    </row>
    <row r="5355" spans="33:35" ht="15" customHeight="1">
      <c r="AG5355" s="661" t="s">
        <v>8987</v>
      </c>
      <c r="AH5355" s="3" t="s">
        <v>5550</v>
      </c>
      <c r="AI5355" s="662">
        <v>0</v>
      </c>
    </row>
    <row r="5356" spans="33:35" ht="15" customHeight="1">
      <c r="AG5356" s="661" t="s">
        <v>8988</v>
      </c>
      <c r="AH5356" s="3" t="s">
        <v>6153</v>
      </c>
      <c r="AI5356" s="662">
        <v>0.68</v>
      </c>
    </row>
    <row r="5357" spans="33:35" ht="15" customHeight="1">
      <c r="AG5357" s="661" t="s">
        <v>8989</v>
      </c>
      <c r="AH5357" s="3" t="s">
        <v>5552</v>
      </c>
      <c r="AI5357" s="662">
        <v>0.49099999999999999</v>
      </c>
    </row>
    <row r="5358" spans="33:35" ht="15" customHeight="1">
      <c r="AG5358" s="661" t="s">
        <v>8990</v>
      </c>
      <c r="AH5358" s="3" t="s">
        <v>5553</v>
      </c>
      <c r="AI5358" s="662">
        <v>0.52400000000000002</v>
      </c>
    </row>
    <row r="5359" spans="33:35" ht="15" customHeight="1">
      <c r="AG5359" s="661" t="s">
        <v>8991</v>
      </c>
      <c r="AH5359" s="3" t="s">
        <v>5555</v>
      </c>
      <c r="AI5359" s="662">
        <v>0.38499999999999995</v>
      </c>
    </row>
    <row r="5360" spans="33:35" ht="15" customHeight="1">
      <c r="AG5360" s="661" t="s">
        <v>8992</v>
      </c>
      <c r="AH5360" s="3" t="s">
        <v>8239</v>
      </c>
      <c r="AI5360" s="662">
        <v>0.48099999999999998</v>
      </c>
    </row>
    <row r="5361" spans="33:35" ht="15" customHeight="1">
      <c r="AG5361" s="661" t="s">
        <v>8993</v>
      </c>
      <c r="AH5361" s="3" t="s">
        <v>8240</v>
      </c>
      <c r="AI5361" s="662">
        <v>0</v>
      </c>
    </row>
    <row r="5362" spans="33:35" ht="15" customHeight="1">
      <c r="AG5362" s="661" t="s">
        <v>8994</v>
      </c>
      <c r="AH5362" s="3" t="s">
        <v>8436</v>
      </c>
      <c r="AI5362" s="662">
        <v>0.43099999999999999</v>
      </c>
    </row>
    <row r="5363" spans="33:35" ht="15" customHeight="1">
      <c r="AG5363" s="661" t="s">
        <v>8995</v>
      </c>
      <c r="AH5363" s="3" t="s">
        <v>5558</v>
      </c>
      <c r="AI5363" s="662">
        <v>0</v>
      </c>
    </row>
    <row r="5364" spans="33:35" ht="15" customHeight="1">
      <c r="AG5364" s="661" t="s">
        <v>8996</v>
      </c>
      <c r="AH5364" s="3" t="s">
        <v>1820</v>
      </c>
      <c r="AI5364" s="662">
        <v>0.39900000000000002</v>
      </c>
    </row>
    <row r="5365" spans="33:35" ht="15" customHeight="1">
      <c r="AG5365" s="661" t="s">
        <v>8997</v>
      </c>
      <c r="AH5365" s="3" t="s">
        <v>2502</v>
      </c>
      <c r="AI5365" s="662">
        <v>0.29899999999999999</v>
      </c>
    </row>
    <row r="5366" spans="33:35" ht="15" customHeight="1">
      <c r="AG5366" s="661" t="s">
        <v>8998</v>
      </c>
      <c r="AH5366" s="3" t="s">
        <v>2503</v>
      </c>
      <c r="AI5366" s="662">
        <v>0.19900000000000001</v>
      </c>
    </row>
    <row r="5367" spans="33:35" ht="15" customHeight="1">
      <c r="AG5367" s="661" t="s">
        <v>8999</v>
      </c>
      <c r="AH5367" s="3" t="s">
        <v>2504</v>
      </c>
      <c r="AI5367" s="662">
        <v>0</v>
      </c>
    </row>
    <row r="5368" spans="33:35" ht="15" customHeight="1">
      <c r="AG5368" s="661" t="s">
        <v>9000</v>
      </c>
      <c r="AH5368" s="3" t="s">
        <v>3794</v>
      </c>
      <c r="AI5368" s="662">
        <v>0.45</v>
      </c>
    </row>
    <row r="5369" spans="33:35" ht="15" customHeight="1">
      <c r="AG5369" s="661" t="s">
        <v>9001</v>
      </c>
      <c r="AH5369" s="3" t="s">
        <v>3796</v>
      </c>
      <c r="AI5369" s="662">
        <v>0.315</v>
      </c>
    </row>
    <row r="5370" spans="33:35" ht="15" customHeight="1">
      <c r="AG5370" s="661" t="s">
        <v>9002</v>
      </c>
      <c r="AH5370" s="3" t="s">
        <v>5559</v>
      </c>
      <c r="AI5370" s="662">
        <v>0.23499999999999999</v>
      </c>
    </row>
    <row r="5371" spans="33:35" ht="15" customHeight="1">
      <c r="AG5371" s="661" t="s">
        <v>9003</v>
      </c>
      <c r="AH5371" s="3" t="s">
        <v>5560</v>
      </c>
      <c r="AI5371" s="662">
        <v>0.58499999999999996</v>
      </c>
    </row>
    <row r="5372" spans="33:35" ht="15" customHeight="1">
      <c r="AG5372" s="661" t="s">
        <v>9004</v>
      </c>
      <c r="AH5372" s="3" t="s">
        <v>5561</v>
      </c>
      <c r="AI5372" s="662">
        <v>0</v>
      </c>
    </row>
    <row r="5373" spans="33:35" ht="15" customHeight="1">
      <c r="AG5373" s="661" t="s">
        <v>9005</v>
      </c>
      <c r="AH5373" s="3" t="s">
        <v>6154</v>
      </c>
      <c r="AI5373" s="662">
        <v>0.433</v>
      </c>
    </row>
    <row r="5374" spans="33:35" ht="15" customHeight="1">
      <c r="AG5374" s="661" t="s">
        <v>9006</v>
      </c>
      <c r="AH5374" s="3" t="s">
        <v>6155</v>
      </c>
      <c r="AI5374" s="662">
        <v>0.54100000000000004</v>
      </c>
    </row>
    <row r="5375" spans="33:35" ht="15" customHeight="1">
      <c r="AG5375" s="661" t="s">
        <v>9007</v>
      </c>
      <c r="AH5375" s="3" t="s">
        <v>3807</v>
      </c>
      <c r="AI5375" s="662">
        <v>0</v>
      </c>
    </row>
    <row r="5376" spans="33:35" ht="15" customHeight="1">
      <c r="AG5376" s="661" t="s">
        <v>9008</v>
      </c>
      <c r="AH5376" s="3" t="s">
        <v>3809</v>
      </c>
      <c r="AI5376" s="662">
        <v>0.495</v>
      </c>
    </row>
    <row r="5377" spans="33:35" ht="15" customHeight="1">
      <c r="AG5377" s="661" t="s">
        <v>9009</v>
      </c>
      <c r="AH5377" s="3" t="s">
        <v>5565</v>
      </c>
      <c r="AI5377" s="662">
        <v>0.45700000000000002</v>
      </c>
    </row>
    <row r="5378" spans="33:35" ht="15" customHeight="1">
      <c r="AG5378" s="661" t="s">
        <v>9010</v>
      </c>
      <c r="AH5378" s="3" t="s">
        <v>5566</v>
      </c>
      <c r="AI5378" s="662">
        <v>0.503</v>
      </c>
    </row>
    <row r="5379" spans="33:35" ht="15" customHeight="1">
      <c r="AG5379" s="661" t="s">
        <v>9011</v>
      </c>
      <c r="AH5379" s="3" t="s">
        <v>5567</v>
      </c>
      <c r="AI5379" s="662">
        <v>0.58799999999999997</v>
      </c>
    </row>
    <row r="5380" spans="33:35" ht="15" customHeight="1">
      <c r="AG5380" s="661" t="s">
        <v>9012</v>
      </c>
      <c r="AH5380" s="3" t="s">
        <v>5568</v>
      </c>
      <c r="AI5380" s="662">
        <v>3.6000000000000004E-2</v>
      </c>
    </row>
    <row r="5381" spans="33:35" ht="15" customHeight="1">
      <c r="AG5381" s="661" t="s">
        <v>9013</v>
      </c>
      <c r="AH5381" s="3" t="s">
        <v>5569</v>
      </c>
      <c r="AI5381" s="662">
        <v>0.26800000000000002</v>
      </c>
    </row>
    <row r="5382" spans="33:35" ht="15" customHeight="1">
      <c r="AG5382" s="661" t="s">
        <v>9014</v>
      </c>
      <c r="AH5382" s="3" t="s">
        <v>5570</v>
      </c>
      <c r="AI5382" s="662">
        <v>0.40299999999999997</v>
      </c>
    </row>
    <row r="5383" spans="33:35" ht="15" customHeight="1">
      <c r="AG5383" s="661" t="s">
        <v>9015</v>
      </c>
      <c r="AH5383" s="3" t="s">
        <v>8242</v>
      </c>
      <c r="AI5383" s="662">
        <v>0.32</v>
      </c>
    </row>
    <row r="5384" spans="33:35" ht="15" customHeight="1">
      <c r="AG5384" s="661" t="s">
        <v>9016</v>
      </c>
      <c r="AH5384" s="3" t="s">
        <v>6156</v>
      </c>
      <c r="AI5384" s="662">
        <v>0.45</v>
      </c>
    </row>
    <row r="5385" spans="33:35" ht="15" customHeight="1">
      <c r="AG5385" s="661" t="s">
        <v>9017</v>
      </c>
      <c r="AH5385" s="3" t="s">
        <v>5571</v>
      </c>
      <c r="AI5385" s="662">
        <v>0.496</v>
      </c>
    </row>
    <row r="5386" spans="33:35" ht="15" customHeight="1">
      <c r="AG5386" s="661" t="s">
        <v>9018</v>
      </c>
      <c r="AH5386" s="3" t="s">
        <v>5572</v>
      </c>
      <c r="AI5386" s="662">
        <v>0.63200000000000001</v>
      </c>
    </row>
    <row r="5387" spans="33:35" ht="15" customHeight="1">
      <c r="AG5387" s="661" t="s">
        <v>9019</v>
      </c>
      <c r="AH5387" s="3" t="s">
        <v>5573</v>
      </c>
      <c r="AI5387" s="662">
        <v>0.42599999999999999</v>
      </c>
    </row>
    <row r="5388" spans="33:35" ht="15" customHeight="1">
      <c r="AG5388" s="661" t="s">
        <v>9020</v>
      </c>
      <c r="AH5388" s="3" t="s">
        <v>5575</v>
      </c>
      <c r="AI5388" s="662">
        <v>0.41599999999999998</v>
      </c>
    </row>
    <row r="5389" spans="33:35" ht="15" customHeight="1">
      <c r="AG5389" s="661" t="s">
        <v>9021</v>
      </c>
      <c r="AH5389" s="3" t="s">
        <v>6157</v>
      </c>
      <c r="AI5389" s="662">
        <v>0</v>
      </c>
    </row>
    <row r="5390" spans="33:35" ht="15" customHeight="1">
      <c r="AG5390" s="661" t="s">
        <v>9022</v>
      </c>
      <c r="AH5390" s="3" t="s">
        <v>6158</v>
      </c>
      <c r="AI5390" s="662">
        <v>0.3</v>
      </c>
    </row>
    <row r="5391" spans="33:35" ht="15" customHeight="1">
      <c r="AG5391" s="661" t="s">
        <v>9023</v>
      </c>
      <c r="AH5391" s="3" t="s">
        <v>6159</v>
      </c>
      <c r="AI5391" s="662">
        <v>0.45600000000000002</v>
      </c>
    </row>
    <row r="5392" spans="33:35" ht="15" customHeight="1">
      <c r="AG5392" s="661" t="s">
        <v>9024</v>
      </c>
      <c r="AH5392" s="3" t="s">
        <v>6160</v>
      </c>
      <c r="AI5392" s="662">
        <v>0.52400000000000002</v>
      </c>
    </row>
    <row r="5393" spans="33:35" ht="15" customHeight="1">
      <c r="AG5393" s="661" t="s">
        <v>9025</v>
      </c>
      <c r="AH5393" s="3" t="s">
        <v>8243</v>
      </c>
      <c r="AI5393" s="662">
        <v>0.435</v>
      </c>
    </row>
    <row r="5394" spans="33:35" ht="15" customHeight="1">
      <c r="AG5394" s="661" t="s">
        <v>9026</v>
      </c>
      <c r="AH5394" s="3" t="s">
        <v>5580</v>
      </c>
      <c r="AI5394" s="662">
        <v>0.52500000000000002</v>
      </c>
    </row>
    <row r="5395" spans="33:35" ht="15" customHeight="1">
      <c r="AG5395" s="661" t="s">
        <v>9027</v>
      </c>
      <c r="AH5395" s="3" t="s">
        <v>8437</v>
      </c>
      <c r="AI5395" s="662">
        <v>0</v>
      </c>
    </row>
    <row r="5396" spans="33:35" ht="15" customHeight="1">
      <c r="AG5396" s="661" t="s">
        <v>9028</v>
      </c>
      <c r="AH5396" s="3" t="s">
        <v>8438</v>
      </c>
      <c r="AI5396" s="662">
        <v>0</v>
      </c>
    </row>
    <row r="5397" spans="33:35" ht="15" customHeight="1">
      <c r="AG5397" s="661" t="s">
        <v>9029</v>
      </c>
      <c r="AH5397" s="3" t="s">
        <v>8439</v>
      </c>
      <c r="AI5397" s="662">
        <v>0</v>
      </c>
    </row>
    <row r="5398" spans="33:35" ht="15" customHeight="1">
      <c r="AG5398" s="661" t="s">
        <v>9030</v>
      </c>
      <c r="AH5398" s="3" t="s">
        <v>8440</v>
      </c>
      <c r="AI5398" s="662">
        <v>0</v>
      </c>
    </row>
    <row r="5399" spans="33:35" ht="15" customHeight="1">
      <c r="AG5399" s="661" t="s">
        <v>9031</v>
      </c>
      <c r="AH5399" s="3" t="s">
        <v>8441</v>
      </c>
      <c r="AI5399" s="662">
        <v>0</v>
      </c>
    </row>
    <row r="5400" spans="33:35" ht="15" customHeight="1">
      <c r="AG5400" s="661" t="s">
        <v>9032</v>
      </c>
      <c r="AH5400" s="3" t="s">
        <v>8442</v>
      </c>
      <c r="AI5400" s="662">
        <v>0</v>
      </c>
    </row>
    <row r="5401" spans="33:35" ht="15" customHeight="1">
      <c r="AG5401" s="661" t="s">
        <v>9033</v>
      </c>
      <c r="AH5401" s="3" t="s">
        <v>8443</v>
      </c>
      <c r="AI5401" s="662">
        <v>0</v>
      </c>
    </row>
    <row r="5402" spans="33:35" ht="15" customHeight="1">
      <c r="AG5402" s="661" t="s">
        <v>9034</v>
      </c>
      <c r="AH5402" s="3" t="s">
        <v>8444</v>
      </c>
      <c r="AI5402" s="662">
        <v>0</v>
      </c>
    </row>
    <row r="5403" spans="33:35" ht="15" customHeight="1">
      <c r="AG5403" s="661" t="s">
        <v>9035</v>
      </c>
      <c r="AH5403" s="3" t="s">
        <v>8445</v>
      </c>
      <c r="AI5403" s="662">
        <v>0.434</v>
      </c>
    </row>
    <row r="5404" spans="33:35" ht="15" customHeight="1">
      <c r="AG5404" s="661" t="s">
        <v>9036</v>
      </c>
      <c r="AH5404" s="3" t="s">
        <v>1828</v>
      </c>
      <c r="AI5404" s="662">
        <v>0</v>
      </c>
    </row>
    <row r="5405" spans="33:35" ht="15" customHeight="1">
      <c r="AG5405" s="661" t="s">
        <v>9037</v>
      </c>
      <c r="AH5405" s="3" t="s">
        <v>3842</v>
      </c>
      <c r="AI5405" s="662">
        <v>0.55900000000000005</v>
      </c>
    </row>
    <row r="5406" spans="33:35" ht="15" customHeight="1">
      <c r="AG5406" s="661" t="s">
        <v>9038</v>
      </c>
      <c r="AH5406" s="3" t="s">
        <v>5584</v>
      </c>
      <c r="AI5406" s="662">
        <v>0.45100000000000001</v>
      </c>
    </row>
    <row r="5407" spans="33:35" ht="15" customHeight="1">
      <c r="AG5407" s="661" t="s">
        <v>9039</v>
      </c>
      <c r="AH5407" s="3" t="s">
        <v>5585</v>
      </c>
      <c r="AI5407" s="662">
        <v>0</v>
      </c>
    </row>
    <row r="5408" spans="33:35" ht="15" customHeight="1">
      <c r="AG5408" s="661" t="s">
        <v>9040</v>
      </c>
      <c r="AH5408" s="3" t="s">
        <v>6161</v>
      </c>
      <c r="AI5408" s="662">
        <v>0.20599999999999999</v>
      </c>
    </row>
    <row r="5409" spans="33:35" ht="15" customHeight="1">
      <c r="AG5409" s="661" t="s">
        <v>9041</v>
      </c>
      <c r="AH5409" s="3" t="s">
        <v>5587</v>
      </c>
      <c r="AI5409" s="662">
        <v>0.44499999999999995</v>
      </c>
    </row>
    <row r="5410" spans="33:35" ht="15" customHeight="1">
      <c r="AG5410" s="661" t="s">
        <v>9042</v>
      </c>
      <c r="AH5410" s="3" t="s">
        <v>8248</v>
      </c>
      <c r="AI5410" s="662">
        <v>0</v>
      </c>
    </row>
    <row r="5411" spans="33:35" ht="15" customHeight="1">
      <c r="AG5411" s="661" t="s">
        <v>9043</v>
      </c>
      <c r="AH5411" s="3" t="s">
        <v>8446</v>
      </c>
      <c r="AI5411" s="662">
        <v>0.48599999999999999</v>
      </c>
    </row>
    <row r="5412" spans="33:35" ht="15" customHeight="1">
      <c r="AG5412" s="661" t="s">
        <v>9044</v>
      </c>
      <c r="AH5412" s="3" t="s">
        <v>5589</v>
      </c>
      <c r="AI5412" s="662">
        <v>0.42899999999999999</v>
      </c>
    </row>
    <row r="5413" spans="33:35" ht="15" customHeight="1">
      <c r="AG5413" s="661" t="s">
        <v>9045</v>
      </c>
      <c r="AH5413" s="3" t="s">
        <v>5590</v>
      </c>
      <c r="AI5413" s="662">
        <v>1.6E-2</v>
      </c>
    </row>
    <row r="5414" spans="33:35" ht="15" customHeight="1">
      <c r="AG5414" s="661" t="s">
        <v>9046</v>
      </c>
      <c r="AH5414" s="3" t="s">
        <v>5591</v>
      </c>
      <c r="AI5414" s="662">
        <v>0.45700000000000002</v>
      </c>
    </row>
    <row r="5415" spans="33:35" ht="15" customHeight="1">
      <c r="AG5415" s="661" t="s">
        <v>9047</v>
      </c>
      <c r="AH5415" s="3" t="s">
        <v>3852</v>
      </c>
      <c r="AI5415" s="662">
        <v>0</v>
      </c>
    </row>
    <row r="5416" spans="33:35" ht="15" customHeight="1">
      <c r="AG5416" s="661" t="s">
        <v>9048</v>
      </c>
      <c r="AH5416" s="3" t="s">
        <v>5592</v>
      </c>
      <c r="AI5416" s="662">
        <v>0.43</v>
      </c>
    </row>
    <row r="5417" spans="33:35" ht="15" customHeight="1">
      <c r="AG5417" s="661" t="s">
        <v>9049</v>
      </c>
      <c r="AH5417" s="3" t="s">
        <v>2136</v>
      </c>
      <c r="AI5417" s="662">
        <v>0</v>
      </c>
    </row>
    <row r="5418" spans="33:35" ht="15" customHeight="1">
      <c r="AG5418" s="661" t="s">
        <v>9050</v>
      </c>
      <c r="AH5418" s="3" t="s">
        <v>3857</v>
      </c>
      <c r="AI5418" s="662">
        <v>0.47499999999999998</v>
      </c>
    </row>
    <row r="5419" spans="33:35" ht="15" customHeight="1">
      <c r="AG5419" s="661" t="s">
        <v>9051</v>
      </c>
      <c r="AH5419" s="3" t="s">
        <v>5594</v>
      </c>
      <c r="AI5419" s="662">
        <v>0</v>
      </c>
    </row>
    <row r="5420" spans="33:35" ht="15" customHeight="1">
      <c r="AG5420" s="661" t="s">
        <v>9052</v>
      </c>
      <c r="AH5420" s="3" t="s">
        <v>8263</v>
      </c>
      <c r="AI5420" s="662">
        <v>0.44700000000000001</v>
      </c>
    </row>
    <row r="5421" spans="33:35" ht="15" customHeight="1">
      <c r="AG5421" s="661" t="s">
        <v>9053</v>
      </c>
      <c r="AH5421" s="3" t="s">
        <v>5597</v>
      </c>
      <c r="AI5421" s="662">
        <v>0.44600000000000001</v>
      </c>
    </row>
    <row r="5422" spans="33:35" ht="15" customHeight="1">
      <c r="AG5422" s="661" t="s">
        <v>9054</v>
      </c>
      <c r="AH5422" s="3" t="s">
        <v>1426</v>
      </c>
      <c r="AI5422" s="662">
        <v>0</v>
      </c>
    </row>
    <row r="5423" spans="33:35" ht="15" customHeight="1">
      <c r="AG5423" s="661" t="s">
        <v>9055</v>
      </c>
      <c r="AH5423" s="3" t="s">
        <v>5598</v>
      </c>
      <c r="AI5423" s="662">
        <v>0.41300000000000003</v>
      </c>
    </row>
    <row r="5424" spans="33:35" ht="15" customHeight="1">
      <c r="AG5424" s="661" t="s">
        <v>9056</v>
      </c>
      <c r="AH5424" s="3" t="s">
        <v>5600</v>
      </c>
      <c r="AI5424" s="662">
        <v>0.45700000000000002</v>
      </c>
    </row>
    <row r="5425" spans="33:35" ht="15" customHeight="1">
      <c r="AG5425" s="661" t="s">
        <v>9057</v>
      </c>
      <c r="AH5425" s="3" t="s">
        <v>5601</v>
      </c>
      <c r="AI5425" s="662">
        <v>0.41300000000000003</v>
      </c>
    </row>
    <row r="5426" spans="33:35" ht="15" customHeight="1">
      <c r="AG5426" s="661" t="s">
        <v>9058</v>
      </c>
      <c r="AH5426" s="3" t="s">
        <v>5602</v>
      </c>
      <c r="AI5426" s="662">
        <v>0.39300000000000002</v>
      </c>
    </row>
    <row r="5427" spans="33:35" ht="15" customHeight="1">
      <c r="AG5427" s="661" t="s">
        <v>9059</v>
      </c>
      <c r="AH5427" s="3" t="s">
        <v>6162</v>
      </c>
      <c r="AI5427" s="662">
        <v>0.45300000000000001</v>
      </c>
    </row>
    <row r="5428" spans="33:35" ht="15" customHeight="1">
      <c r="AG5428" s="661" t="s">
        <v>9060</v>
      </c>
      <c r="AH5428" s="3" t="s">
        <v>3875</v>
      </c>
      <c r="AI5428" s="662">
        <v>0.377</v>
      </c>
    </row>
    <row r="5429" spans="33:35" ht="15" customHeight="1">
      <c r="AG5429" s="661" t="s">
        <v>9061</v>
      </c>
      <c r="AH5429" s="3" t="s">
        <v>8447</v>
      </c>
      <c r="AI5429" s="662">
        <v>0.45199999999999996</v>
      </c>
    </row>
    <row r="5430" spans="33:35" ht="15" customHeight="1">
      <c r="AG5430" s="661" t="s">
        <v>9062</v>
      </c>
      <c r="AH5430" s="3" t="s">
        <v>5608</v>
      </c>
      <c r="AI5430" s="662">
        <v>0.51900000000000002</v>
      </c>
    </row>
    <row r="5431" spans="33:35" ht="15" customHeight="1">
      <c r="AG5431" s="661" t="s">
        <v>9063</v>
      </c>
      <c r="AH5431" s="3" t="s">
        <v>5609</v>
      </c>
      <c r="AI5431" s="662">
        <v>0.378</v>
      </c>
    </row>
    <row r="5432" spans="33:35" ht="15" customHeight="1">
      <c r="AG5432" s="661" t="s">
        <v>9064</v>
      </c>
      <c r="AH5432" s="3" t="s">
        <v>5610</v>
      </c>
      <c r="AI5432" s="662">
        <v>6.0000000000000001E-3</v>
      </c>
    </row>
    <row r="5433" spans="33:35" ht="15" customHeight="1">
      <c r="AG5433" s="661" t="s">
        <v>9065</v>
      </c>
      <c r="AH5433" s="3" t="s">
        <v>5574</v>
      </c>
      <c r="AI5433" s="662">
        <v>0</v>
      </c>
    </row>
    <row r="5434" spans="33:35" ht="15" customHeight="1">
      <c r="AG5434" s="661" t="s">
        <v>9066</v>
      </c>
      <c r="AH5434" s="3" t="s">
        <v>8251</v>
      </c>
      <c r="AI5434" s="662">
        <v>0.34400000000000003</v>
      </c>
    </row>
    <row r="5435" spans="33:35" ht="15" customHeight="1">
      <c r="AG5435" s="661" t="s">
        <v>9067</v>
      </c>
      <c r="AH5435" s="3" t="s">
        <v>8252</v>
      </c>
      <c r="AI5435" s="662">
        <v>0.433</v>
      </c>
    </row>
    <row r="5436" spans="33:35" ht="15" customHeight="1">
      <c r="AG5436" s="661" t="s">
        <v>9068</v>
      </c>
      <c r="AH5436" s="3" t="s">
        <v>8253</v>
      </c>
      <c r="AI5436" s="662">
        <v>0</v>
      </c>
    </row>
    <row r="5437" spans="33:35" ht="15" customHeight="1">
      <c r="AG5437" s="661" t="s">
        <v>9069</v>
      </c>
      <c r="AH5437" s="3" t="s">
        <v>8448</v>
      </c>
      <c r="AI5437" s="662">
        <v>0.40499999999999997</v>
      </c>
    </row>
    <row r="5438" spans="33:35" ht="15" customHeight="1">
      <c r="AG5438" s="661" t="s">
        <v>9070</v>
      </c>
      <c r="AH5438" s="3" t="s">
        <v>5615</v>
      </c>
      <c r="AI5438" s="662">
        <v>0.44700000000000001</v>
      </c>
    </row>
    <row r="5439" spans="33:35" ht="15" customHeight="1">
      <c r="AG5439" s="661" t="s">
        <v>9071</v>
      </c>
      <c r="AH5439" s="3" t="s">
        <v>5616</v>
      </c>
      <c r="AI5439" s="662">
        <v>0.50800000000000001</v>
      </c>
    </row>
    <row r="5440" spans="33:35" ht="15" customHeight="1">
      <c r="AG5440" s="661" t="s">
        <v>9072</v>
      </c>
      <c r="AH5440" s="3" t="s">
        <v>5617</v>
      </c>
      <c r="AI5440" s="662">
        <v>0</v>
      </c>
    </row>
    <row r="5441" spans="33:35" ht="15" customHeight="1">
      <c r="AG5441" s="661" t="s">
        <v>9073</v>
      </c>
      <c r="AH5441" s="3" t="s">
        <v>6163</v>
      </c>
      <c r="AI5441" s="662">
        <v>0.21199999999999999</v>
      </c>
    </row>
    <row r="5442" spans="33:35" ht="15" customHeight="1">
      <c r="AG5442" s="661" t="s">
        <v>9074</v>
      </c>
      <c r="AH5442" s="3" t="s">
        <v>5619</v>
      </c>
      <c r="AI5442" s="662">
        <v>0.50700000000000001</v>
      </c>
    </row>
    <row r="5443" spans="33:35" ht="15" customHeight="1">
      <c r="AG5443" s="661" t="s">
        <v>9075</v>
      </c>
      <c r="AH5443" s="3" t="s">
        <v>5620</v>
      </c>
      <c r="AI5443" s="662">
        <v>0.49399999999999999</v>
      </c>
    </row>
    <row r="5444" spans="33:35" ht="15" customHeight="1">
      <c r="AG5444" s="661" t="s">
        <v>9076</v>
      </c>
      <c r="AH5444" s="3" t="s">
        <v>5621</v>
      </c>
      <c r="AI5444" s="662">
        <v>0.48799999999999999</v>
      </c>
    </row>
    <row r="5445" spans="33:35" ht="15" customHeight="1">
      <c r="AG5445" s="661" t="s">
        <v>9077</v>
      </c>
      <c r="AH5445" s="3" t="s">
        <v>5622</v>
      </c>
      <c r="AI5445" s="662">
        <v>0.54</v>
      </c>
    </row>
    <row r="5446" spans="33:35" ht="15" customHeight="1">
      <c r="AG5446" s="661" t="s">
        <v>9078</v>
      </c>
      <c r="AH5446" s="3" t="s">
        <v>5623</v>
      </c>
      <c r="AI5446" s="662">
        <v>0.53399999999999992</v>
      </c>
    </row>
    <row r="5447" spans="33:35" ht="15" customHeight="1">
      <c r="AG5447" s="661" t="s">
        <v>9079</v>
      </c>
      <c r="AH5447" s="3" t="s">
        <v>5624</v>
      </c>
      <c r="AI5447" s="662">
        <v>0.34200000000000003</v>
      </c>
    </row>
    <row r="5448" spans="33:35" ht="15" customHeight="1">
      <c r="AG5448" s="661" t="s">
        <v>9080</v>
      </c>
      <c r="AH5448" s="3" t="s">
        <v>6164</v>
      </c>
      <c r="AI5448" s="662">
        <v>0.85499999999999998</v>
      </c>
    </row>
    <row r="5449" spans="33:35" ht="15" customHeight="1">
      <c r="AG5449" s="661" t="s">
        <v>9081</v>
      </c>
      <c r="AH5449" s="3" t="s">
        <v>3904</v>
      </c>
      <c r="AI5449" s="662">
        <v>0</v>
      </c>
    </row>
    <row r="5450" spans="33:35" ht="15" customHeight="1">
      <c r="AG5450" s="661" t="s">
        <v>9082</v>
      </c>
      <c r="AH5450" s="3" t="s">
        <v>5625</v>
      </c>
      <c r="AI5450" s="662">
        <v>0.41499999999999998</v>
      </c>
    </row>
    <row r="5451" spans="33:35" ht="15" customHeight="1">
      <c r="AG5451" s="661" t="s">
        <v>9083</v>
      </c>
      <c r="AH5451" s="3" t="s">
        <v>5626</v>
      </c>
      <c r="AI5451" s="662">
        <v>0.45700000000000002</v>
      </c>
    </row>
    <row r="5452" spans="33:35" ht="15" customHeight="1">
      <c r="AG5452" s="661" t="s">
        <v>9084</v>
      </c>
      <c r="AH5452" s="3" t="s">
        <v>5627</v>
      </c>
      <c r="AI5452" s="662">
        <v>0.47899999999999998</v>
      </c>
    </row>
    <row r="5453" spans="33:35" ht="15" customHeight="1">
      <c r="AG5453" s="661" t="s">
        <v>9085</v>
      </c>
      <c r="AH5453" s="3" t="s">
        <v>6165</v>
      </c>
      <c r="AI5453" s="662">
        <v>0.53300000000000003</v>
      </c>
    </row>
    <row r="5454" spans="33:35" ht="15" customHeight="1">
      <c r="AG5454" s="661" t="s">
        <v>9086</v>
      </c>
      <c r="AH5454" s="3" t="s">
        <v>5628</v>
      </c>
      <c r="AI5454" s="662">
        <v>0</v>
      </c>
    </row>
    <row r="5455" spans="33:35" ht="15" customHeight="1">
      <c r="AG5455" s="661" t="s">
        <v>9087</v>
      </c>
      <c r="AH5455" s="3" t="s">
        <v>6166</v>
      </c>
      <c r="AI5455" s="662">
        <v>0.41599999999999998</v>
      </c>
    </row>
    <row r="5456" spans="33:35" ht="15" customHeight="1">
      <c r="AG5456" s="661" t="s">
        <v>9088</v>
      </c>
      <c r="AH5456" s="3" t="s">
        <v>5630</v>
      </c>
      <c r="AI5456" s="662">
        <v>0.40499999999999997</v>
      </c>
    </row>
    <row r="5457" spans="33:35" ht="15" customHeight="1">
      <c r="AG5457" s="661" t="s">
        <v>9089</v>
      </c>
      <c r="AH5457" s="3" t="s">
        <v>5631</v>
      </c>
      <c r="AI5457" s="662">
        <v>0.38499999999999995</v>
      </c>
    </row>
    <row r="5458" spans="33:35" ht="15" customHeight="1">
      <c r="AG5458" s="661" t="s">
        <v>9090</v>
      </c>
      <c r="AH5458" s="3" t="s">
        <v>8255</v>
      </c>
      <c r="AI5458" s="662">
        <v>0</v>
      </c>
    </row>
    <row r="5459" spans="33:35" ht="15" customHeight="1">
      <c r="AG5459" s="661" t="s">
        <v>9091</v>
      </c>
      <c r="AH5459" s="3" t="s">
        <v>8449</v>
      </c>
      <c r="AI5459" s="662">
        <v>0.46799999999999997</v>
      </c>
    </row>
    <row r="5460" spans="33:35" ht="15" customHeight="1">
      <c r="AG5460" s="661" t="s">
        <v>9092</v>
      </c>
      <c r="AH5460" s="3" t="s">
        <v>6167</v>
      </c>
      <c r="AI5460" s="662">
        <v>0</v>
      </c>
    </row>
    <row r="5461" spans="33:35" ht="15" customHeight="1">
      <c r="AG5461" s="661" t="s">
        <v>9093</v>
      </c>
      <c r="AH5461" s="3" t="s">
        <v>6168</v>
      </c>
      <c r="AI5461" s="662">
        <v>0.47100000000000003</v>
      </c>
    </row>
    <row r="5462" spans="33:35" ht="15" customHeight="1">
      <c r="AG5462" s="661" t="s">
        <v>9094</v>
      </c>
      <c r="AH5462" s="3" t="s">
        <v>5634</v>
      </c>
      <c r="AI5462" s="662">
        <v>0.46400000000000002</v>
      </c>
    </row>
    <row r="5463" spans="33:35" ht="15" customHeight="1">
      <c r="AG5463" s="661" t="s">
        <v>9095</v>
      </c>
      <c r="AH5463" s="3" t="s">
        <v>5635</v>
      </c>
      <c r="AI5463" s="662">
        <v>0.441</v>
      </c>
    </row>
    <row r="5464" spans="33:35" ht="15" customHeight="1">
      <c r="AG5464" s="661" t="s">
        <v>9096</v>
      </c>
      <c r="AH5464" s="3" t="s">
        <v>5636</v>
      </c>
      <c r="AI5464" s="662">
        <v>0.40799999999999997</v>
      </c>
    </row>
    <row r="5465" spans="33:35" ht="15" customHeight="1">
      <c r="AG5465" s="661" t="s">
        <v>9097</v>
      </c>
      <c r="AH5465" s="3" t="s">
        <v>8257</v>
      </c>
      <c r="AI5465" s="662">
        <v>0</v>
      </c>
    </row>
    <row r="5466" spans="33:35" ht="15" customHeight="1">
      <c r="AG5466" s="661" t="s">
        <v>9098</v>
      </c>
      <c r="AH5466" s="3" t="s">
        <v>8450</v>
      </c>
      <c r="AI5466" s="662">
        <v>0.41499999999999998</v>
      </c>
    </row>
    <row r="5467" spans="33:35" ht="15" customHeight="1">
      <c r="AG5467" s="661" t="s">
        <v>9099</v>
      </c>
      <c r="AH5467" s="3" t="s">
        <v>8259</v>
      </c>
      <c r="AI5467" s="662">
        <v>0</v>
      </c>
    </row>
    <row r="5468" spans="33:35" ht="15" customHeight="1">
      <c r="AG5468" s="661" t="s">
        <v>9100</v>
      </c>
      <c r="AH5468" s="3" t="s">
        <v>8451</v>
      </c>
      <c r="AI5468" s="662">
        <v>0.53500000000000003</v>
      </c>
    </row>
    <row r="5469" spans="33:35" ht="15" customHeight="1">
      <c r="AG5469" s="661" t="s">
        <v>9101</v>
      </c>
      <c r="AH5469" s="3" t="s">
        <v>5640</v>
      </c>
      <c r="AI5469" s="662">
        <v>0.437</v>
      </c>
    </row>
    <row r="5470" spans="33:35" ht="15" customHeight="1">
      <c r="AG5470" s="661" t="s">
        <v>9102</v>
      </c>
      <c r="AH5470" s="3" t="s">
        <v>6169</v>
      </c>
      <c r="AI5470" s="662">
        <v>0</v>
      </c>
    </row>
    <row r="5471" spans="33:35" ht="15" customHeight="1">
      <c r="AG5471" s="661" t="s">
        <v>9103</v>
      </c>
      <c r="AH5471" s="3" t="s">
        <v>8261</v>
      </c>
      <c r="AI5471" s="662">
        <v>0.189</v>
      </c>
    </row>
    <row r="5472" spans="33:35" ht="15" customHeight="1">
      <c r="AG5472" s="661" t="s">
        <v>9104</v>
      </c>
      <c r="AH5472" s="3" t="s">
        <v>8262</v>
      </c>
      <c r="AI5472" s="662">
        <v>1.218</v>
      </c>
    </row>
    <row r="5473" spans="33:35" ht="15" customHeight="1">
      <c r="AG5473" s="661" t="s">
        <v>9105</v>
      </c>
      <c r="AH5473" s="3" t="s">
        <v>5643</v>
      </c>
      <c r="AI5473" s="662">
        <v>0</v>
      </c>
    </row>
    <row r="5474" spans="33:35" ht="15" customHeight="1">
      <c r="AG5474" s="661" t="s">
        <v>9106</v>
      </c>
      <c r="AH5474" s="3" t="s">
        <v>5644</v>
      </c>
      <c r="AI5474" s="662">
        <v>0</v>
      </c>
    </row>
    <row r="5475" spans="33:35" ht="15" customHeight="1">
      <c r="AG5475" s="661" t="s">
        <v>9107</v>
      </c>
      <c r="AH5475" s="3" t="s">
        <v>6170</v>
      </c>
      <c r="AI5475" s="662">
        <v>0.44499999999999995</v>
      </c>
    </row>
    <row r="5476" spans="33:35" ht="15" customHeight="1">
      <c r="AG5476" s="661" t="s">
        <v>9108</v>
      </c>
      <c r="AH5476" s="3" t="s">
        <v>5646</v>
      </c>
      <c r="AI5476" s="662">
        <v>0.46400000000000002</v>
      </c>
    </row>
    <row r="5477" spans="33:35" ht="15" customHeight="1">
      <c r="AG5477" s="661" t="s">
        <v>9109</v>
      </c>
      <c r="AH5477" s="3" t="s">
        <v>5647</v>
      </c>
      <c r="AI5477" s="662">
        <v>0.46599999999999997</v>
      </c>
    </row>
    <row r="5478" spans="33:35" ht="15" customHeight="1">
      <c r="AG5478" s="661" t="s">
        <v>9110</v>
      </c>
      <c r="AH5478" s="3" t="s">
        <v>5648</v>
      </c>
      <c r="AI5478" s="662">
        <v>0</v>
      </c>
    </row>
    <row r="5479" spans="33:35" ht="15" customHeight="1">
      <c r="AG5479" s="661" t="s">
        <v>9111</v>
      </c>
      <c r="AH5479" s="3" t="s">
        <v>6171</v>
      </c>
      <c r="AI5479" s="662">
        <v>0.45700000000000002</v>
      </c>
    </row>
    <row r="5480" spans="33:35" ht="15" customHeight="1">
      <c r="AG5480" s="661" t="s">
        <v>9112</v>
      </c>
      <c r="AH5480" s="3" t="s">
        <v>3930</v>
      </c>
      <c r="AI5480" s="662">
        <v>0</v>
      </c>
    </row>
    <row r="5481" spans="33:35" ht="15" customHeight="1">
      <c r="AG5481" s="661" t="s">
        <v>9113</v>
      </c>
      <c r="AH5481" s="3" t="s">
        <v>3932</v>
      </c>
      <c r="AI5481" s="662">
        <v>0.378</v>
      </c>
    </row>
    <row r="5482" spans="33:35" ht="15" customHeight="1">
      <c r="AG5482" s="661" t="s">
        <v>9114</v>
      </c>
      <c r="AH5482" s="3" t="s">
        <v>3934</v>
      </c>
      <c r="AI5482" s="662">
        <v>0.45500000000000002</v>
      </c>
    </row>
    <row r="5483" spans="33:35" ht="15" customHeight="1">
      <c r="AG5483" s="661" t="s">
        <v>9115</v>
      </c>
      <c r="AH5483" s="3" t="s">
        <v>8452</v>
      </c>
      <c r="AI5483" s="662">
        <v>0.441</v>
      </c>
    </row>
    <row r="5484" spans="33:35" ht="15" customHeight="1">
      <c r="AG5484" s="661" t="s">
        <v>9116</v>
      </c>
      <c r="AH5484" s="3" t="s">
        <v>5653</v>
      </c>
      <c r="AI5484" s="662">
        <v>0.45700000000000002</v>
      </c>
    </row>
    <row r="5485" spans="33:35" ht="15" customHeight="1">
      <c r="AG5485" s="661" t="s">
        <v>9117</v>
      </c>
      <c r="AH5485" s="3" t="s">
        <v>5654</v>
      </c>
      <c r="AI5485" s="662">
        <v>0.49399999999999999</v>
      </c>
    </row>
    <row r="5486" spans="33:35" ht="15" customHeight="1">
      <c r="AG5486" s="661" t="s">
        <v>9118</v>
      </c>
      <c r="AH5486" s="3" t="s">
        <v>5656</v>
      </c>
      <c r="AI5486" s="662">
        <v>0.45700000000000002</v>
      </c>
    </row>
    <row r="5487" spans="33:35" ht="15" customHeight="1">
      <c r="AG5487" s="661" t="s">
        <v>9119</v>
      </c>
      <c r="AH5487" s="3" t="s">
        <v>5657</v>
      </c>
      <c r="AI5487" s="662">
        <v>0.41399999999999998</v>
      </c>
    </row>
    <row r="5488" spans="33:35" ht="15" customHeight="1">
      <c r="AG5488" s="661" t="s">
        <v>9120</v>
      </c>
      <c r="AH5488" s="3" t="s">
        <v>5658</v>
      </c>
      <c r="AI5488" s="662">
        <v>0</v>
      </c>
    </row>
    <row r="5489" spans="33:35" ht="15" customHeight="1">
      <c r="AG5489" s="661" t="s">
        <v>9121</v>
      </c>
      <c r="AH5489" s="3" t="s">
        <v>6172</v>
      </c>
      <c r="AI5489" s="662">
        <v>0.46200000000000002</v>
      </c>
    </row>
    <row r="5490" spans="33:35" ht="15" customHeight="1">
      <c r="AG5490" s="661" t="s">
        <v>9122</v>
      </c>
      <c r="AH5490" s="3" t="s">
        <v>5660</v>
      </c>
      <c r="AI5490" s="662">
        <v>0.376</v>
      </c>
    </row>
    <row r="5491" spans="33:35" ht="15" customHeight="1">
      <c r="AG5491" s="661" t="s">
        <v>9123</v>
      </c>
      <c r="AH5491" s="3" t="s">
        <v>5661</v>
      </c>
      <c r="AI5491" s="662">
        <v>0</v>
      </c>
    </row>
    <row r="5492" spans="33:35" ht="15" customHeight="1">
      <c r="AG5492" s="661" t="s">
        <v>9124</v>
      </c>
      <c r="AH5492" s="3" t="s">
        <v>5662</v>
      </c>
      <c r="AI5492" s="662">
        <v>0</v>
      </c>
    </row>
    <row r="5493" spans="33:35" ht="15" customHeight="1">
      <c r="AG5493" s="661" t="s">
        <v>9125</v>
      </c>
      <c r="AH5493" s="3" t="s">
        <v>5663</v>
      </c>
      <c r="AI5493" s="662">
        <v>0.29799999999999999</v>
      </c>
    </row>
    <row r="5494" spans="33:35" ht="15" customHeight="1">
      <c r="AG5494" s="661" t="s">
        <v>9126</v>
      </c>
      <c r="AH5494" s="3" t="s">
        <v>6173</v>
      </c>
      <c r="AI5494" s="662">
        <v>0.432</v>
      </c>
    </row>
    <row r="5495" spans="33:35" ht="15" customHeight="1">
      <c r="AG5495" s="661" t="s">
        <v>9127</v>
      </c>
      <c r="AH5495" s="3" t="s">
        <v>5665</v>
      </c>
      <c r="AI5495" s="662">
        <v>0.45700000000000002</v>
      </c>
    </row>
    <row r="5496" spans="33:35" ht="15" customHeight="1">
      <c r="AG5496" s="661" t="s">
        <v>9128</v>
      </c>
      <c r="AH5496" s="3" t="s">
        <v>2163</v>
      </c>
      <c r="AI5496" s="662">
        <v>0</v>
      </c>
    </row>
    <row r="5497" spans="33:35" ht="15" customHeight="1">
      <c r="AG5497" s="661" t="s">
        <v>9129</v>
      </c>
      <c r="AH5497" s="3" t="s">
        <v>3955</v>
      </c>
      <c r="AI5497" s="662">
        <v>0.44499999999999995</v>
      </c>
    </row>
    <row r="5498" spans="33:35" ht="15" customHeight="1">
      <c r="AG5498" s="661" t="s">
        <v>9130</v>
      </c>
      <c r="AH5498" s="3" t="s">
        <v>6174</v>
      </c>
      <c r="AI5498" s="662">
        <v>0.38800000000000001</v>
      </c>
    </row>
    <row r="5499" spans="33:35" ht="15" customHeight="1">
      <c r="AG5499" s="661" t="s">
        <v>9131</v>
      </c>
      <c r="AH5499" s="3" t="s">
        <v>5667</v>
      </c>
      <c r="AI5499" s="662">
        <v>0.42299999999999999</v>
      </c>
    </row>
    <row r="5500" spans="33:35" ht="15" customHeight="1">
      <c r="AG5500" s="661" t="s">
        <v>9132</v>
      </c>
      <c r="AH5500" s="3" t="s">
        <v>5668</v>
      </c>
      <c r="AI5500" s="662">
        <v>0.42399999999999999</v>
      </c>
    </row>
    <row r="5501" spans="33:35" ht="15" customHeight="1">
      <c r="AG5501" s="661" t="s">
        <v>9133</v>
      </c>
      <c r="AH5501" s="3" t="s">
        <v>5669</v>
      </c>
      <c r="AI5501" s="662">
        <v>0.4</v>
      </c>
    </row>
    <row r="5502" spans="33:35" ht="15" customHeight="1">
      <c r="AG5502" s="661" t="s">
        <v>9134</v>
      </c>
      <c r="AH5502" s="3" t="s">
        <v>5670</v>
      </c>
      <c r="AI5502" s="662">
        <v>0.38</v>
      </c>
    </row>
    <row r="5503" spans="33:35" ht="15" customHeight="1">
      <c r="AG5503" s="661" t="s">
        <v>9135</v>
      </c>
      <c r="AH5503" s="3" t="s">
        <v>5671</v>
      </c>
      <c r="AI5503" s="662">
        <v>0.39</v>
      </c>
    </row>
    <row r="5504" spans="33:35" ht="15" customHeight="1">
      <c r="AG5504" s="661" t="s">
        <v>9136</v>
      </c>
      <c r="AH5504" s="3" t="s">
        <v>5672</v>
      </c>
      <c r="AI5504" s="662">
        <v>0.16899999999999998</v>
      </c>
    </row>
    <row r="5505" spans="33:35" ht="15" customHeight="1">
      <c r="AG5505" s="661" t="s">
        <v>9137</v>
      </c>
      <c r="AH5505" s="3" t="s">
        <v>5673</v>
      </c>
      <c r="AI5505" s="662">
        <v>0</v>
      </c>
    </row>
    <row r="5506" spans="33:35" ht="15" customHeight="1">
      <c r="AG5506" s="661" t="s">
        <v>9138</v>
      </c>
      <c r="AH5506" s="3" t="s">
        <v>6175</v>
      </c>
      <c r="AI5506" s="662">
        <v>0.38200000000000001</v>
      </c>
    </row>
    <row r="5507" spans="33:35" ht="15" customHeight="1">
      <c r="AG5507" s="661" t="s">
        <v>9139</v>
      </c>
      <c r="AH5507" s="3" t="s">
        <v>5675</v>
      </c>
      <c r="AI5507" s="662">
        <v>0.45700000000000002</v>
      </c>
    </row>
    <row r="5508" spans="33:35" ht="15" customHeight="1">
      <c r="AG5508" s="661" t="s">
        <v>9140</v>
      </c>
      <c r="AH5508" s="3" t="s">
        <v>8453</v>
      </c>
      <c r="AI5508" s="662">
        <v>0</v>
      </c>
    </row>
    <row r="5509" spans="33:35" ht="15" customHeight="1">
      <c r="AG5509" s="661" t="s">
        <v>9141</v>
      </c>
      <c r="AH5509" s="3" t="s">
        <v>8454</v>
      </c>
      <c r="AI5509" s="662">
        <v>0.54</v>
      </c>
    </row>
    <row r="5510" spans="33:35" ht="15" customHeight="1">
      <c r="AG5510" s="661" t="s">
        <v>9142</v>
      </c>
      <c r="AH5510" s="3" t="s">
        <v>8265</v>
      </c>
      <c r="AI5510" s="662">
        <v>0</v>
      </c>
    </row>
    <row r="5511" spans="33:35" ht="15" customHeight="1">
      <c r="AG5511" s="661" t="s">
        <v>9143</v>
      </c>
      <c r="AH5511" s="3" t="s">
        <v>8455</v>
      </c>
      <c r="AI5511" s="662">
        <v>0.438</v>
      </c>
    </row>
    <row r="5512" spans="33:35" ht="15" customHeight="1">
      <c r="AG5512" s="661" t="s">
        <v>9144</v>
      </c>
      <c r="AH5512" s="3" t="s">
        <v>8267</v>
      </c>
      <c r="AI5512" s="662">
        <v>0</v>
      </c>
    </row>
    <row r="5513" spans="33:35" ht="15" customHeight="1">
      <c r="AG5513" s="661" t="s">
        <v>9145</v>
      </c>
      <c r="AH5513" s="3" t="s">
        <v>8456</v>
      </c>
      <c r="AI5513" s="662">
        <v>0.47</v>
      </c>
    </row>
    <row r="5514" spans="33:35" ht="15" customHeight="1">
      <c r="AG5514" s="661" t="s">
        <v>9146</v>
      </c>
      <c r="AH5514" s="3" t="s">
        <v>8269</v>
      </c>
      <c r="AI5514" s="662">
        <v>0</v>
      </c>
    </row>
    <row r="5515" spans="33:35" ht="15" customHeight="1">
      <c r="AG5515" s="661" t="s">
        <v>9147</v>
      </c>
      <c r="AH5515" s="3" t="s">
        <v>8457</v>
      </c>
      <c r="AI5515" s="662">
        <v>0.42099999999999999</v>
      </c>
    </row>
    <row r="5516" spans="33:35" ht="15" customHeight="1">
      <c r="AG5516" s="661" t="s">
        <v>9148</v>
      </c>
      <c r="AH5516" s="3" t="s">
        <v>8271</v>
      </c>
      <c r="AI5516" s="662">
        <v>0</v>
      </c>
    </row>
    <row r="5517" spans="33:35" ht="15" customHeight="1">
      <c r="AG5517" s="661" t="s">
        <v>9149</v>
      </c>
      <c r="AH5517" s="3" t="s">
        <v>8458</v>
      </c>
      <c r="AI5517" s="662">
        <v>0.46599999999999997</v>
      </c>
    </row>
    <row r="5518" spans="33:35" ht="15" customHeight="1">
      <c r="AG5518" s="661" t="s">
        <v>9150</v>
      </c>
      <c r="AH5518" s="3" t="s">
        <v>8273</v>
      </c>
      <c r="AI5518" s="662">
        <v>0</v>
      </c>
    </row>
    <row r="5519" spans="33:35" ht="15" customHeight="1">
      <c r="AG5519" s="661" t="s">
        <v>9151</v>
      </c>
      <c r="AH5519" s="3" t="s">
        <v>8459</v>
      </c>
      <c r="AI5519" s="662">
        <v>0.42000000000000004</v>
      </c>
    </row>
    <row r="5520" spans="33:35" ht="15" customHeight="1">
      <c r="AG5520" s="661" t="s">
        <v>9152</v>
      </c>
      <c r="AH5520" s="3" t="s">
        <v>8275</v>
      </c>
      <c r="AI5520" s="662">
        <v>0</v>
      </c>
    </row>
    <row r="5521" spans="33:35" ht="15" customHeight="1">
      <c r="AG5521" s="661" t="s">
        <v>9153</v>
      </c>
      <c r="AH5521" s="3" t="s">
        <v>8460</v>
      </c>
      <c r="AI5521" s="662">
        <v>0.46200000000000002</v>
      </c>
    </row>
    <row r="5522" spans="33:35" ht="15" customHeight="1">
      <c r="AG5522" s="661" t="s">
        <v>9154</v>
      </c>
      <c r="AH5522" s="3" t="s">
        <v>8277</v>
      </c>
      <c r="AI5522" s="662">
        <v>0</v>
      </c>
    </row>
    <row r="5523" spans="33:35" ht="15" customHeight="1">
      <c r="AG5523" s="661" t="s">
        <v>9155</v>
      </c>
      <c r="AH5523" s="3" t="s">
        <v>8461</v>
      </c>
      <c r="AI5523" s="662">
        <v>0.43</v>
      </c>
    </row>
    <row r="5524" spans="33:35" ht="15" customHeight="1">
      <c r="AG5524" s="661" t="s">
        <v>9156</v>
      </c>
      <c r="AH5524" s="3" t="s">
        <v>5683</v>
      </c>
      <c r="AI5524" s="662">
        <v>0.4</v>
      </c>
    </row>
    <row r="5525" spans="33:35" ht="15" customHeight="1">
      <c r="AG5525" s="661" t="s">
        <v>9157</v>
      </c>
      <c r="AH5525" s="3" t="s">
        <v>8279</v>
      </c>
      <c r="AI5525" s="662">
        <v>0.441</v>
      </c>
    </row>
    <row r="5526" spans="33:35" ht="15" customHeight="1">
      <c r="AG5526" s="661" t="s">
        <v>9158</v>
      </c>
      <c r="AH5526" s="3" t="s">
        <v>5686</v>
      </c>
      <c r="AI5526" s="662">
        <v>0.441</v>
      </c>
    </row>
    <row r="5527" spans="33:35" ht="15" customHeight="1">
      <c r="AG5527" s="661" t="s">
        <v>9159</v>
      </c>
      <c r="AH5527" s="3" t="s">
        <v>5688</v>
      </c>
      <c r="AI5527" s="662">
        <v>0.38</v>
      </c>
    </row>
    <row r="5528" spans="33:35" ht="15" customHeight="1">
      <c r="AG5528" s="661" t="s">
        <v>9160</v>
      </c>
      <c r="AH5528" s="3" t="s">
        <v>2194</v>
      </c>
      <c r="AI5528" s="662">
        <v>0</v>
      </c>
    </row>
    <row r="5529" spans="33:35" ht="15" customHeight="1">
      <c r="AG5529" s="661" t="s">
        <v>9161</v>
      </c>
      <c r="AH5529" s="3" t="s">
        <v>2195</v>
      </c>
      <c r="AI5529" s="662">
        <v>0</v>
      </c>
    </row>
    <row r="5530" spans="33:35" ht="15" customHeight="1">
      <c r="AG5530" s="661" t="s">
        <v>9162</v>
      </c>
      <c r="AH5530" s="3" t="s">
        <v>3988</v>
      </c>
      <c r="AI5530" s="662">
        <v>0.45399999999999996</v>
      </c>
    </row>
    <row r="5531" spans="33:35" ht="15" customHeight="1">
      <c r="AG5531" s="661" t="s">
        <v>9163</v>
      </c>
      <c r="AH5531" s="3" t="s">
        <v>3992</v>
      </c>
      <c r="AI5531" s="662">
        <v>0.23900000000000002</v>
      </c>
    </row>
    <row r="5532" spans="33:35" ht="15" customHeight="1">
      <c r="AG5532" s="661" t="s">
        <v>9164</v>
      </c>
      <c r="AH5532" s="3" t="s">
        <v>3994</v>
      </c>
      <c r="AI5532" s="662">
        <v>0</v>
      </c>
    </row>
    <row r="5533" spans="33:35" ht="15" customHeight="1">
      <c r="AG5533" s="661" t="s">
        <v>9165</v>
      </c>
      <c r="AH5533" s="3" t="s">
        <v>8280</v>
      </c>
      <c r="AI5533" s="662">
        <v>0.39100000000000001</v>
      </c>
    </row>
    <row r="5534" spans="33:35" ht="15" customHeight="1">
      <c r="AG5534" s="661" t="s">
        <v>9166</v>
      </c>
      <c r="AH5534" s="3" t="s">
        <v>8281</v>
      </c>
      <c r="AI5534" s="662">
        <v>0.48399999999999999</v>
      </c>
    </row>
    <row r="5535" spans="33:35" ht="15" customHeight="1">
      <c r="AG5535" s="661" t="s">
        <v>9167</v>
      </c>
      <c r="AH5535" s="3" t="s">
        <v>1138</v>
      </c>
      <c r="AI5535" s="662">
        <v>0</v>
      </c>
    </row>
    <row r="5536" spans="33:35" ht="15" customHeight="1">
      <c r="AG5536" s="661" t="s">
        <v>9168</v>
      </c>
      <c r="AH5536" s="3" t="s">
        <v>1239</v>
      </c>
      <c r="AI5536" s="662">
        <v>0</v>
      </c>
    </row>
    <row r="5537" spans="33:35" ht="15" customHeight="1">
      <c r="AG5537" s="661" t="s">
        <v>9169</v>
      </c>
      <c r="AH5537" s="3" t="s">
        <v>1240</v>
      </c>
      <c r="AI5537" s="662">
        <v>0.308</v>
      </c>
    </row>
    <row r="5538" spans="33:35" ht="15" customHeight="1">
      <c r="AG5538" s="661" t="s">
        <v>9170</v>
      </c>
      <c r="AH5538" s="3" t="s">
        <v>1428</v>
      </c>
      <c r="AI5538" s="662">
        <v>0.40299999999999997</v>
      </c>
    </row>
    <row r="5539" spans="33:35" ht="15" customHeight="1">
      <c r="AG5539" s="661" t="s">
        <v>9171</v>
      </c>
      <c r="AH5539" s="3" t="s">
        <v>1241</v>
      </c>
      <c r="AI5539" s="662">
        <v>0</v>
      </c>
    </row>
    <row r="5540" spans="33:35" ht="15" customHeight="1">
      <c r="AG5540" s="661" t="s">
        <v>9172</v>
      </c>
      <c r="AH5540" s="3" t="s">
        <v>4011</v>
      </c>
      <c r="AI5540" s="662">
        <v>0</v>
      </c>
    </row>
    <row r="5541" spans="33:35" ht="15" customHeight="1">
      <c r="AG5541" s="661" t="s">
        <v>9173</v>
      </c>
      <c r="AH5541" s="3" t="s">
        <v>4013</v>
      </c>
      <c r="AI5541" s="662">
        <v>0.376</v>
      </c>
    </row>
    <row r="5542" spans="33:35" ht="15" customHeight="1">
      <c r="AG5542" s="661" t="s">
        <v>9174</v>
      </c>
      <c r="AH5542" s="3" t="s">
        <v>4015</v>
      </c>
      <c r="AI5542" s="662">
        <v>0.375</v>
      </c>
    </row>
    <row r="5543" spans="33:35" ht="15" customHeight="1">
      <c r="AG5543" s="661" t="s">
        <v>9175</v>
      </c>
      <c r="AH5543" s="3" t="s">
        <v>5690</v>
      </c>
      <c r="AI5543" s="662">
        <v>0.378</v>
      </c>
    </row>
    <row r="5544" spans="33:35" ht="15" customHeight="1">
      <c r="AG5544" s="661" t="s">
        <v>9176</v>
      </c>
      <c r="AH5544" s="3" t="s">
        <v>5691</v>
      </c>
      <c r="AI5544" s="662">
        <v>0.379</v>
      </c>
    </row>
    <row r="5545" spans="33:35" ht="15" customHeight="1">
      <c r="AG5545" s="661" t="s">
        <v>9177</v>
      </c>
      <c r="AH5545" s="3" t="s">
        <v>5692</v>
      </c>
      <c r="AI5545" s="662">
        <v>0.38</v>
      </c>
    </row>
    <row r="5546" spans="33:35" ht="15" customHeight="1">
      <c r="AG5546" s="661" t="s">
        <v>9178</v>
      </c>
      <c r="AH5546" s="3" t="s">
        <v>5693</v>
      </c>
      <c r="AI5546" s="662">
        <v>0.16200000000000001</v>
      </c>
    </row>
    <row r="5547" spans="33:35" ht="15" customHeight="1">
      <c r="AG5547" s="661" t="s">
        <v>9179</v>
      </c>
      <c r="AH5547" s="3" t="s">
        <v>5694</v>
      </c>
      <c r="AI5547" s="662">
        <v>0.37</v>
      </c>
    </row>
    <row r="5548" spans="33:35" ht="15" customHeight="1">
      <c r="AG5548" s="661" t="s">
        <v>9180</v>
      </c>
      <c r="AH5548" s="3" t="s">
        <v>8282</v>
      </c>
      <c r="AI5548" s="662">
        <v>0.38</v>
      </c>
    </row>
    <row r="5549" spans="33:35" ht="15" customHeight="1">
      <c r="AG5549" s="661" t="s">
        <v>9181</v>
      </c>
      <c r="AH5549" s="3" t="s">
        <v>8283</v>
      </c>
      <c r="AI5549" s="662">
        <v>0.38</v>
      </c>
    </row>
    <row r="5550" spans="33:35" ht="15" customHeight="1">
      <c r="AG5550" s="661" t="s">
        <v>9182</v>
      </c>
      <c r="AH5550" s="3" t="s">
        <v>8284</v>
      </c>
      <c r="AI5550" s="662">
        <v>0.38100000000000001</v>
      </c>
    </row>
    <row r="5551" spans="33:35" ht="15" customHeight="1">
      <c r="AG5551" s="661" t="s">
        <v>9183</v>
      </c>
      <c r="AH5551" s="3" t="s">
        <v>8285</v>
      </c>
      <c r="AI5551" s="662">
        <v>0.38</v>
      </c>
    </row>
    <row r="5552" spans="33:35" ht="15" customHeight="1">
      <c r="AG5552" s="661" t="s">
        <v>9184</v>
      </c>
      <c r="AH5552" s="3" t="s">
        <v>8286</v>
      </c>
      <c r="AI5552" s="662">
        <v>0.40900000000000003</v>
      </c>
    </row>
    <row r="5553" spans="33:35" ht="15" customHeight="1">
      <c r="AG5553" s="661" t="s">
        <v>9185</v>
      </c>
      <c r="AH5553" s="3" t="s">
        <v>1103</v>
      </c>
      <c r="AI5553" s="662">
        <v>0</v>
      </c>
    </row>
    <row r="5554" spans="33:35" ht="15" customHeight="1">
      <c r="AG5554" s="661" t="s">
        <v>9186</v>
      </c>
      <c r="AH5554" s="3" t="s">
        <v>2201</v>
      </c>
      <c r="AI5554" s="662">
        <v>0.26300000000000001</v>
      </c>
    </row>
    <row r="5555" spans="33:35" ht="15" customHeight="1">
      <c r="AG5555" s="661" t="s">
        <v>9187</v>
      </c>
      <c r="AH5555" s="3" t="s">
        <v>2202</v>
      </c>
      <c r="AI5555" s="662">
        <v>0.377</v>
      </c>
    </row>
    <row r="5556" spans="33:35" ht="15" customHeight="1">
      <c r="AG5556" s="661" t="s">
        <v>9188</v>
      </c>
      <c r="AH5556" s="3" t="s">
        <v>2203</v>
      </c>
      <c r="AI5556" s="662">
        <v>0.48700000000000004</v>
      </c>
    </row>
    <row r="5557" spans="33:35" ht="15" customHeight="1">
      <c r="AG5557" s="661" t="s">
        <v>9189</v>
      </c>
      <c r="AH5557" s="3" t="s">
        <v>2204</v>
      </c>
      <c r="AI5557" s="662">
        <v>0.28999999999999998</v>
      </c>
    </row>
    <row r="5558" spans="33:35" ht="15" customHeight="1">
      <c r="AG5558" s="661" t="s">
        <v>9190</v>
      </c>
      <c r="AH5558" s="3" t="s">
        <v>5696</v>
      </c>
      <c r="AI5558" s="662">
        <v>0.39</v>
      </c>
    </row>
    <row r="5559" spans="33:35" ht="15" customHeight="1">
      <c r="AG5559" s="661" t="s">
        <v>9191</v>
      </c>
      <c r="AH5559" s="3" t="s">
        <v>8287</v>
      </c>
      <c r="AI5559" s="662">
        <v>0.49</v>
      </c>
    </row>
    <row r="5560" spans="33:35" ht="15" customHeight="1">
      <c r="AG5560" s="661" t="s">
        <v>9192</v>
      </c>
      <c r="AH5560" s="3" t="s">
        <v>8288</v>
      </c>
      <c r="AI5560" s="662">
        <v>0.26600000000000001</v>
      </c>
    </row>
    <row r="5561" spans="33:35" ht="15" customHeight="1">
      <c r="AG5561" s="661" t="s">
        <v>9193</v>
      </c>
      <c r="AH5561" s="3" t="s">
        <v>1222</v>
      </c>
      <c r="AI5561" s="662">
        <v>0</v>
      </c>
    </row>
    <row r="5562" spans="33:35" ht="15" customHeight="1">
      <c r="AG5562" s="661" t="s">
        <v>9194</v>
      </c>
      <c r="AH5562" s="3" t="s">
        <v>8462</v>
      </c>
      <c r="AI5562" s="662">
        <v>0.45700000000000002</v>
      </c>
    </row>
    <row r="5563" spans="33:35" ht="15" customHeight="1">
      <c r="AG5563" s="661" t="s">
        <v>9195</v>
      </c>
      <c r="AH5563" s="3" t="s">
        <v>5703</v>
      </c>
      <c r="AI5563" s="662">
        <v>0.38400000000000001</v>
      </c>
    </row>
    <row r="5564" spans="33:35" ht="15" customHeight="1">
      <c r="AG5564" s="661" t="s">
        <v>9196</v>
      </c>
      <c r="AH5564" s="3" t="s">
        <v>4035</v>
      </c>
      <c r="AI5564" s="662">
        <v>0</v>
      </c>
    </row>
    <row r="5565" spans="33:35" ht="15" customHeight="1">
      <c r="AG5565" s="661" t="s">
        <v>9197</v>
      </c>
      <c r="AH5565" s="3" t="s">
        <v>5706</v>
      </c>
      <c r="AI5565" s="662">
        <v>0.42399999999999999</v>
      </c>
    </row>
    <row r="5566" spans="33:35" ht="15" customHeight="1">
      <c r="AG5566" s="661" t="s">
        <v>9198</v>
      </c>
      <c r="AH5566" s="3" t="s">
        <v>5707</v>
      </c>
      <c r="AI5566" s="662">
        <v>0.39900000000000002</v>
      </c>
    </row>
    <row r="5567" spans="33:35" ht="15" customHeight="1">
      <c r="AG5567" s="661" t="s">
        <v>9199</v>
      </c>
      <c r="AH5567" s="3" t="s">
        <v>5710</v>
      </c>
      <c r="AI5567" s="662">
        <v>0</v>
      </c>
    </row>
    <row r="5568" spans="33:35" ht="15" customHeight="1">
      <c r="AG5568" s="661" t="s">
        <v>9200</v>
      </c>
      <c r="AH5568" s="3" t="s">
        <v>8290</v>
      </c>
      <c r="AI5568" s="662">
        <v>0.47899999999999998</v>
      </c>
    </row>
    <row r="5569" spans="33:35" ht="15" customHeight="1">
      <c r="AG5569" s="661" t="s">
        <v>9201</v>
      </c>
      <c r="AH5569" s="3" t="s">
        <v>5714</v>
      </c>
      <c r="AI5569" s="662">
        <v>0</v>
      </c>
    </row>
    <row r="5570" spans="33:35" ht="15" customHeight="1">
      <c r="AG5570" s="661" t="s">
        <v>9202</v>
      </c>
      <c r="AH5570" s="3" t="s">
        <v>5715</v>
      </c>
      <c r="AI5570" s="662">
        <v>0</v>
      </c>
    </row>
    <row r="5571" spans="33:35" ht="15" customHeight="1">
      <c r="AG5571" s="661" t="s">
        <v>9203</v>
      </c>
      <c r="AH5571" s="3" t="s">
        <v>5716</v>
      </c>
      <c r="AI5571" s="662">
        <v>0.26400000000000001</v>
      </c>
    </row>
    <row r="5572" spans="33:35" ht="15" customHeight="1">
      <c r="AG5572" s="661" t="s">
        <v>9204</v>
      </c>
      <c r="AH5572" s="3" t="s">
        <v>5717</v>
      </c>
      <c r="AI5572" s="662">
        <v>0.17499999999999999</v>
      </c>
    </row>
    <row r="5573" spans="33:35" ht="15" customHeight="1">
      <c r="AG5573" s="661" t="s">
        <v>9205</v>
      </c>
      <c r="AH5573" s="3" t="s">
        <v>5718</v>
      </c>
      <c r="AI5573" s="662">
        <v>0</v>
      </c>
    </row>
    <row r="5574" spans="33:35" ht="15" customHeight="1">
      <c r="AG5574" s="661" t="s">
        <v>9206</v>
      </c>
      <c r="AH5574" s="3" t="s">
        <v>5719</v>
      </c>
      <c r="AI5574" s="662">
        <v>6.4999999999999988E-2</v>
      </c>
    </row>
    <row r="5575" spans="33:35" ht="15" customHeight="1">
      <c r="AG5575" s="661" t="s">
        <v>9207</v>
      </c>
      <c r="AH5575" s="3" t="s">
        <v>5720</v>
      </c>
      <c r="AI5575" s="662">
        <v>0</v>
      </c>
    </row>
    <row r="5576" spans="33:35" ht="15" customHeight="1">
      <c r="AG5576" s="661" t="s">
        <v>9208</v>
      </c>
      <c r="AH5576" s="3" t="s">
        <v>5721</v>
      </c>
      <c r="AI5576" s="662">
        <v>0</v>
      </c>
    </row>
    <row r="5577" spans="33:35" ht="15" customHeight="1">
      <c r="AG5577" s="661" t="s">
        <v>9209</v>
      </c>
      <c r="AH5577" s="3" t="s">
        <v>8291</v>
      </c>
      <c r="AI5577" s="662">
        <v>0</v>
      </c>
    </row>
    <row r="5578" spans="33:35" ht="15" customHeight="1">
      <c r="AG5578" s="661" t="s">
        <v>9210</v>
      </c>
      <c r="AH5578" s="3" t="s">
        <v>8292</v>
      </c>
      <c r="AI5578" s="662">
        <v>0</v>
      </c>
    </row>
    <row r="5579" spans="33:35" ht="15" customHeight="1">
      <c r="AG5579" s="661" t="s">
        <v>9211</v>
      </c>
      <c r="AH5579" s="3" t="s">
        <v>8293</v>
      </c>
      <c r="AI5579" s="662">
        <v>0.42799999999999999</v>
      </c>
    </row>
    <row r="5580" spans="33:35" ht="15" customHeight="1">
      <c r="AG5580" s="661" t="s">
        <v>9212</v>
      </c>
      <c r="AH5580" s="3" t="s">
        <v>8294</v>
      </c>
      <c r="AI5580" s="662">
        <v>0.47300000000000003</v>
      </c>
    </row>
    <row r="5581" spans="33:35" ht="15" customHeight="1">
      <c r="AG5581" s="661" t="s">
        <v>9213</v>
      </c>
      <c r="AH5581" s="3" t="s">
        <v>8295</v>
      </c>
      <c r="AI5581" s="662">
        <v>0</v>
      </c>
    </row>
    <row r="5582" spans="33:35" ht="15" customHeight="1">
      <c r="AG5582" s="661" t="s">
        <v>9214</v>
      </c>
      <c r="AH5582" s="3" t="s">
        <v>8296</v>
      </c>
      <c r="AI5582" s="662">
        <v>0.45400000000000001</v>
      </c>
    </row>
    <row r="5583" spans="33:35" ht="15" customHeight="1">
      <c r="AG5583" s="661" t="s">
        <v>9215</v>
      </c>
      <c r="AH5583" s="3" t="s">
        <v>5725</v>
      </c>
      <c r="AI5583" s="662">
        <v>0.38</v>
      </c>
    </row>
    <row r="5584" spans="33:35" ht="15" customHeight="1">
      <c r="AG5584" s="661" t="s">
        <v>9216</v>
      </c>
      <c r="AH5584" s="3" t="s">
        <v>8297</v>
      </c>
      <c r="AI5584" s="662">
        <v>0</v>
      </c>
    </row>
    <row r="5585" spans="33:35" ht="15" customHeight="1">
      <c r="AG5585" s="661" t="s">
        <v>9217</v>
      </c>
      <c r="AH5585" s="3" t="s">
        <v>8463</v>
      </c>
      <c r="AI5585" s="662">
        <v>0.27399999999999997</v>
      </c>
    </row>
    <row r="5586" spans="33:35" ht="15" customHeight="1">
      <c r="AG5586" s="661" t="s">
        <v>9218</v>
      </c>
      <c r="AH5586" s="3" t="s">
        <v>5727</v>
      </c>
      <c r="AI5586" s="662">
        <v>0.433</v>
      </c>
    </row>
    <row r="5587" spans="33:35" ht="15" customHeight="1">
      <c r="AG5587" s="661" t="s">
        <v>9219</v>
      </c>
      <c r="AH5587" s="3" t="s">
        <v>5729</v>
      </c>
      <c r="AI5587" s="662">
        <v>0.46900000000000003</v>
      </c>
    </row>
    <row r="5588" spans="33:35" ht="15" customHeight="1">
      <c r="AG5588" s="661" t="s">
        <v>9220</v>
      </c>
      <c r="AH5588" s="3" t="s">
        <v>5730</v>
      </c>
      <c r="AI5588" s="662">
        <v>0</v>
      </c>
    </row>
    <row r="5589" spans="33:35" ht="15" customHeight="1">
      <c r="AG5589" s="661" t="s">
        <v>9221</v>
      </c>
      <c r="AH5589" s="3" t="s">
        <v>6178</v>
      </c>
      <c r="AI5589" s="662">
        <v>0.41800000000000004</v>
      </c>
    </row>
    <row r="5590" spans="33:35" ht="15" customHeight="1">
      <c r="AG5590" s="661" t="s">
        <v>9222</v>
      </c>
      <c r="AH5590" s="3" t="s">
        <v>5732</v>
      </c>
      <c r="AI5590" s="662">
        <v>0.36699999999999999</v>
      </c>
    </row>
    <row r="5591" spans="33:35" ht="15" customHeight="1">
      <c r="AG5591" s="661" t="s">
        <v>9223</v>
      </c>
      <c r="AH5591" s="3" t="s">
        <v>1901</v>
      </c>
      <c r="AI5591" s="662">
        <v>0.27999999999999997</v>
      </c>
    </row>
    <row r="5592" spans="33:35" ht="15" customHeight="1">
      <c r="AG5592" s="661" t="s">
        <v>9224</v>
      </c>
      <c r="AH5592" s="3" t="s">
        <v>5733</v>
      </c>
      <c r="AI5592" s="662">
        <v>0</v>
      </c>
    </row>
    <row r="5593" spans="33:35" ht="15" customHeight="1">
      <c r="AG5593" s="661" t="s">
        <v>9225</v>
      </c>
      <c r="AH5593" s="3" t="s">
        <v>5734</v>
      </c>
      <c r="AI5593" s="662">
        <v>0</v>
      </c>
    </row>
    <row r="5594" spans="33:35" ht="15" customHeight="1">
      <c r="AG5594" s="661" t="s">
        <v>9226</v>
      </c>
      <c r="AH5594" s="3" t="s">
        <v>5735</v>
      </c>
      <c r="AI5594" s="662">
        <v>0.59500000000000008</v>
      </c>
    </row>
    <row r="5595" spans="33:35" ht="15" customHeight="1">
      <c r="AG5595" s="661" t="s">
        <v>9227</v>
      </c>
      <c r="AH5595" s="3" t="s">
        <v>4062</v>
      </c>
      <c r="AI5595" s="662">
        <v>0</v>
      </c>
    </row>
    <row r="5596" spans="33:35" ht="15" customHeight="1">
      <c r="AG5596" s="661" t="s">
        <v>9228</v>
      </c>
      <c r="AH5596" s="3" t="s">
        <v>5736</v>
      </c>
      <c r="AI5596" s="662">
        <v>0</v>
      </c>
    </row>
    <row r="5597" spans="33:35" ht="15" customHeight="1">
      <c r="AG5597" s="661" t="s">
        <v>9229</v>
      </c>
      <c r="AH5597" s="3" t="s">
        <v>5737</v>
      </c>
      <c r="AI5597" s="662">
        <v>0</v>
      </c>
    </row>
    <row r="5598" spans="33:35" ht="15" customHeight="1">
      <c r="AG5598" s="661" t="s">
        <v>9230</v>
      </c>
      <c r="AH5598" s="3" t="s">
        <v>5738</v>
      </c>
      <c r="AI5598" s="662">
        <v>0</v>
      </c>
    </row>
    <row r="5599" spans="33:35" ht="15" customHeight="1">
      <c r="AG5599" s="661" t="s">
        <v>9231</v>
      </c>
      <c r="AH5599" s="3" t="s">
        <v>8299</v>
      </c>
      <c r="AI5599" s="662">
        <v>0</v>
      </c>
    </row>
    <row r="5600" spans="33:35" ht="15" customHeight="1">
      <c r="AG5600" s="661" t="s">
        <v>9232</v>
      </c>
      <c r="AH5600" s="3" t="s">
        <v>8300</v>
      </c>
      <c r="AI5600" s="662">
        <v>0.50900000000000001</v>
      </c>
    </row>
    <row r="5601" spans="33:35" ht="15" customHeight="1">
      <c r="AG5601" s="661" t="s">
        <v>9233</v>
      </c>
      <c r="AH5601" s="3" t="s">
        <v>5740</v>
      </c>
      <c r="AI5601" s="662">
        <v>0</v>
      </c>
    </row>
    <row r="5602" spans="33:35" ht="15" customHeight="1">
      <c r="AG5602" s="661" t="s">
        <v>9234</v>
      </c>
      <c r="AH5602" s="3" t="s">
        <v>6179</v>
      </c>
      <c r="AI5602" s="662">
        <v>0.50700000000000001</v>
      </c>
    </row>
    <row r="5603" spans="33:35" ht="15" customHeight="1">
      <c r="AG5603" s="661" t="s">
        <v>9235</v>
      </c>
      <c r="AH5603" s="3" t="s">
        <v>5742</v>
      </c>
      <c r="AI5603" s="662">
        <v>0.184</v>
      </c>
    </row>
    <row r="5604" spans="33:35" ht="15" customHeight="1">
      <c r="AG5604" s="661" t="s">
        <v>9236</v>
      </c>
      <c r="AH5604" s="3" t="s">
        <v>4072</v>
      </c>
      <c r="AI5604" s="662">
        <v>0</v>
      </c>
    </row>
    <row r="5605" spans="33:35" ht="15" customHeight="1">
      <c r="AG5605" s="661" t="s">
        <v>9237</v>
      </c>
      <c r="AH5605" s="3" t="s">
        <v>5743</v>
      </c>
      <c r="AI5605" s="662">
        <v>0</v>
      </c>
    </row>
    <row r="5606" spans="33:35" ht="15" customHeight="1">
      <c r="AG5606" s="661" t="s">
        <v>9238</v>
      </c>
      <c r="AH5606" s="3" t="s">
        <v>5744</v>
      </c>
      <c r="AI5606" s="662">
        <v>0.44700000000000001</v>
      </c>
    </row>
    <row r="5607" spans="33:35" ht="15" customHeight="1">
      <c r="AG5607" s="661" t="s">
        <v>9239</v>
      </c>
      <c r="AH5607" s="3" t="s">
        <v>5745</v>
      </c>
      <c r="AI5607" s="662">
        <v>0</v>
      </c>
    </row>
    <row r="5608" spans="33:35" ht="15" customHeight="1">
      <c r="AG5608" s="661" t="s">
        <v>9240</v>
      </c>
      <c r="AH5608" s="3" t="s">
        <v>2219</v>
      </c>
      <c r="AI5608" s="662">
        <v>0</v>
      </c>
    </row>
    <row r="5609" spans="33:35" ht="15" customHeight="1">
      <c r="AG5609" s="661" t="s">
        <v>9241</v>
      </c>
      <c r="AH5609" s="3" t="s">
        <v>5746</v>
      </c>
      <c r="AI5609" s="662">
        <v>0.254</v>
      </c>
    </row>
    <row r="5610" spans="33:35" ht="15" customHeight="1">
      <c r="AG5610" s="661" t="s">
        <v>9242</v>
      </c>
      <c r="AH5610" s="3" t="s">
        <v>5747</v>
      </c>
      <c r="AI5610" s="662">
        <v>0.36699999999999999</v>
      </c>
    </row>
    <row r="5611" spans="33:35" ht="15" customHeight="1">
      <c r="AG5611" s="661" t="s">
        <v>9243</v>
      </c>
      <c r="AH5611" s="3" t="s">
        <v>1404</v>
      </c>
      <c r="AI5611" s="662">
        <v>0</v>
      </c>
    </row>
    <row r="5612" spans="33:35" ht="15" customHeight="1">
      <c r="AG5612" s="661" t="s">
        <v>9244</v>
      </c>
      <c r="AH5612" s="3" t="s">
        <v>4082</v>
      </c>
      <c r="AI5612" s="662">
        <v>0.54</v>
      </c>
    </row>
    <row r="5613" spans="33:35" ht="15" customHeight="1">
      <c r="AG5613" s="661" t="s">
        <v>9245</v>
      </c>
      <c r="AH5613" s="3" t="s">
        <v>5748</v>
      </c>
      <c r="AI5613" s="662">
        <v>1.1329999999999998</v>
      </c>
    </row>
    <row r="5614" spans="33:35" ht="15" customHeight="1">
      <c r="AG5614" s="661" t="s">
        <v>9246</v>
      </c>
      <c r="AH5614" s="3" t="s">
        <v>5749</v>
      </c>
      <c r="AI5614" s="662">
        <v>0.45700000000000002</v>
      </c>
    </row>
    <row r="5615" spans="33:35" ht="15" customHeight="1">
      <c r="AG5615" s="661" t="s">
        <v>9247</v>
      </c>
      <c r="AH5615" s="3" t="s">
        <v>5750</v>
      </c>
      <c r="AI5615" s="662">
        <v>0.40799999999999997</v>
      </c>
    </row>
    <row r="5616" spans="33:35" ht="15" customHeight="1">
      <c r="AG5616" s="661" t="s">
        <v>9248</v>
      </c>
      <c r="AH5616" s="3" t="s">
        <v>8301</v>
      </c>
      <c r="AI5616" s="662">
        <v>0.378</v>
      </c>
    </row>
    <row r="5617" spans="33:35" ht="15" customHeight="1">
      <c r="AG5617" s="661" t="s">
        <v>9249</v>
      </c>
      <c r="AH5617" s="3" t="s">
        <v>8464</v>
      </c>
      <c r="AI5617" s="662">
        <v>0.36200000000000004</v>
      </c>
    </row>
    <row r="5618" spans="33:35" ht="15" customHeight="1">
      <c r="AG5618" s="661" t="s">
        <v>9250</v>
      </c>
      <c r="AH5618" s="3" t="s">
        <v>1422</v>
      </c>
      <c r="AI5618" s="662">
        <v>0</v>
      </c>
    </row>
    <row r="5619" spans="33:35" ht="15" customHeight="1">
      <c r="AG5619" s="661" t="s">
        <v>9251</v>
      </c>
      <c r="AH5619" s="3" t="s">
        <v>5752</v>
      </c>
      <c r="AI5619" s="662">
        <v>0.41300000000000003</v>
      </c>
    </row>
    <row r="5620" spans="33:35" ht="15" customHeight="1">
      <c r="AG5620" s="661" t="s">
        <v>9252</v>
      </c>
      <c r="AH5620" s="3" t="s">
        <v>5753</v>
      </c>
      <c r="AI5620" s="662">
        <v>0.40700000000000003</v>
      </c>
    </row>
    <row r="5621" spans="33:35" ht="15" customHeight="1">
      <c r="AG5621" s="661" t="s">
        <v>9253</v>
      </c>
      <c r="AH5621" s="3" t="s">
        <v>5754</v>
      </c>
      <c r="AI5621" s="662">
        <v>0.40799999999999997</v>
      </c>
    </row>
    <row r="5622" spans="33:35" ht="15" customHeight="1">
      <c r="AG5622" s="661" t="s">
        <v>9254</v>
      </c>
      <c r="AH5622" s="3" t="s">
        <v>4101</v>
      </c>
      <c r="AI5622" s="662">
        <v>0.378</v>
      </c>
    </row>
    <row r="5623" spans="33:35" ht="15" customHeight="1">
      <c r="AG5623" s="661" t="s">
        <v>9255</v>
      </c>
      <c r="AH5623" s="3" t="s">
        <v>5755</v>
      </c>
      <c r="AI5623" s="662">
        <v>0.41499999999999998</v>
      </c>
    </row>
    <row r="5624" spans="33:35" ht="15" customHeight="1">
      <c r="AG5624" s="661" t="s">
        <v>9256</v>
      </c>
      <c r="AH5624" s="3" t="s">
        <v>4105</v>
      </c>
      <c r="AI5624" s="662">
        <v>0.26600000000000001</v>
      </c>
    </row>
    <row r="5625" spans="33:35" ht="15" customHeight="1">
      <c r="AG5625" s="661" t="s">
        <v>9257</v>
      </c>
      <c r="AH5625" s="3" t="s">
        <v>8303</v>
      </c>
      <c r="AI5625" s="662">
        <v>0</v>
      </c>
    </row>
    <row r="5626" spans="33:35" ht="15" customHeight="1">
      <c r="AG5626" s="661" t="s">
        <v>9258</v>
      </c>
      <c r="AH5626" s="3" t="s">
        <v>8304</v>
      </c>
      <c r="AI5626" s="662">
        <v>0.51200000000000001</v>
      </c>
    </row>
    <row r="5627" spans="33:35" ht="15" customHeight="1">
      <c r="AG5627" s="661" t="s">
        <v>9259</v>
      </c>
      <c r="AH5627" s="3" t="s">
        <v>5758</v>
      </c>
      <c r="AI5627" s="662">
        <v>0.45700000000000002</v>
      </c>
    </row>
    <row r="5628" spans="33:35" ht="15" customHeight="1">
      <c r="AG5628" s="661" t="s">
        <v>9260</v>
      </c>
      <c r="AH5628" s="3" t="s">
        <v>5757</v>
      </c>
      <c r="AI5628" s="662">
        <v>0.44800000000000001</v>
      </c>
    </row>
    <row r="5629" spans="33:35" ht="15" customHeight="1">
      <c r="AG5629" s="661" t="s">
        <v>9261</v>
      </c>
      <c r="AH5629" s="3" t="s">
        <v>1420</v>
      </c>
      <c r="AI5629" s="662">
        <v>0</v>
      </c>
    </row>
    <row r="5630" spans="33:35" ht="15" customHeight="1">
      <c r="AG5630" s="661" t="s">
        <v>9262</v>
      </c>
      <c r="AH5630" s="3" t="s">
        <v>4112</v>
      </c>
      <c r="AI5630" s="662">
        <v>0.67400000000000004</v>
      </c>
    </row>
    <row r="5631" spans="33:35" ht="15" customHeight="1">
      <c r="AG5631" s="661" t="s">
        <v>9263</v>
      </c>
      <c r="AH5631" s="3" t="s">
        <v>5759</v>
      </c>
      <c r="AI5631" s="662">
        <v>0.441</v>
      </c>
    </row>
    <row r="5632" spans="33:35" ht="15" customHeight="1">
      <c r="AG5632" s="661" t="s">
        <v>9264</v>
      </c>
      <c r="AH5632" s="3" t="s">
        <v>1215</v>
      </c>
      <c r="AI5632" s="662">
        <v>0</v>
      </c>
    </row>
    <row r="5633" spans="33:35" ht="15" customHeight="1">
      <c r="AG5633" s="661" t="s">
        <v>9265</v>
      </c>
      <c r="AH5633" s="3" t="s">
        <v>8465</v>
      </c>
      <c r="AI5633" s="662">
        <v>0.61399999999999999</v>
      </c>
    </row>
    <row r="5634" spans="33:35" ht="15" customHeight="1">
      <c r="AG5634" s="661" t="s">
        <v>9266</v>
      </c>
      <c r="AH5634" s="3" t="s">
        <v>5761</v>
      </c>
      <c r="AI5634" s="662">
        <v>0.54</v>
      </c>
    </row>
    <row r="5635" spans="33:35" ht="15" customHeight="1">
      <c r="AG5635" s="661" t="s">
        <v>9267</v>
      </c>
      <c r="AH5635" s="3" t="s">
        <v>5762</v>
      </c>
      <c r="AI5635" s="662">
        <v>0.434</v>
      </c>
    </row>
    <row r="5636" spans="33:35" ht="15" customHeight="1">
      <c r="AG5636" s="661" t="s">
        <v>9268</v>
      </c>
      <c r="AH5636" s="3" t="s">
        <v>5763</v>
      </c>
      <c r="AI5636" s="662">
        <v>0</v>
      </c>
    </row>
    <row r="5637" spans="33:35" ht="15" customHeight="1">
      <c r="AG5637" s="661" t="s">
        <v>9269</v>
      </c>
      <c r="AH5637" s="3" t="s">
        <v>5764</v>
      </c>
      <c r="AI5637" s="662">
        <v>0</v>
      </c>
    </row>
    <row r="5638" spans="33:35" ht="15" customHeight="1">
      <c r="AG5638" s="661" t="s">
        <v>9270</v>
      </c>
      <c r="AH5638" s="3" t="s">
        <v>5765</v>
      </c>
      <c r="AI5638" s="662">
        <v>0</v>
      </c>
    </row>
    <row r="5639" spans="33:35" ht="15" customHeight="1">
      <c r="AG5639" s="661" t="s">
        <v>9271</v>
      </c>
      <c r="AH5639" s="3" t="s">
        <v>8305</v>
      </c>
      <c r="AI5639" s="662">
        <v>0</v>
      </c>
    </row>
    <row r="5640" spans="33:35" ht="15" customHeight="1">
      <c r="AG5640" s="661" t="s">
        <v>9272</v>
      </c>
      <c r="AH5640" s="3" t="s">
        <v>8306</v>
      </c>
      <c r="AI5640" s="662">
        <v>0</v>
      </c>
    </row>
    <row r="5641" spans="33:35" ht="15" customHeight="1">
      <c r="AG5641" s="661" t="s">
        <v>9273</v>
      </c>
      <c r="AH5641" s="3" t="s">
        <v>8307</v>
      </c>
      <c r="AI5641" s="662">
        <v>0.59399999999999997</v>
      </c>
    </row>
    <row r="5642" spans="33:35" ht="15" customHeight="1">
      <c r="AG5642" s="661" t="s">
        <v>9274</v>
      </c>
      <c r="AH5642" s="3" t="s">
        <v>5767</v>
      </c>
      <c r="AI5642" s="662">
        <v>0.46200000000000002</v>
      </c>
    </row>
    <row r="5643" spans="33:35" ht="15" customHeight="1">
      <c r="AG5643" s="661" t="s">
        <v>9275</v>
      </c>
      <c r="AH5643" s="3" t="s">
        <v>5768</v>
      </c>
      <c r="AI5643" s="662">
        <v>0.55599999999999994</v>
      </c>
    </row>
    <row r="5644" spans="33:35" ht="15" customHeight="1">
      <c r="AG5644" s="661" t="s">
        <v>9276</v>
      </c>
      <c r="AH5644" s="3" t="s">
        <v>4143</v>
      </c>
      <c r="AI5644" s="662">
        <v>0</v>
      </c>
    </row>
    <row r="5645" spans="33:35" ht="15" customHeight="1">
      <c r="AG5645" s="661" t="s">
        <v>9277</v>
      </c>
      <c r="AH5645" s="3" t="s">
        <v>5772</v>
      </c>
      <c r="AI5645" s="662">
        <v>0.45399999999999996</v>
      </c>
    </row>
    <row r="5646" spans="33:35" ht="15" customHeight="1">
      <c r="AG5646" s="661" t="s">
        <v>9278</v>
      </c>
      <c r="AH5646" s="3" t="s">
        <v>5770</v>
      </c>
      <c r="AI5646" s="662">
        <v>0.47499999999999998</v>
      </c>
    </row>
    <row r="5647" spans="33:35" ht="15" customHeight="1">
      <c r="AG5647" s="661" t="s">
        <v>9279</v>
      </c>
      <c r="AH5647" s="3" t="s">
        <v>4149</v>
      </c>
      <c r="AI5647" s="662">
        <v>0</v>
      </c>
    </row>
    <row r="5648" spans="33:35" ht="15" customHeight="1">
      <c r="AG5648" s="661" t="s">
        <v>9280</v>
      </c>
      <c r="AH5648" s="3" t="s">
        <v>4151</v>
      </c>
      <c r="AI5648" s="662">
        <v>0.36200000000000004</v>
      </c>
    </row>
    <row r="5649" spans="33:35" ht="15" customHeight="1">
      <c r="AG5649" s="661" t="s">
        <v>9281</v>
      </c>
      <c r="AH5649" s="3" t="s">
        <v>8308</v>
      </c>
      <c r="AI5649" s="662">
        <v>0.17599999999999999</v>
      </c>
    </row>
    <row r="5650" spans="33:35" ht="15" customHeight="1">
      <c r="AG5650" s="661" t="s">
        <v>9282</v>
      </c>
      <c r="AH5650" s="3" t="s">
        <v>8309</v>
      </c>
      <c r="AI5650" s="662">
        <v>0</v>
      </c>
    </row>
    <row r="5651" spans="33:35" ht="15" customHeight="1">
      <c r="AG5651" s="661" t="s">
        <v>9283</v>
      </c>
      <c r="AH5651" s="3" t="s">
        <v>8310</v>
      </c>
      <c r="AI5651" s="662">
        <v>0.41300000000000003</v>
      </c>
    </row>
    <row r="5652" spans="33:35" ht="15" customHeight="1">
      <c r="AG5652" s="661" t="s">
        <v>9284</v>
      </c>
      <c r="AH5652" s="3" t="s">
        <v>8466</v>
      </c>
      <c r="AI5652" s="662">
        <v>1.1919999999999999</v>
      </c>
    </row>
    <row r="5653" spans="33:35" ht="15" customHeight="1">
      <c r="AG5653" s="661" t="s">
        <v>9285</v>
      </c>
      <c r="AH5653" s="3" t="s">
        <v>5773</v>
      </c>
      <c r="AI5653" s="662">
        <v>0.40900000000000003</v>
      </c>
    </row>
    <row r="5654" spans="33:35" ht="15" customHeight="1">
      <c r="AG5654" s="661" t="s">
        <v>9286</v>
      </c>
      <c r="AH5654" s="3" t="s">
        <v>4158</v>
      </c>
      <c r="AI5654" s="662">
        <v>0</v>
      </c>
    </row>
    <row r="5655" spans="33:35" ht="15" customHeight="1">
      <c r="AG5655" s="661" t="s">
        <v>9287</v>
      </c>
      <c r="AH5655" s="3" t="s">
        <v>5774</v>
      </c>
      <c r="AI5655" s="662">
        <v>0.378</v>
      </c>
    </row>
    <row r="5656" spans="33:35" ht="15" customHeight="1">
      <c r="AG5656" s="661" t="s">
        <v>9288</v>
      </c>
      <c r="AH5656" s="3" t="s">
        <v>4162</v>
      </c>
      <c r="AI5656" s="662">
        <v>0</v>
      </c>
    </row>
    <row r="5657" spans="33:35" ht="15" customHeight="1">
      <c r="AG5657" s="661" t="s">
        <v>9289</v>
      </c>
      <c r="AH5657" s="3" t="s">
        <v>4164</v>
      </c>
      <c r="AI5657" s="662">
        <v>0.21299999999999999</v>
      </c>
    </row>
    <row r="5658" spans="33:35" ht="15" customHeight="1">
      <c r="AG5658" s="661" t="s">
        <v>9290</v>
      </c>
      <c r="AH5658" s="3" t="s">
        <v>4166</v>
      </c>
      <c r="AI5658" s="662">
        <v>0.29799999999999999</v>
      </c>
    </row>
    <row r="5659" spans="33:35" ht="15" customHeight="1">
      <c r="AG5659" s="661" t="s">
        <v>9291</v>
      </c>
      <c r="AH5659" s="3" t="s">
        <v>4168</v>
      </c>
      <c r="AI5659" s="662">
        <v>0.31900000000000001</v>
      </c>
    </row>
    <row r="5660" spans="33:35" ht="15" customHeight="1">
      <c r="AG5660" s="661" t="s">
        <v>9292</v>
      </c>
      <c r="AH5660" s="3" t="s">
        <v>4170</v>
      </c>
      <c r="AI5660" s="662">
        <v>0.38300000000000001</v>
      </c>
    </row>
    <row r="5661" spans="33:35" ht="15" customHeight="1">
      <c r="AG5661" s="661" t="s">
        <v>9293</v>
      </c>
      <c r="AH5661" s="3" t="s">
        <v>4172</v>
      </c>
      <c r="AI5661" s="662">
        <v>0.36099999999999999</v>
      </c>
    </row>
    <row r="5662" spans="33:35" ht="15" customHeight="1">
      <c r="AG5662" s="661" t="s">
        <v>9294</v>
      </c>
      <c r="AH5662" s="3" t="s">
        <v>4174</v>
      </c>
      <c r="AI5662" s="662">
        <v>0.34</v>
      </c>
    </row>
    <row r="5663" spans="33:35" ht="15" customHeight="1">
      <c r="AG5663" s="661" t="s">
        <v>9295</v>
      </c>
      <c r="AH5663" s="3" t="s">
        <v>4176</v>
      </c>
      <c r="AI5663" s="662">
        <v>0.27599999999999997</v>
      </c>
    </row>
    <row r="5664" spans="33:35" ht="15" customHeight="1">
      <c r="AG5664" s="661" t="s">
        <v>9296</v>
      </c>
      <c r="AH5664" s="3" t="s">
        <v>5775</v>
      </c>
      <c r="AI5664" s="662">
        <v>0.17</v>
      </c>
    </row>
    <row r="5665" spans="33:35" ht="15" customHeight="1">
      <c r="AG5665" s="661" t="s">
        <v>9297</v>
      </c>
      <c r="AH5665" s="3" t="s">
        <v>5776</v>
      </c>
      <c r="AI5665" s="662">
        <v>0.40400000000000003</v>
      </c>
    </row>
    <row r="5666" spans="33:35" ht="15" customHeight="1">
      <c r="AG5666" s="661" t="s">
        <v>9298</v>
      </c>
      <c r="AH5666" s="3" t="s">
        <v>5777</v>
      </c>
      <c r="AI5666" s="662">
        <v>0.54100000000000004</v>
      </c>
    </row>
    <row r="5667" spans="33:35" ht="15" customHeight="1">
      <c r="AG5667" s="661" t="s">
        <v>9299</v>
      </c>
      <c r="AH5667" s="3" t="s">
        <v>5778</v>
      </c>
      <c r="AI5667" s="662">
        <v>0</v>
      </c>
    </row>
    <row r="5668" spans="33:35" ht="15" customHeight="1">
      <c r="AG5668" s="661" t="s">
        <v>9300</v>
      </c>
      <c r="AH5668" s="3" t="s">
        <v>6180</v>
      </c>
      <c r="AI5668" s="662">
        <v>0.38499999999999995</v>
      </c>
    </row>
    <row r="5669" spans="33:35" ht="15" customHeight="1">
      <c r="AG5669" s="661" t="s">
        <v>9301</v>
      </c>
      <c r="AH5669" s="3" t="s">
        <v>1916</v>
      </c>
      <c r="AI5669" s="662">
        <v>0</v>
      </c>
    </row>
    <row r="5670" spans="33:35" ht="15" customHeight="1">
      <c r="AG5670" s="661" t="s">
        <v>9302</v>
      </c>
      <c r="AH5670" s="3" t="s">
        <v>8312</v>
      </c>
      <c r="AI5670" s="662">
        <v>0</v>
      </c>
    </row>
    <row r="5671" spans="33:35" ht="15" customHeight="1">
      <c r="AG5671" s="661" t="s">
        <v>9303</v>
      </c>
      <c r="AH5671" s="3" t="s">
        <v>8313</v>
      </c>
      <c r="AI5671" s="662">
        <v>0</v>
      </c>
    </row>
    <row r="5672" spans="33:35" ht="15" customHeight="1">
      <c r="AG5672" s="661" t="s">
        <v>9304</v>
      </c>
      <c r="AH5672" s="3" t="s">
        <v>8314</v>
      </c>
      <c r="AI5672" s="662">
        <v>0.13300000000000001</v>
      </c>
    </row>
    <row r="5673" spans="33:35" ht="15" customHeight="1">
      <c r="AG5673" s="661" t="s">
        <v>9305</v>
      </c>
      <c r="AH5673" s="3" t="s">
        <v>8315</v>
      </c>
      <c r="AI5673" s="662">
        <v>0</v>
      </c>
    </row>
    <row r="5674" spans="33:35" ht="15" customHeight="1">
      <c r="AG5674" s="661" t="s">
        <v>9306</v>
      </c>
      <c r="AH5674" s="3" t="s">
        <v>8316</v>
      </c>
      <c r="AI5674" s="662">
        <v>0.22900000000000001</v>
      </c>
    </row>
    <row r="5675" spans="33:35" ht="15" customHeight="1">
      <c r="AG5675" s="661" t="s">
        <v>9307</v>
      </c>
      <c r="AH5675" s="3" t="s">
        <v>8467</v>
      </c>
      <c r="AI5675" s="662">
        <v>0</v>
      </c>
    </row>
    <row r="5676" spans="33:35" ht="15" customHeight="1">
      <c r="AG5676" s="661" t="s">
        <v>9308</v>
      </c>
      <c r="AH5676" s="3" t="s">
        <v>8468</v>
      </c>
      <c r="AI5676" s="662">
        <v>0.47</v>
      </c>
    </row>
    <row r="5677" spans="33:35" ht="15" customHeight="1">
      <c r="AG5677" s="661" t="s">
        <v>9309</v>
      </c>
      <c r="AH5677" s="3" t="s">
        <v>4188</v>
      </c>
      <c r="AI5677" s="662">
        <v>0</v>
      </c>
    </row>
    <row r="5678" spans="33:35" ht="15" customHeight="1">
      <c r="AG5678" s="661" t="s">
        <v>9310</v>
      </c>
      <c r="AH5678" s="3" t="s">
        <v>5780</v>
      </c>
      <c r="AI5678" s="662">
        <v>0.221</v>
      </c>
    </row>
    <row r="5679" spans="33:35" ht="15" customHeight="1">
      <c r="AG5679" s="661" t="s">
        <v>9311</v>
      </c>
      <c r="AH5679" s="3" t="s">
        <v>6181</v>
      </c>
      <c r="AI5679" s="662">
        <v>0.378</v>
      </c>
    </row>
    <row r="5680" spans="33:35" ht="15" customHeight="1">
      <c r="AG5680" s="661" t="s">
        <v>9312</v>
      </c>
      <c r="AH5680" s="3" t="s">
        <v>4193</v>
      </c>
      <c r="AI5680" s="662">
        <v>0</v>
      </c>
    </row>
    <row r="5681" spans="33:35" ht="15" customHeight="1">
      <c r="AG5681" s="661" t="s">
        <v>9313</v>
      </c>
      <c r="AH5681" s="3" t="s">
        <v>5781</v>
      </c>
      <c r="AI5681" s="662">
        <v>0.57200000000000006</v>
      </c>
    </row>
    <row r="5682" spans="33:35" ht="15" customHeight="1">
      <c r="AG5682" s="661" t="s">
        <v>9314</v>
      </c>
      <c r="AH5682" s="3" t="s">
        <v>2642</v>
      </c>
      <c r="AI5682" s="662">
        <v>0</v>
      </c>
    </row>
    <row r="5683" spans="33:35" ht="15" customHeight="1">
      <c r="AG5683" s="661" t="s">
        <v>9315</v>
      </c>
      <c r="AH5683" s="3" t="s">
        <v>4198</v>
      </c>
      <c r="AI5683" s="662">
        <v>0.29899999999999999</v>
      </c>
    </row>
    <row r="5684" spans="33:35" ht="15" customHeight="1">
      <c r="AG5684" s="661" t="s">
        <v>9316</v>
      </c>
      <c r="AH5684" s="3" t="s">
        <v>8319</v>
      </c>
      <c r="AI5684" s="662">
        <v>0.39599999999999996</v>
      </c>
    </row>
    <row r="5685" spans="33:35" ht="15" customHeight="1">
      <c r="AG5685" s="661" t="s">
        <v>9317</v>
      </c>
      <c r="AH5685" s="3" t="s">
        <v>5784</v>
      </c>
      <c r="AI5685" s="662">
        <v>0.38499999999999995</v>
      </c>
    </row>
    <row r="5686" spans="33:35" ht="15" customHeight="1">
      <c r="AG5686" s="661" t="s">
        <v>9318</v>
      </c>
      <c r="AH5686" s="3" t="s">
        <v>5786</v>
      </c>
      <c r="AI5686" s="662">
        <v>0.49200000000000005</v>
      </c>
    </row>
    <row r="5687" spans="33:35" ht="15" customHeight="1">
      <c r="AG5687" s="661" t="s">
        <v>9319</v>
      </c>
      <c r="AH5687" s="3" t="s">
        <v>5790</v>
      </c>
      <c r="AI5687" s="662">
        <v>0</v>
      </c>
    </row>
    <row r="5688" spans="33:35" ht="15" customHeight="1">
      <c r="AG5688" s="661" t="s">
        <v>9320</v>
      </c>
      <c r="AH5688" s="3" t="s">
        <v>6182</v>
      </c>
      <c r="AI5688" s="662">
        <v>0.49799999999999994</v>
      </c>
    </row>
    <row r="5689" spans="33:35" ht="15" customHeight="1">
      <c r="AG5689" s="661" t="s">
        <v>9321</v>
      </c>
      <c r="AH5689" s="3" t="s">
        <v>5792</v>
      </c>
      <c r="AI5689" s="662">
        <v>0.59399999999999997</v>
      </c>
    </row>
    <row r="5690" spans="33:35" ht="15" customHeight="1">
      <c r="AG5690" s="661" t="s">
        <v>9322</v>
      </c>
      <c r="AH5690" s="3" t="s">
        <v>5793</v>
      </c>
      <c r="AI5690" s="662">
        <v>0.42799999999999999</v>
      </c>
    </row>
    <row r="5691" spans="33:35" ht="15" customHeight="1">
      <c r="AG5691" s="661" t="s">
        <v>9323</v>
      </c>
      <c r="AH5691" s="3" t="s">
        <v>1418</v>
      </c>
      <c r="AI5691" s="662">
        <v>0</v>
      </c>
    </row>
    <row r="5692" spans="33:35" ht="15" customHeight="1">
      <c r="AG5692" s="661" t="s">
        <v>9324</v>
      </c>
      <c r="AH5692" s="3" t="s">
        <v>4215</v>
      </c>
      <c r="AI5692" s="662">
        <v>0</v>
      </c>
    </row>
    <row r="5693" spans="33:35" ht="15" customHeight="1">
      <c r="AG5693" s="661" t="s">
        <v>9325</v>
      </c>
      <c r="AH5693" s="3" t="s">
        <v>5794</v>
      </c>
      <c r="AI5693" s="662">
        <v>0</v>
      </c>
    </row>
    <row r="5694" spans="33:35" ht="15" customHeight="1">
      <c r="AG5694" s="661" t="s">
        <v>9326</v>
      </c>
      <c r="AH5694" s="3" t="s">
        <v>5795</v>
      </c>
      <c r="AI5694" s="662">
        <v>0</v>
      </c>
    </row>
    <row r="5695" spans="33:35" ht="15" customHeight="1">
      <c r="AG5695" s="661" t="s">
        <v>9327</v>
      </c>
      <c r="AH5695" s="3" t="s">
        <v>8320</v>
      </c>
      <c r="AI5695" s="662">
        <v>0</v>
      </c>
    </row>
    <row r="5696" spans="33:35" ht="15" customHeight="1">
      <c r="AG5696" s="661" t="s">
        <v>9328</v>
      </c>
      <c r="AH5696" s="3" t="s">
        <v>8321</v>
      </c>
      <c r="AI5696" s="662">
        <v>0</v>
      </c>
    </row>
    <row r="5697" spans="33:35" ht="15" customHeight="1">
      <c r="AG5697" s="661" t="s">
        <v>9329</v>
      </c>
      <c r="AH5697" s="3" t="s">
        <v>8322</v>
      </c>
      <c r="AI5697" s="662">
        <v>0.55199999999999994</v>
      </c>
    </row>
    <row r="5698" spans="33:35" ht="15" customHeight="1">
      <c r="AG5698" s="661" t="s">
        <v>9330</v>
      </c>
      <c r="AH5698" s="3" t="s">
        <v>5799</v>
      </c>
      <c r="AI5698" s="662">
        <v>0.47499999999999998</v>
      </c>
    </row>
    <row r="5699" spans="33:35" ht="15" customHeight="1">
      <c r="AG5699" s="661" t="s">
        <v>9331</v>
      </c>
      <c r="AH5699" s="3" t="s">
        <v>5797</v>
      </c>
      <c r="AI5699" s="662">
        <v>0</v>
      </c>
    </row>
    <row r="5700" spans="33:35" ht="15" customHeight="1">
      <c r="AG5700" s="661" t="s">
        <v>9332</v>
      </c>
      <c r="AH5700" s="3" t="s">
        <v>5798</v>
      </c>
      <c r="AI5700" s="662">
        <v>0.45899999999999996</v>
      </c>
    </row>
    <row r="5701" spans="33:35" ht="15" customHeight="1">
      <c r="AG5701" s="661" t="s">
        <v>9333</v>
      </c>
      <c r="AH5701" s="3" t="s">
        <v>8323</v>
      </c>
      <c r="AI5701" s="662">
        <v>0</v>
      </c>
    </row>
    <row r="5702" spans="33:35" ht="15" customHeight="1">
      <c r="AG5702" s="661" t="s">
        <v>9334</v>
      </c>
      <c r="AH5702" s="3" t="s">
        <v>8469</v>
      </c>
      <c r="AI5702" s="662">
        <v>0.46200000000000002</v>
      </c>
    </row>
    <row r="5703" spans="33:35" ht="15" customHeight="1">
      <c r="AG5703" s="661" t="s">
        <v>9335</v>
      </c>
      <c r="AH5703" s="3" t="s">
        <v>8470</v>
      </c>
      <c r="AI5703" s="662">
        <v>0.54600000000000004</v>
      </c>
    </row>
    <row r="5704" spans="33:35" ht="15" customHeight="1">
      <c r="AG5704" s="661" t="s">
        <v>9336</v>
      </c>
      <c r="AH5704" s="3" t="s">
        <v>8326</v>
      </c>
      <c r="AI5704" s="662">
        <v>0</v>
      </c>
    </row>
    <row r="5705" spans="33:35" ht="15" customHeight="1">
      <c r="AG5705" s="661" t="s">
        <v>9337</v>
      </c>
      <c r="AH5705" s="3" t="s">
        <v>8471</v>
      </c>
      <c r="AI5705" s="662">
        <v>0.39200000000000002</v>
      </c>
    </row>
    <row r="5706" spans="33:35" ht="15" customHeight="1">
      <c r="AG5706" s="661" t="s">
        <v>9338</v>
      </c>
      <c r="AH5706" s="3" t="s">
        <v>2653</v>
      </c>
      <c r="AI5706" s="662">
        <v>0</v>
      </c>
    </row>
    <row r="5707" spans="33:35" ht="15" customHeight="1">
      <c r="AG5707" s="661" t="s">
        <v>9339</v>
      </c>
      <c r="AH5707" s="3" t="s">
        <v>2654</v>
      </c>
      <c r="AI5707" s="662">
        <v>0.19400000000000001</v>
      </c>
    </row>
    <row r="5708" spans="33:35" ht="15" customHeight="1">
      <c r="AG5708" s="661" t="s">
        <v>9340</v>
      </c>
      <c r="AH5708" s="3" t="s">
        <v>5805</v>
      </c>
      <c r="AI5708" s="662">
        <v>0.26699999999999996</v>
      </c>
    </row>
    <row r="5709" spans="33:35" ht="15" customHeight="1">
      <c r="AG5709" s="661" t="s">
        <v>9341</v>
      </c>
      <c r="AH5709" s="3" t="s">
        <v>8328</v>
      </c>
      <c r="AI5709" s="662">
        <v>0.29300000000000004</v>
      </c>
    </row>
    <row r="5710" spans="33:35" ht="15" customHeight="1">
      <c r="AG5710" s="661" t="s">
        <v>9342</v>
      </c>
      <c r="AH5710" s="3" t="s">
        <v>8329</v>
      </c>
      <c r="AI5710" s="662">
        <v>0.32600000000000001</v>
      </c>
    </row>
    <row r="5711" spans="33:35" ht="15" customHeight="1">
      <c r="AG5711" s="661" t="s">
        <v>9343</v>
      </c>
      <c r="AH5711" s="3" t="s">
        <v>8330</v>
      </c>
      <c r="AI5711" s="662">
        <v>0.46099999999999997</v>
      </c>
    </row>
    <row r="5712" spans="33:35" ht="15" customHeight="1">
      <c r="AG5712" s="661" t="s">
        <v>9344</v>
      </c>
      <c r="AH5712" s="3" t="s">
        <v>4240</v>
      </c>
      <c r="AI5712" s="662">
        <v>0.378</v>
      </c>
    </row>
    <row r="5713" spans="33:35" ht="15" customHeight="1">
      <c r="AG5713" s="661" t="s">
        <v>9345</v>
      </c>
      <c r="AH5713" s="3" t="s">
        <v>5807</v>
      </c>
      <c r="AI5713" s="662">
        <v>0.55199999999999994</v>
      </c>
    </row>
    <row r="5714" spans="33:35" ht="15" customHeight="1">
      <c r="AG5714" s="661" t="s">
        <v>9346</v>
      </c>
      <c r="AH5714" s="3" t="s">
        <v>8331</v>
      </c>
      <c r="AI5714" s="662">
        <v>0</v>
      </c>
    </row>
    <row r="5715" spans="33:35" ht="15" customHeight="1">
      <c r="AG5715" s="661" t="s">
        <v>9347</v>
      </c>
      <c r="AH5715" s="3" t="s">
        <v>8472</v>
      </c>
      <c r="AI5715" s="662">
        <v>0.42000000000000004</v>
      </c>
    </row>
    <row r="5716" spans="33:35" ht="15" customHeight="1">
      <c r="AG5716" s="661" t="s">
        <v>9348</v>
      </c>
      <c r="AH5716" s="3" t="s">
        <v>5809</v>
      </c>
      <c r="AI5716" s="662">
        <v>0.36200000000000004</v>
      </c>
    </row>
    <row r="5717" spans="33:35" ht="15" customHeight="1">
      <c r="AG5717" s="661" t="s">
        <v>9349</v>
      </c>
      <c r="AH5717" s="3" t="s">
        <v>5810</v>
      </c>
      <c r="AI5717" s="662">
        <v>0.47</v>
      </c>
    </row>
    <row r="5718" spans="33:35" ht="15" customHeight="1">
      <c r="AG5718" s="661" t="s">
        <v>9350</v>
      </c>
      <c r="AH5718" s="3" t="s">
        <v>5811</v>
      </c>
      <c r="AI5718" s="662">
        <v>0.38300000000000001</v>
      </c>
    </row>
    <row r="5719" spans="33:35" ht="15" customHeight="1">
      <c r="AG5719" s="661" t="s">
        <v>9351</v>
      </c>
      <c r="AH5719" s="3" t="s">
        <v>5812</v>
      </c>
      <c r="AI5719" s="662">
        <v>0.34</v>
      </c>
    </row>
    <row r="5720" spans="33:35" ht="15" customHeight="1">
      <c r="AG5720" s="661" t="s">
        <v>9352</v>
      </c>
      <c r="AH5720" s="3" t="s">
        <v>6183</v>
      </c>
      <c r="AI5720" s="662">
        <v>0</v>
      </c>
    </row>
    <row r="5721" spans="33:35" ht="15" customHeight="1">
      <c r="AG5721" s="661" t="s">
        <v>9353</v>
      </c>
      <c r="AH5721" s="3" t="s">
        <v>6184</v>
      </c>
      <c r="AI5721" s="662">
        <v>0.29899999999999999</v>
      </c>
    </row>
    <row r="5722" spans="33:35" ht="15" customHeight="1">
      <c r="AG5722" s="661" t="s">
        <v>9354</v>
      </c>
      <c r="AH5722" s="3" t="s">
        <v>6185</v>
      </c>
      <c r="AI5722" s="662">
        <v>0.441</v>
      </c>
    </row>
    <row r="5723" spans="33:35" ht="15" customHeight="1">
      <c r="AG5723" s="661" t="s">
        <v>9355</v>
      </c>
      <c r="AH5723" s="3" t="s">
        <v>5816</v>
      </c>
      <c r="AI5723" s="662">
        <v>0.36200000000000004</v>
      </c>
    </row>
    <row r="5724" spans="33:35" ht="15" customHeight="1">
      <c r="AG5724" s="661" t="s">
        <v>9356</v>
      </c>
      <c r="AH5724" s="3" t="s">
        <v>5817</v>
      </c>
      <c r="AI5724" s="662">
        <v>0.54299999999999993</v>
      </c>
    </row>
    <row r="5725" spans="33:35" ht="15" customHeight="1">
      <c r="AG5725" s="661" t="s">
        <v>9357</v>
      </c>
      <c r="AH5725" s="3" t="s">
        <v>4259</v>
      </c>
      <c r="AI5725" s="662">
        <v>0</v>
      </c>
    </row>
    <row r="5726" spans="33:35" ht="15" customHeight="1">
      <c r="AG5726" s="661" t="s">
        <v>9358</v>
      </c>
      <c r="AH5726" s="3" t="s">
        <v>5818</v>
      </c>
      <c r="AI5726" s="662">
        <v>0</v>
      </c>
    </row>
    <row r="5727" spans="33:35" ht="15" customHeight="1">
      <c r="AG5727" s="661" t="s">
        <v>9359</v>
      </c>
      <c r="AH5727" s="3" t="s">
        <v>5819</v>
      </c>
      <c r="AI5727" s="662">
        <v>0</v>
      </c>
    </row>
    <row r="5728" spans="33:35" ht="15" customHeight="1">
      <c r="AG5728" s="661" t="s">
        <v>9360</v>
      </c>
      <c r="AH5728" s="3" t="s">
        <v>5820</v>
      </c>
      <c r="AI5728" s="662">
        <v>0</v>
      </c>
    </row>
    <row r="5729" spans="33:35" ht="15" customHeight="1">
      <c r="AG5729" s="661" t="s">
        <v>9361</v>
      </c>
      <c r="AH5729" s="3" t="s">
        <v>5821</v>
      </c>
      <c r="AI5729" s="662">
        <v>0</v>
      </c>
    </row>
    <row r="5730" spans="33:35" ht="15" customHeight="1">
      <c r="AG5730" s="661" t="s">
        <v>9362</v>
      </c>
      <c r="AH5730" s="3" t="s">
        <v>5822</v>
      </c>
      <c r="AI5730" s="662">
        <v>0</v>
      </c>
    </row>
    <row r="5731" spans="33:35" ht="15" customHeight="1">
      <c r="AG5731" s="661" t="s">
        <v>9363</v>
      </c>
      <c r="AH5731" s="3" t="s">
        <v>8332</v>
      </c>
      <c r="AI5731" s="662">
        <v>0</v>
      </c>
    </row>
    <row r="5732" spans="33:35" ht="15" customHeight="1">
      <c r="AG5732" s="661" t="s">
        <v>9364</v>
      </c>
      <c r="AH5732" s="3" t="s">
        <v>8333</v>
      </c>
      <c r="AI5732" s="662">
        <v>0</v>
      </c>
    </row>
    <row r="5733" spans="33:35" ht="15" customHeight="1">
      <c r="AG5733" s="661" t="s">
        <v>9365</v>
      </c>
      <c r="AH5733" s="3" t="s">
        <v>8334</v>
      </c>
      <c r="AI5733" s="662">
        <v>0.41599999999999998</v>
      </c>
    </row>
    <row r="5734" spans="33:35" ht="15" customHeight="1">
      <c r="AG5734" s="661" t="s">
        <v>9366</v>
      </c>
      <c r="AH5734" s="3" t="s">
        <v>5824</v>
      </c>
      <c r="AI5734" s="662">
        <v>0</v>
      </c>
    </row>
    <row r="5735" spans="33:35" ht="15" customHeight="1">
      <c r="AG5735" s="661" t="s">
        <v>9367</v>
      </c>
      <c r="AH5735" s="3" t="s">
        <v>8335</v>
      </c>
      <c r="AI5735" s="662">
        <v>0</v>
      </c>
    </row>
    <row r="5736" spans="33:35" ht="15" customHeight="1">
      <c r="AG5736" s="661" t="s">
        <v>9368</v>
      </c>
      <c r="AH5736" s="3" t="s">
        <v>8336</v>
      </c>
      <c r="AI5736" s="662">
        <v>0.08</v>
      </c>
    </row>
    <row r="5737" spans="33:35" ht="15" customHeight="1">
      <c r="AG5737" s="661" t="s">
        <v>9369</v>
      </c>
      <c r="AH5737" s="3" t="s">
        <v>4264</v>
      </c>
      <c r="AI5737" s="662">
        <v>0</v>
      </c>
    </row>
    <row r="5738" spans="33:35" ht="15" customHeight="1">
      <c r="AG5738" s="661" t="s">
        <v>9370</v>
      </c>
      <c r="AH5738" s="3" t="s">
        <v>4266</v>
      </c>
      <c r="AI5738" s="662">
        <v>0</v>
      </c>
    </row>
    <row r="5739" spans="33:35" ht="15" customHeight="1">
      <c r="AG5739" s="661" t="s">
        <v>9371</v>
      </c>
      <c r="AH5739" s="3" t="s">
        <v>5826</v>
      </c>
      <c r="AI5739" s="662">
        <v>0.39800000000000002</v>
      </c>
    </row>
    <row r="5740" spans="33:35" ht="15" customHeight="1">
      <c r="AG5740" s="661" t="s">
        <v>9372</v>
      </c>
      <c r="AH5740" s="3" t="s">
        <v>8337</v>
      </c>
      <c r="AI5740" s="662">
        <v>0.373</v>
      </c>
    </row>
    <row r="5741" spans="33:35" ht="15" customHeight="1">
      <c r="AG5741" s="661" t="s">
        <v>9373</v>
      </c>
      <c r="AH5741" s="3" t="s">
        <v>1934</v>
      </c>
      <c r="AI5741" s="662">
        <v>0</v>
      </c>
    </row>
    <row r="5742" spans="33:35" ht="15" customHeight="1">
      <c r="AG5742" s="661" t="s">
        <v>9374</v>
      </c>
      <c r="AH5742" s="3" t="s">
        <v>2260</v>
      </c>
      <c r="AI5742" s="662">
        <v>0</v>
      </c>
    </row>
    <row r="5743" spans="33:35" ht="15" customHeight="1">
      <c r="AG5743" s="661" t="s">
        <v>9375</v>
      </c>
      <c r="AH5743" s="3" t="s">
        <v>2666</v>
      </c>
      <c r="AI5743" s="662">
        <v>0</v>
      </c>
    </row>
    <row r="5744" spans="33:35" ht="15" customHeight="1">
      <c r="AG5744" s="661" t="s">
        <v>9376</v>
      </c>
      <c r="AH5744" s="3" t="s">
        <v>2667</v>
      </c>
      <c r="AI5744" s="662">
        <v>0</v>
      </c>
    </row>
    <row r="5745" spans="33:35" ht="15" customHeight="1">
      <c r="AG5745" s="661" t="s">
        <v>9377</v>
      </c>
      <c r="AH5745" s="3" t="s">
        <v>4274</v>
      </c>
      <c r="AI5745" s="662">
        <v>0</v>
      </c>
    </row>
    <row r="5746" spans="33:35" ht="15" customHeight="1">
      <c r="AG5746" s="661" t="s">
        <v>9378</v>
      </c>
      <c r="AH5746" s="3" t="s">
        <v>4276</v>
      </c>
      <c r="AI5746" s="662">
        <v>0</v>
      </c>
    </row>
    <row r="5747" spans="33:35" ht="15" customHeight="1">
      <c r="AG5747" s="661" t="s">
        <v>9379</v>
      </c>
      <c r="AH5747" s="3" t="s">
        <v>5830</v>
      </c>
      <c r="AI5747" s="662">
        <v>0</v>
      </c>
    </row>
    <row r="5748" spans="33:35" ht="15" customHeight="1">
      <c r="AG5748" s="661" t="s">
        <v>9380</v>
      </c>
      <c r="AH5748" s="3" t="s">
        <v>5831</v>
      </c>
      <c r="AI5748" s="662">
        <v>0</v>
      </c>
    </row>
    <row r="5749" spans="33:35" ht="15" customHeight="1">
      <c r="AG5749" s="661" t="s">
        <v>9381</v>
      </c>
      <c r="AH5749" s="3" t="s">
        <v>5832</v>
      </c>
      <c r="AI5749" s="662">
        <v>0</v>
      </c>
    </row>
    <row r="5750" spans="33:35" ht="15" customHeight="1">
      <c r="AG5750" s="661" t="s">
        <v>9382</v>
      </c>
      <c r="AH5750" s="3" t="s">
        <v>8338</v>
      </c>
      <c r="AI5750" s="662">
        <v>0</v>
      </c>
    </row>
    <row r="5751" spans="33:35" ht="15" customHeight="1">
      <c r="AG5751" s="661" t="s">
        <v>9383</v>
      </c>
      <c r="AH5751" s="3" t="s">
        <v>8339</v>
      </c>
      <c r="AI5751" s="662">
        <v>0</v>
      </c>
    </row>
    <row r="5752" spans="33:35" ht="15" customHeight="1">
      <c r="AG5752" s="661" t="s">
        <v>9384</v>
      </c>
      <c r="AH5752" s="3" t="s">
        <v>8340</v>
      </c>
      <c r="AI5752" s="662">
        <v>0.39</v>
      </c>
    </row>
    <row r="5753" spans="33:35" ht="15" customHeight="1">
      <c r="AG5753" s="661" t="s">
        <v>9385</v>
      </c>
      <c r="AH5753" s="3" t="s">
        <v>5834</v>
      </c>
      <c r="AI5753" s="662">
        <v>0.216</v>
      </c>
    </row>
    <row r="5754" spans="33:35" ht="15" customHeight="1">
      <c r="AG5754" s="661" t="s">
        <v>9386</v>
      </c>
      <c r="AH5754" s="3" t="s">
        <v>5835</v>
      </c>
      <c r="AI5754" s="662">
        <v>0</v>
      </c>
    </row>
    <row r="5755" spans="33:35" ht="15" customHeight="1">
      <c r="AG5755" s="661" t="s">
        <v>9387</v>
      </c>
      <c r="AH5755" s="3" t="s">
        <v>6186</v>
      </c>
      <c r="AI5755" s="662">
        <v>0.48700000000000004</v>
      </c>
    </row>
    <row r="5756" spans="33:35" ht="15" customHeight="1">
      <c r="AG5756" s="661" t="s">
        <v>9388</v>
      </c>
      <c r="AH5756" s="3" t="s">
        <v>2199</v>
      </c>
      <c r="AI5756" s="662">
        <v>0.32</v>
      </c>
    </row>
    <row r="5757" spans="33:35" ht="15" customHeight="1">
      <c r="AG5757" s="661" t="s">
        <v>9389</v>
      </c>
      <c r="AH5757" s="3" t="s">
        <v>4285</v>
      </c>
      <c r="AI5757" s="662">
        <v>0</v>
      </c>
    </row>
    <row r="5758" spans="33:35" ht="15" customHeight="1">
      <c r="AG5758" s="661" t="s">
        <v>9390</v>
      </c>
      <c r="AH5758" s="3" t="s">
        <v>4287</v>
      </c>
      <c r="AI5758" s="662">
        <v>0.45899999999999996</v>
      </c>
    </row>
    <row r="5759" spans="33:35" ht="15" customHeight="1">
      <c r="AG5759" s="661" t="s">
        <v>9391</v>
      </c>
      <c r="AH5759" s="3" t="s">
        <v>1225</v>
      </c>
      <c r="AI5759" s="662">
        <v>0</v>
      </c>
    </row>
    <row r="5760" spans="33:35" ht="15" customHeight="1">
      <c r="AG5760" s="661" t="s">
        <v>9392</v>
      </c>
      <c r="AH5760" s="3" t="s">
        <v>1417</v>
      </c>
      <c r="AI5760" s="662">
        <v>0</v>
      </c>
    </row>
    <row r="5761" spans="33:35" ht="15" customHeight="1">
      <c r="AG5761" s="661" t="s">
        <v>9393</v>
      </c>
      <c r="AH5761" s="3" t="s">
        <v>8341</v>
      </c>
      <c r="AI5761" s="662">
        <v>0</v>
      </c>
    </row>
    <row r="5762" spans="33:35" ht="15" customHeight="1">
      <c r="AG5762" s="661" t="s">
        <v>9394</v>
      </c>
      <c r="AH5762" s="3" t="s">
        <v>8342</v>
      </c>
      <c r="AI5762" s="662">
        <v>0.47100000000000003</v>
      </c>
    </row>
    <row r="5763" spans="33:35" ht="15" customHeight="1">
      <c r="AG5763" s="661" t="s">
        <v>9395</v>
      </c>
      <c r="AH5763" s="3" t="s">
        <v>5837</v>
      </c>
      <c r="AI5763" s="662">
        <v>0.441</v>
      </c>
    </row>
    <row r="5764" spans="33:35" ht="15" customHeight="1">
      <c r="AG5764" s="661" t="s">
        <v>9396</v>
      </c>
      <c r="AH5764" s="3" t="s">
        <v>5838</v>
      </c>
      <c r="AI5764" s="662">
        <v>0.501</v>
      </c>
    </row>
    <row r="5765" spans="33:35" ht="15" customHeight="1">
      <c r="AG5765" s="661" t="s">
        <v>9397</v>
      </c>
      <c r="AH5765" s="3" t="s">
        <v>8343</v>
      </c>
      <c r="AI5765" s="662">
        <v>8.2000000000000003E-2</v>
      </c>
    </row>
    <row r="5766" spans="33:35" ht="15" customHeight="1">
      <c r="AG5766" s="661" t="s">
        <v>9398</v>
      </c>
      <c r="AH5766" s="3" t="s">
        <v>8473</v>
      </c>
      <c r="AI5766" s="662">
        <v>0.55099999999999993</v>
      </c>
    </row>
    <row r="5767" spans="33:35" ht="15" customHeight="1">
      <c r="AG5767" s="661" t="s">
        <v>9399</v>
      </c>
      <c r="AH5767" s="3" t="s">
        <v>5840</v>
      </c>
      <c r="AI5767" s="662">
        <v>0.434</v>
      </c>
    </row>
    <row r="5768" spans="33:35" ht="15" customHeight="1">
      <c r="AG5768" s="661" t="s">
        <v>9400</v>
      </c>
      <c r="AH5768" s="3" t="s">
        <v>8345</v>
      </c>
      <c r="AI5768" s="662">
        <v>0.495</v>
      </c>
    </row>
    <row r="5769" spans="33:35" ht="15" customHeight="1">
      <c r="AG5769" s="661" t="s">
        <v>9401</v>
      </c>
      <c r="AH5769" s="3" t="s">
        <v>1435</v>
      </c>
      <c r="AI5769" s="662">
        <v>0.28899999999999998</v>
      </c>
    </row>
    <row r="5770" spans="33:35" ht="15" customHeight="1">
      <c r="AG5770" s="661" t="s">
        <v>9402</v>
      </c>
      <c r="AH5770" s="3" t="s">
        <v>5841</v>
      </c>
      <c r="AI5770" s="662">
        <v>0</v>
      </c>
    </row>
    <row r="5771" spans="33:35" ht="15" customHeight="1">
      <c r="AG5771" s="661" t="s">
        <v>9403</v>
      </c>
      <c r="AH5771" s="3" t="s">
        <v>5842</v>
      </c>
      <c r="AI5771" s="662">
        <v>0.29399999999999998</v>
      </c>
    </row>
    <row r="5772" spans="33:35" ht="15" customHeight="1">
      <c r="AG5772" s="661" t="s">
        <v>9404</v>
      </c>
      <c r="AH5772" s="3" t="s">
        <v>5843</v>
      </c>
      <c r="AI5772" s="662">
        <v>0.157</v>
      </c>
    </row>
    <row r="5773" spans="33:35" ht="15" customHeight="1">
      <c r="AG5773" s="661" t="s">
        <v>9405</v>
      </c>
      <c r="AH5773" s="3" t="s">
        <v>6187</v>
      </c>
      <c r="AI5773" s="662">
        <v>0.51999999999999991</v>
      </c>
    </row>
    <row r="5774" spans="33:35" ht="15" customHeight="1">
      <c r="AG5774" s="661" t="s">
        <v>9406</v>
      </c>
      <c r="AH5774" s="3" t="s">
        <v>5845</v>
      </c>
      <c r="AI5774" s="662">
        <v>0.40799999999999997</v>
      </c>
    </row>
    <row r="5775" spans="33:35" ht="15" customHeight="1">
      <c r="AG5775" s="661" t="s">
        <v>9407</v>
      </c>
      <c r="AH5775" s="3" t="s">
        <v>5846</v>
      </c>
      <c r="AI5775" s="662">
        <v>0</v>
      </c>
    </row>
    <row r="5776" spans="33:35" ht="15" customHeight="1">
      <c r="AG5776" s="661" t="s">
        <v>9408</v>
      </c>
      <c r="AH5776" s="3" t="s">
        <v>6188</v>
      </c>
      <c r="AI5776" s="662">
        <v>0.36099999999999999</v>
      </c>
    </row>
    <row r="5777" spans="33:35" ht="15" customHeight="1">
      <c r="AG5777" s="661" t="s">
        <v>9409</v>
      </c>
      <c r="AH5777" s="3" t="s">
        <v>5848</v>
      </c>
      <c r="AI5777" s="662">
        <v>0.22599999999999998</v>
      </c>
    </row>
    <row r="5778" spans="33:35" ht="15" customHeight="1">
      <c r="AG5778" s="661" t="s">
        <v>9410</v>
      </c>
      <c r="AH5778" s="3" t="s">
        <v>6189</v>
      </c>
      <c r="AI5778" s="662">
        <v>0.43099999999999999</v>
      </c>
    </row>
    <row r="5779" spans="33:35" ht="15" customHeight="1">
      <c r="AG5779" s="661" t="s">
        <v>9411</v>
      </c>
      <c r="AH5779" s="3" t="s">
        <v>8346</v>
      </c>
      <c r="AI5779" s="662">
        <v>0</v>
      </c>
    </row>
    <row r="5780" spans="33:35" ht="15" customHeight="1">
      <c r="AG5780" s="661" t="s">
        <v>9412</v>
      </c>
      <c r="AH5780" s="3" t="s">
        <v>8474</v>
      </c>
      <c r="AI5780" s="662">
        <v>0.49</v>
      </c>
    </row>
    <row r="5781" spans="33:35" ht="15" customHeight="1">
      <c r="AG5781" s="661" t="s">
        <v>9413</v>
      </c>
      <c r="AH5781" s="3" t="s">
        <v>5852</v>
      </c>
      <c r="AI5781" s="662">
        <v>0.42399999999999999</v>
      </c>
    </row>
    <row r="5782" spans="33:35" ht="15" customHeight="1">
      <c r="AG5782" s="661" t="s">
        <v>9414</v>
      </c>
      <c r="AH5782" s="3" t="s">
        <v>8348</v>
      </c>
      <c r="AI5782" s="662">
        <v>0</v>
      </c>
    </row>
    <row r="5783" spans="33:35" ht="15" customHeight="1">
      <c r="AG5783" s="661" t="s">
        <v>9415</v>
      </c>
      <c r="AH5783" s="3" t="s">
        <v>8475</v>
      </c>
      <c r="AI5783" s="662">
        <v>0.40200000000000002</v>
      </c>
    </row>
    <row r="5784" spans="33:35" ht="15" customHeight="1">
      <c r="AG5784" s="661" t="s">
        <v>9416</v>
      </c>
      <c r="AH5784" s="3" t="s">
        <v>5854</v>
      </c>
      <c r="AI5784" s="662">
        <v>0.58200000000000007</v>
      </c>
    </row>
    <row r="5785" spans="33:35" ht="15" customHeight="1">
      <c r="AG5785" s="661" t="s">
        <v>9417</v>
      </c>
      <c r="AH5785" s="3" t="s">
        <v>5855</v>
      </c>
      <c r="AI5785" s="662">
        <v>0.54900000000000004</v>
      </c>
    </row>
    <row r="5786" spans="33:35" ht="15" customHeight="1">
      <c r="AG5786" s="661" t="s">
        <v>9418</v>
      </c>
      <c r="AH5786" s="3" t="s">
        <v>5856</v>
      </c>
      <c r="AI5786" s="662">
        <v>0.52800000000000002</v>
      </c>
    </row>
    <row r="5787" spans="33:35" ht="15" customHeight="1">
      <c r="AG5787" s="661" t="s">
        <v>9419</v>
      </c>
      <c r="AH5787" s="3" t="s">
        <v>5857</v>
      </c>
      <c r="AI5787" s="662">
        <v>0.434</v>
      </c>
    </row>
    <row r="5788" spans="33:35" ht="15" customHeight="1">
      <c r="AG5788" s="661" t="s">
        <v>9420</v>
      </c>
      <c r="AH5788" s="3" t="s">
        <v>5858</v>
      </c>
      <c r="AI5788" s="662">
        <v>0</v>
      </c>
    </row>
    <row r="5789" spans="33:35" ht="15" customHeight="1">
      <c r="AG5789" s="661" t="s">
        <v>9421</v>
      </c>
      <c r="AH5789" s="3" t="s">
        <v>5859</v>
      </c>
      <c r="AI5789" s="662">
        <v>0.33100000000000002</v>
      </c>
    </row>
    <row r="5790" spans="33:35" ht="15" customHeight="1">
      <c r="AG5790" s="661" t="s">
        <v>9422</v>
      </c>
      <c r="AH5790" s="3" t="s">
        <v>5860</v>
      </c>
      <c r="AI5790" s="662">
        <v>0.66900000000000004</v>
      </c>
    </row>
    <row r="5791" spans="33:35" ht="15" customHeight="1">
      <c r="AG5791" s="661" t="s">
        <v>9423</v>
      </c>
      <c r="AH5791" s="3" t="s">
        <v>5861</v>
      </c>
      <c r="AI5791" s="662">
        <v>0</v>
      </c>
    </row>
    <row r="5792" spans="33:35" ht="15" customHeight="1">
      <c r="AG5792" s="661" t="s">
        <v>9424</v>
      </c>
      <c r="AH5792" s="3" t="s">
        <v>6190</v>
      </c>
      <c r="AI5792" s="662">
        <v>0.47300000000000003</v>
      </c>
    </row>
    <row r="5793" spans="33:35" ht="15" customHeight="1">
      <c r="AG5793" s="661" t="s">
        <v>9425</v>
      </c>
      <c r="AH5793" s="3" t="s">
        <v>5863</v>
      </c>
      <c r="AI5793" s="662">
        <v>0.41199999999999998</v>
      </c>
    </row>
    <row r="5794" spans="33:35" ht="15" customHeight="1">
      <c r="AG5794" s="661" t="s">
        <v>9426</v>
      </c>
      <c r="AH5794" s="3" t="s">
        <v>5864</v>
      </c>
      <c r="AI5794" s="662">
        <v>0.432</v>
      </c>
    </row>
    <row r="5795" spans="33:35" ht="15" customHeight="1">
      <c r="AG5795" s="661" t="s">
        <v>9427</v>
      </c>
      <c r="AH5795" s="3" t="s">
        <v>5865</v>
      </c>
      <c r="AI5795" s="662">
        <v>0.51700000000000002</v>
      </c>
    </row>
    <row r="5796" spans="33:35" ht="15" customHeight="1">
      <c r="AG5796" s="661" t="s">
        <v>9428</v>
      </c>
      <c r="AH5796" s="3" t="s">
        <v>5866</v>
      </c>
      <c r="AI5796" s="662">
        <v>0.42499999999999999</v>
      </c>
    </row>
    <row r="5797" spans="33:35" ht="15" customHeight="1">
      <c r="AG5797" s="661" t="s">
        <v>9429</v>
      </c>
      <c r="AH5797" s="3" t="s">
        <v>8350</v>
      </c>
      <c r="AI5797" s="662">
        <v>0.76300000000000001</v>
      </c>
    </row>
    <row r="5798" spans="33:35" ht="15" customHeight="1">
      <c r="AG5798" s="661" t="s">
        <v>9430</v>
      </c>
      <c r="AH5798" s="3" t="s">
        <v>5867</v>
      </c>
      <c r="AI5798" s="662">
        <v>0.48500000000000004</v>
      </c>
    </row>
    <row r="5799" spans="33:35" ht="15" customHeight="1">
      <c r="AG5799" s="661" t="s">
        <v>9431</v>
      </c>
      <c r="AH5799" s="3" t="s">
        <v>4330</v>
      </c>
      <c r="AI5799" s="662">
        <v>4.3999999999999997E-2</v>
      </c>
    </row>
    <row r="5800" spans="33:35" ht="15" customHeight="1">
      <c r="AG5800" s="661" t="s">
        <v>9432</v>
      </c>
      <c r="AH5800" s="3" t="s">
        <v>5868</v>
      </c>
      <c r="AI5800" s="662">
        <v>0.21000000000000002</v>
      </c>
    </row>
    <row r="5801" spans="33:35" ht="15" customHeight="1">
      <c r="AG5801" s="661" t="s">
        <v>9433</v>
      </c>
      <c r="AH5801" s="3" t="s">
        <v>5869</v>
      </c>
      <c r="AI5801" s="662">
        <v>0.504</v>
      </c>
    </row>
    <row r="5802" spans="33:35" ht="15" customHeight="1">
      <c r="AG5802" s="661" t="s">
        <v>9434</v>
      </c>
      <c r="AH5802" s="3" t="s">
        <v>4335</v>
      </c>
      <c r="AI5802" s="662">
        <v>0</v>
      </c>
    </row>
    <row r="5803" spans="33:35" ht="15" customHeight="1">
      <c r="AG5803" s="661" t="s">
        <v>9435</v>
      </c>
      <c r="AH5803" s="3" t="s">
        <v>4337</v>
      </c>
      <c r="AI5803" s="662">
        <v>0.28999999999999998</v>
      </c>
    </row>
    <row r="5804" spans="33:35" ht="15" customHeight="1">
      <c r="AG5804" s="661" t="s">
        <v>9436</v>
      </c>
      <c r="AH5804" s="3" t="s">
        <v>5870</v>
      </c>
      <c r="AI5804" s="662">
        <v>0.27599999999999997</v>
      </c>
    </row>
    <row r="5805" spans="33:35" ht="15" customHeight="1">
      <c r="AG5805" s="661" t="s">
        <v>9437</v>
      </c>
      <c r="AH5805" s="3" t="s">
        <v>5871</v>
      </c>
      <c r="AI5805" s="662">
        <v>0.28699999999999998</v>
      </c>
    </row>
    <row r="5806" spans="33:35" ht="15" customHeight="1">
      <c r="AG5806" s="661" t="s">
        <v>9438</v>
      </c>
      <c r="AH5806" s="3" t="s">
        <v>5872</v>
      </c>
      <c r="AI5806" s="662">
        <v>0.34799999999999998</v>
      </c>
    </row>
    <row r="5807" spans="33:35" ht="15" customHeight="1">
      <c r="AG5807" s="661" t="s">
        <v>9439</v>
      </c>
      <c r="AH5807" s="3" t="s">
        <v>8351</v>
      </c>
      <c r="AI5807" s="662">
        <v>0</v>
      </c>
    </row>
    <row r="5808" spans="33:35" ht="15" customHeight="1">
      <c r="AG5808" s="661" t="s">
        <v>9440</v>
      </c>
      <c r="AH5808" s="3" t="s">
        <v>8476</v>
      </c>
      <c r="AI5808" s="662">
        <v>0.39300000000000002</v>
      </c>
    </row>
    <row r="5809" spans="33:35" ht="15" customHeight="1">
      <c r="AG5809" s="661" t="s">
        <v>9441</v>
      </c>
      <c r="AH5809" s="3" t="s">
        <v>5874</v>
      </c>
      <c r="AI5809" s="662">
        <v>0.53200000000000003</v>
      </c>
    </row>
    <row r="5810" spans="33:35" ht="15" customHeight="1">
      <c r="AG5810" s="661" t="s">
        <v>9442</v>
      </c>
      <c r="AH5810" s="3" t="s">
        <v>8353</v>
      </c>
      <c r="AI5810" s="662">
        <v>0</v>
      </c>
    </row>
    <row r="5811" spans="33:35" ht="15" customHeight="1">
      <c r="AG5811" s="661" t="s">
        <v>9443</v>
      </c>
      <c r="AH5811" s="3" t="s">
        <v>8477</v>
      </c>
      <c r="AI5811" s="662">
        <v>0.42599999999999999</v>
      </c>
    </row>
    <row r="5812" spans="33:35" ht="15" customHeight="1">
      <c r="AG5812" s="661" t="s">
        <v>9444</v>
      </c>
      <c r="AH5812" s="3" t="s">
        <v>4348</v>
      </c>
      <c r="AI5812" s="662">
        <v>0</v>
      </c>
    </row>
    <row r="5813" spans="33:35" ht="15" customHeight="1">
      <c r="AG5813" s="661" t="s">
        <v>9445</v>
      </c>
      <c r="AH5813" s="3" t="s">
        <v>4350</v>
      </c>
      <c r="AI5813" s="662">
        <v>0</v>
      </c>
    </row>
    <row r="5814" spans="33:35" ht="15" customHeight="1">
      <c r="AG5814" s="661" t="s">
        <v>9446</v>
      </c>
      <c r="AH5814" s="3" t="s">
        <v>5876</v>
      </c>
      <c r="AI5814" s="662">
        <v>0.1</v>
      </c>
    </row>
    <row r="5815" spans="33:35" ht="15" customHeight="1">
      <c r="AG5815" s="661" t="s">
        <v>9447</v>
      </c>
      <c r="AH5815" s="3" t="s">
        <v>5877</v>
      </c>
      <c r="AI5815" s="662">
        <v>0.25</v>
      </c>
    </row>
    <row r="5816" spans="33:35" ht="15" customHeight="1">
      <c r="AG5816" s="661" t="s">
        <v>9448</v>
      </c>
      <c r="AH5816" s="3" t="s">
        <v>8355</v>
      </c>
      <c r="AI5816" s="662">
        <v>0</v>
      </c>
    </row>
    <row r="5817" spans="33:35" ht="15" customHeight="1">
      <c r="AG5817" s="661" t="s">
        <v>9449</v>
      </c>
      <c r="AH5817" s="3" t="s">
        <v>8356</v>
      </c>
      <c r="AI5817" s="662">
        <v>0.62</v>
      </c>
    </row>
    <row r="5818" spans="33:35" ht="15" customHeight="1">
      <c r="AG5818" s="661" t="s">
        <v>9450</v>
      </c>
      <c r="AH5818" s="3" t="s">
        <v>5881</v>
      </c>
      <c r="AI5818" s="662">
        <v>0</v>
      </c>
    </row>
    <row r="5819" spans="33:35" ht="15" customHeight="1">
      <c r="AG5819" s="661" t="s">
        <v>9451</v>
      </c>
      <c r="AH5819" s="3" t="s">
        <v>6192</v>
      </c>
      <c r="AI5819" s="662">
        <v>0.47300000000000003</v>
      </c>
    </row>
    <row r="5820" spans="33:35" ht="15" customHeight="1">
      <c r="AG5820" s="661" t="s">
        <v>9452</v>
      </c>
      <c r="AH5820" s="3" t="s">
        <v>6191</v>
      </c>
      <c r="AI5820" s="662">
        <v>0.38499999999999995</v>
      </c>
    </row>
    <row r="5821" spans="33:35" ht="15" customHeight="1">
      <c r="AG5821" s="661" t="s">
        <v>9453</v>
      </c>
      <c r="AH5821" s="3" t="s">
        <v>1434</v>
      </c>
      <c r="AI5821" s="662">
        <v>0</v>
      </c>
    </row>
    <row r="5822" spans="33:35" ht="15" customHeight="1">
      <c r="AG5822" s="661" t="s">
        <v>9454</v>
      </c>
      <c r="AH5822" s="3" t="s">
        <v>5879</v>
      </c>
      <c r="AI5822" s="662">
        <v>0.41599999999999998</v>
      </c>
    </row>
    <row r="5823" spans="33:35" ht="15" customHeight="1">
      <c r="AG5823" s="661" t="s">
        <v>9455</v>
      </c>
      <c r="AH5823" s="3" t="s">
        <v>8357</v>
      </c>
      <c r="AI5823" s="662">
        <v>0.433</v>
      </c>
    </row>
    <row r="5824" spans="33:35" ht="15" customHeight="1">
      <c r="AG5824" s="661" t="s">
        <v>9456</v>
      </c>
      <c r="AH5824" s="3" t="s">
        <v>5880</v>
      </c>
      <c r="AI5824" s="662">
        <v>0.35599999999999998</v>
      </c>
    </row>
    <row r="5825" spans="33:35" ht="15" customHeight="1">
      <c r="AG5825" s="661" t="s">
        <v>9457</v>
      </c>
      <c r="AH5825" s="3" t="s">
        <v>5883</v>
      </c>
      <c r="AI5825" s="662">
        <v>0.503</v>
      </c>
    </row>
    <row r="5826" spans="33:35" ht="15" customHeight="1">
      <c r="AG5826" s="661" t="s">
        <v>9458</v>
      </c>
      <c r="AH5826" s="3" t="s">
        <v>5884</v>
      </c>
      <c r="AI5826" s="662">
        <v>0</v>
      </c>
    </row>
    <row r="5827" spans="33:35" ht="15" customHeight="1">
      <c r="AG5827" s="661" t="s">
        <v>9459</v>
      </c>
      <c r="AH5827" s="3" t="s">
        <v>6193</v>
      </c>
      <c r="AI5827" s="662">
        <v>0.46500000000000002</v>
      </c>
    </row>
    <row r="5828" spans="33:35" ht="15" customHeight="1">
      <c r="AG5828" s="661" t="s">
        <v>9460</v>
      </c>
      <c r="AH5828" s="3" t="s">
        <v>5887</v>
      </c>
      <c r="AI5828" s="662">
        <v>0</v>
      </c>
    </row>
    <row r="5829" spans="33:35" ht="15" customHeight="1">
      <c r="AG5829" s="661" t="s">
        <v>9461</v>
      </c>
      <c r="AH5829" s="3" t="s">
        <v>6194</v>
      </c>
      <c r="AI5829" s="662">
        <v>0.54100000000000004</v>
      </c>
    </row>
    <row r="5830" spans="33:35" ht="15" customHeight="1">
      <c r="AG5830" s="661" t="s">
        <v>9462</v>
      </c>
      <c r="AH5830" s="3" t="s">
        <v>5889</v>
      </c>
      <c r="AI5830" s="662">
        <v>0.47300000000000003</v>
      </c>
    </row>
    <row r="5831" spans="33:35" ht="15" customHeight="1">
      <c r="AG5831" s="661" t="s">
        <v>9463</v>
      </c>
      <c r="AH5831" s="3" t="s">
        <v>5890</v>
      </c>
      <c r="AI5831" s="662">
        <v>0.41599999999999998</v>
      </c>
    </row>
    <row r="5832" spans="33:35" ht="15" customHeight="1">
      <c r="AG5832" s="661" t="s">
        <v>9464</v>
      </c>
      <c r="AH5832" s="3" t="s">
        <v>5891</v>
      </c>
      <c r="AI5832" s="662">
        <v>0</v>
      </c>
    </row>
    <row r="5833" spans="33:35" ht="15" customHeight="1">
      <c r="AG5833" s="661" t="s">
        <v>9465</v>
      </c>
      <c r="AH5833" s="3" t="s">
        <v>6195</v>
      </c>
      <c r="AI5833" s="662">
        <v>0.42299999999999999</v>
      </c>
    </row>
    <row r="5834" spans="33:35" ht="15" customHeight="1">
      <c r="AG5834" s="661" t="s">
        <v>9466</v>
      </c>
      <c r="AH5834" s="3" t="s">
        <v>6196</v>
      </c>
      <c r="AI5834" s="662">
        <v>0</v>
      </c>
    </row>
    <row r="5835" spans="33:35" ht="15" customHeight="1">
      <c r="AG5835" s="661" t="s">
        <v>9467</v>
      </c>
      <c r="AH5835" s="3" t="s">
        <v>5895</v>
      </c>
      <c r="AI5835" s="662">
        <v>0.38300000000000001</v>
      </c>
    </row>
    <row r="5836" spans="33:35" ht="15" customHeight="1">
      <c r="AG5836" s="661" t="s">
        <v>9468</v>
      </c>
      <c r="AH5836" s="3" t="s">
        <v>5896</v>
      </c>
      <c r="AI5836" s="662">
        <v>0.60799999999999998</v>
      </c>
    </row>
    <row r="5837" spans="33:35" ht="15" customHeight="1">
      <c r="AG5837" s="661" t="s">
        <v>9469</v>
      </c>
      <c r="AH5837" s="3" t="s">
        <v>6197</v>
      </c>
      <c r="AI5837" s="662">
        <v>0</v>
      </c>
    </row>
    <row r="5838" spans="33:35" ht="15" customHeight="1">
      <c r="AG5838" s="661" t="s">
        <v>9470</v>
      </c>
      <c r="AH5838" s="3" t="s">
        <v>8358</v>
      </c>
      <c r="AI5838" s="662">
        <v>0</v>
      </c>
    </row>
    <row r="5839" spans="33:35" ht="15" customHeight="1">
      <c r="AG5839" s="661" t="s">
        <v>9471</v>
      </c>
      <c r="AH5839" s="3" t="s">
        <v>8359</v>
      </c>
      <c r="AI5839" s="662">
        <v>0.64700000000000002</v>
      </c>
    </row>
    <row r="5840" spans="33:35" ht="15" customHeight="1">
      <c r="AG5840" s="661" t="s">
        <v>9472</v>
      </c>
      <c r="AH5840" s="3" t="s">
        <v>5901</v>
      </c>
      <c r="AI5840" s="662">
        <v>0.42299999999999999</v>
      </c>
    </row>
    <row r="5841" spans="33:35" ht="15" customHeight="1">
      <c r="AG5841" s="661" t="s">
        <v>9473</v>
      </c>
      <c r="AH5841" s="3" t="s">
        <v>8478</v>
      </c>
      <c r="AI5841" s="662">
        <v>0</v>
      </c>
    </row>
    <row r="5842" spans="33:35" ht="15" customHeight="1">
      <c r="AG5842" s="661" t="s">
        <v>9474</v>
      </c>
      <c r="AH5842" s="3" t="s">
        <v>8479</v>
      </c>
      <c r="AI5842" s="662">
        <v>0.58699999999999997</v>
      </c>
    </row>
    <row r="5843" spans="33:35" ht="15" customHeight="1">
      <c r="AG5843" s="661" t="s">
        <v>9475</v>
      </c>
      <c r="AH5843" s="3" t="s">
        <v>5903</v>
      </c>
      <c r="AI5843" s="662">
        <v>0.33200000000000002</v>
      </c>
    </row>
    <row r="5844" spans="33:35" ht="15" customHeight="1">
      <c r="AG5844" s="661" t="s">
        <v>9476</v>
      </c>
      <c r="AH5844" s="3" t="s">
        <v>5904</v>
      </c>
      <c r="AI5844" s="662">
        <v>0.48599999999999999</v>
      </c>
    </row>
    <row r="5845" spans="33:35" ht="15" customHeight="1">
      <c r="AG5845" s="661" t="s">
        <v>9477</v>
      </c>
      <c r="AH5845" s="3" t="s">
        <v>5905</v>
      </c>
      <c r="AI5845" s="662">
        <v>0.376</v>
      </c>
    </row>
    <row r="5846" spans="33:35" ht="15" customHeight="1">
      <c r="AG5846" s="661" t="s">
        <v>9478</v>
      </c>
      <c r="AH5846" s="3" t="s">
        <v>5906</v>
      </c>
      <c r="AI5846" s="662">
        <v>0.45199999999999996</v>
      </c>
    </row>
    <row r="5847" spans="33:35" ht="15" customHeight="1">
      <c r="AG5847" s="661" t="s">
        <v>9479</v>
      </c>
      <c r="AH5847" s="3" t="s">
        <v>5907</v>
      </c>
      <c r="AI5847" s="662">
        <v>0.41300000000000003</v>
      </c>
    </row>
    <row r="5848" spans="33:35" ht="15" customHeight="1">
      <c r="AG5848" s="661" t="s">
        <v>9480</v>
      </c>
      <c r="AH5848" s="3" t="s">
        <v>5908</v>
      </c>
      <c r="AI5848" s="662">
        <v>0.38800000000000001</v>
      </c>
    </row>
    <row r="5849" spans="33:35" ht="15" customHeight="1">
      <c r="AG5849" s="661" t="s">
        <v>9481</v>
      </c>
      <c r="AH5849" s="3" t="s">
        <v>8360</v>
      </c>
      <c r="AI5849" s="662">
        <v>0</v>
      </c>
    </row>
    <row r="5850" spans="33:35" ht="15" customHeight="1">
      <c r="AG5850" s="661" t="s">
        <v>9482</v>
      </c>
      <c r="AH5850" s="3" t="s">
        <v>8480</v>
      </c>
      <c r="AI5850" s="662">
        <v>0.47499999999999998</v>
      </c>
    </row>
    <row r="5851" spans="33:35" ht="15" customHeight="1">
      <c r="AG5851" s="661" t="s">
        <v>9483</v>
      </c>
      <c r="AH5851" s="3" t="s">
        <v>1208</v>
      </c>
      <c r="AI5851" s="662">
        <v>0.29399999999999998</v>
      </c>
    </row>
    <row r="5852" spans="33:35" ht="15" customHeight="1">
      <c r="AG5852" s="661" t="s">
        <v>9484</v>
      </c>
      <c r="AH5852" s="3" t="s">
        <v>1344</v>
      </c>
      <c r="AI5852" s="662">
        <v>0.33300000000000002</v>
      </c>
    </row>
    <row r="5853" spans="33:35" ht="15" customHeight="1">
      <c r="AG5853" s="661" t="s">
        <v>9485</v>
      </c>
      <c r="AH5853" s="3" t="s">
        <v>4398</v>
      </c>
      <c r="AI5853" s="662">
        <v>0.35499999999999998</v>
      </c>
    </row>
    <row r="5854" spans="33:35" ht="15" customHeight="1">
      <c r="AG5854" s="661" t="s">
        <v>9486</v>
      </c>
      <c r="AH5854" s="3" t="s">
        <v>8362</v>
      </c>
      <c r="AI5854" s="662">
        <v>0</v>
      </c>
    </row>
    <row r="5855" spans="33:35" ht="15" customHeight="1">
      <c r="AG5855" s="661" t="s">
        <v>9487</v>
      </c>
      <c r="AH5855" s="3" t="s">
        <v>8481</v>
      </c>
      <c r="AI5855" s="662">
        <v>0.48299999999999998</v>
      </c>
    </row>
    <row r="5856" spans="33:35" ht="15" customHeight="1">
      <c r="AG5856" s="661" t="s">
        <v>9488</v>
      </c>
      <c r="AH5856" s="3" t="s">
        <v>5911</v>
      </c>
      <c r="AI5856" s="662">
        <v>0.42599999999999999</v>
      </c>
    </row>
    <row r="5857" spans="33:35" ht="15" customHeight="1">
      <c r="AG5857" s="661" t="s">
        <v>9489</v>
      </c>
      <c r="AH5857" s="3" t="s">
        <v>8364</v>
      </c>
      <c r="AI5857" s="662">
        <v>0.378</v>
      </c>
    </row>
    <row r="5858" spans="33:35" ht="15" customHeight="1">
      <c r="AG5858" s="661" t="s">
        <v>9490</v>
      </c>
      <c r="AH5858" s="3" t="s">
        <v>8482</v>
      </c>
      <c r="AI5858" s="662">
        <v>0.57600000000000007</v>
      </c>
    </row>
    <row r="5859" spans="33:35" ht="15" customHeight="1">
      <c r="AG5859" s="661" t="s">
        <v>9491</v>
      </c>
      <c r="AH5859" s="3" t="s">
        <v>5913</v>
      </c>
      <c r="AI5859" s="662">
        <v>0.51500000000000001</v>
      </c>
    </row>
    <row r="5860" spans="33:35" ht="15" customHeight="1">
      <c r="AG5860" s="661" t="s">
        <v>9492</v>
      </c>
      <c r="AH5860" s="3" t="s">
        <v>5914</v>
      </c>
      <c r="AI5860" s="662">
        <v>0.45700000000000002</v>
      </c>
    </row>
    <row r="5861" spans="33:35" ht="15" customHeight="1">
      <c r="AG5861" s="661" t="s">
        <v>9493</v>
      </c>
      <c r="AH5861" s="3" t="s">
        <v>1412</v>
      </c>
      <c r="AI5861" s="662">
        <v>0</v>
      </c>
    </row>
    <row r="5862" spans="33:35" ht="15" customHeight="1">
      <c r="AG5862" s="661" t="s">
        <v>9494</v>
      </c>
      <c r="AH5862" s="3" t="s">
        <v>4408</v>
      </c>
      <c r="AI5862" s="662">
        <v>0.39700000000000002</v>
      </c>
    </row>
    <row r="5863" spans="33:35" ht="15" customHeight="1">
      <c r="AG5863" s="661" t="s">
        <v>9495</v>
      </c>
      <c r="AH5863" s="3" t="s">
        <v>1979</v>
      </c>
      <c r="AI5863" s="662">
        <v>0</v>
      </c>
    </row>
    <row r="5864" spans="33:35" ht="15" customHeight="1">
      <c r="AG5864" s="661" t="s">
        <v>9496</v>
      </c>
      <c r="AH5864" s="3" t="s">
        <v>2728</v>
      </c>
      <c r="AI5864" s="662">
        <v>0</v>
      </c>
    </row>
    <row r="5865" spans="33:35" ht="15" customHeight="1">
      <c r="AG5865" s="661" t="s">
        <v>9497</v>
      </c>
      <c r="AH5865" s="3" t="s">
        <v>5915</v>
      </c>
      <c r="AI5865" s="662">
        <v>0.21099999999999999</v>
      </c>
    </row>
    <row r="5866" spans="33:35" ht="15" customHeight="1">
      <c r="AG5866" s="661" t="s">
        <v>9498</v>
      </c>
      <c r="AH5866" s="3" t="s">
        <v>5916</v>
      </c>
      <c r="AI5866" s="662">
        <v>0.41300000000000003</v>
      </c>
    </row>
    <row r="5867" spans="33:35" ht="15" customHeight="1">
      <c r="AG5867" s="661" t="s">
        <v>9499</v>
      </c>
      <c r="AH5867" s="3" t="s">
        <v>8366</v>
      </c>
      <c r="AI5867" s="662">
        <v>0</v>
      </c>
    </row>
    <row r="5868" spans="33:35" ht="15" customHeight="1">
      <c r="AG5868" s="661" t="s">
        <v>9500</v>
      </c>
      <c r="AH5868" s="3" t="s">
        <v>8483</v>
      </c>
      <c r="AI5868" s="662">
        <v>0.47399999999999998</v>
      </c>
    </row>
    <row r="5869" spans="33:35" ht="15" customHeight="1">
      <c r="AG5869" s="661" t="s">
        <v>9501</v>
      </c>
      <c r="AH5869" s="3" t="s">
        <v>5918</v>
      </c>
      <c r="AI5869" s="662">
        <v>0.27099999999999996</v>
      </c>
    </row>
    <row r="5870" spans="33:35" ht="15" customHeight="1">
      <c r="AG5870" s="661" t="s">
        <v>9502</v>
      </c>
      <c r="AH5870" s="3" t="s">
        <v>5919</v>
      </c>
      <c r="AI5870" s="662">
        <v>0.48000000000000004</v>
      </c>
    </row>
    <row r="5871" spans="33:35" ht="15" customHeight="1">
      <c r="AG5871" s="661" t="s">
        <v>9503</v>
      </c>
      <c r="AH5871" s="3" t="s">
        <v>8368</v>
      </c>
      <c r="AI5871" s="662">
        <v>0</v>
      </c>
    </row>
    <row r="5872" spans="33:35" ht="15" customHeight="1">
      <c r="AG5872" s="661" t="s">
        <v>9504</v>
      </c>
      <c r="AH5872" s="3" t="s">
        <v>4427</v>
      </c>
      <c r="AI5872" s="662">
        <v>0</v>
      </c>
    </row>
    <row r="5873" spans="33:35" ht="15" customHeight="1">
      <c r="AG5873" s="661" t="s">
        <v>9505</v>
      </c>
      <c r="AH5873" s="3" t="s">
        <v>5921</v>
      </c>
      <c r="AI5873" s="662">
        <v>0</v>
      </c>
    </row>
    <row r="5874" spans="33:35" ht="15" customHeight="1">
      <c r="AG5874" s="661" t="s">
        <v>9506</v>
      </c>
      <c r="AH5874" s="3" t="s">
        <v>8369</v>
      </c>
      <c r="AI5874" s="662">
        <v>0</v>
      </c>
    </row>
    <row r="5875" spans="33:35" ht="15" customHeight="1">
      <c r="AG5875" s="661" t="s">
        <v>9507</v>
      </c>
      <c r="AH5875" s="3" t="s">
        <v>8370</v>
      </c>
      <c r="AI5875" s="662">
        <v>0.46500000000000002</v>
      </c>
    </row>
    <row r="5876" spans="33:35" ht="15" customHeight="1">
      <c r="AG5876" s="661" t="s">
        <v>9508</v>
      </c>
      <c r="AH5876" s="3" t="s">
        <v>5923</v>
      </c>
      <c r="AI5876" s="662">
        <v>0.60400000000000009</v>
      </c>
    </row>
    <row r="5877" spans="33:35" ht="15" customHeight="1">
      <c r="AG5877" s="661" t="s">
        <v>9509</v>
      </c>
      <c r="AH5877" s="3" t="s">
        <v>5924</v>
      </c>
      <c r="AI5877" s="662">
        <v>0.43600000000000005</v>
      </c>
    </row>
    <row r="5878" spans="33:35" ht="15" customHeight="1">
      <c r="AG5878" s="661" t="s">
        <v>9510</v>
      </c>
      <c r="AH5878" s="3" t="s">
        <v>5925</v>
      </c>
      <c r="AI5878" s="662">
        <v>0.48199999999999998</v>
      </c>
    </row>
    <row r="5879" spans="33:35" ht="15" customHeight="1">
      <c r="AG5879" s="661" t="s">
        <v>9511</v>
      </c>
      <c r="AH5879" s="3" t="s">
        <v>5927</v>
      </c>
      <c r="AI5879" s="662">
        <v>0</v>
      </c>
    </row>
    <row r="5880" spans="33:35" ht="15" customHeight="1">
      <c r="AG5880" s="661" t="s">
        <v>9512</v>
      </c>
      <c r="AH5880" s="3" t="s">
        <v>6198</v>
      </c>
      <c r="AI5880" s="662">
        <v>0.17599999999999999</v>
      </c>
    </row>
    <row r="5881" spans="33:35" ht="15" customHeight="1">
      <c r="AG5881" s="661" t="s">
        <v>9513</v>
      </c>
      <c r="AH5881" s="3" t="s">
        <v>8484</v>
      </c>
      <c r="AI5881" s="662">
        <v>0.43099999999999999</v>
      </c>
    </row>
    <row r="5882" spans="33:35" ht="15" customHeight="1">
      <c r="AG5882" s="661" t="s">
        <v>9514</v>
      </c>
      <c r="AH5882" s="3" t="s">
        <v>5929</v>
      </c>
      <c r="AI5882" s="662">
        <v>0</v>
      </c>
    </row>
    <row r="5883" spans="33:35" ht="15" customHeight="1">
      <c r="AG5883" s="661" t="s">
        <v>9515</v>
      </c>
      <c r="AH5883" s="3" t="s">
        <v>5930</v>
      </c>
      <c r="AI5883" s="662">
        <v>0.39300000000000002</v>
      </c>
    </row>
    <row r="5884" spans="33:35" ht="15" customHeight="1">
      <c r="AG5884" s="661" t="s">
        <v>9516</v>
      </c>
      <c r="AH5884" s="3" t="s">
        <v>5931</v>
      </c>
      <c r="AI5884" s="662">
        <v>0.38900000000000001</v>
      </c>
    </row>
    <row r="5885" spans="33:35" ht="15" customHeight="1">
      <c r="AG5885" s="661" t="s">
        <v>9517</v>
      </c>
      <c r="AH5885" s="3" t="s">
        <v>5932</v>
      </c>
      <c r="AI5885" s="662">
        <v>0.501</v>
      </c>
    </row>
    <row r="5886" spans="33:35" ht="15" customHeight="1">
      <c r="AG5886" s="661" t="s">
        <v>9518</v>
      </c>
      <c r="AH5886" s="3" t="s">
        <v>5933</v>
      </c>
      <c r="AI5886" s="662">
        <v>0.40799999999999997</v>
      </c>
    </row>
    <row r="5887" spans="33:35" ht="15" customHeight="1">
      <c r="AG5887" s="661" t="s">
        <v>9519</v>
      </c>
      <c r="AH5887" s="3" t="s">
        <v>5936</v>
      </c>
      <c r="AI5887" s="662">
        <v>0.313</v>
      </c>
    </row>
    <row r="5888" spans="33:35" ht="15" customHeight="1">
      <c r="AG5888" s="661" t="s">
        <v>9520</v>
      </c>
      <c r="AH5888" s="3" t="s">
        <v>5937</v>
      </c>
      <c r="AI5888" s="662">
        <v>0.48299999999999998</v>
      </c>
    </row>
    <row r="5889" spans="33:35" ht="15" customHeight="1">
      <c r="AG5889" s="661" t="s">
        <v>9521</v>
      </c>
      <c r="AH5889" s="3" t="s">
        <v>4454</v>
      </c>
      <c r="AI5889" s="662">
        <v>0</v>
      </c>
    </row>
    <row r="5890" spans="33:35" ht="15" customHeight="1">
      <c r="AG5890" s="661" t="s">
        <v>9522</v>
      </c>
      <c r="AH5890" s="3" t="s">
        <v>5939</v>
      </c>
      <c r="AI5890" s="662">
        <v>0.51500000000000001</v>
      </c>
    </row>
    <row r="5891" spans="33:35" ht="15" customHeight="1">
      <c r="AG5891" s="661" t="s">
        <v>9523</v>
      </c>
      <c r="AH5891" s="3" t="s">
        <v>4458</v>
      </c>
      <c r="AI5891" s="662">
        <v>0</v>
      </c>
    </row>
    <row r="5892" spans="33:35" ht="15" customHeight="1">
      <c r="AG5892" s="661" t="s">
        <v>9524</v>
      </c>
      <c r="AH5892" s="3" t="s">
        <v>5940</v>
      </c>
      <c r="AI5892" s="662">
        <v>0.45600000000000002</v>
      </c>
    </row>
    <row r="5893" spans="33:35" ht="15" customHeight="1">
      <c r="AG5893" s="661" t="s">
        <v>9525</v>
      </c>
      <c r="AH5893" s="3" t="s">
        <v>5941</v>
      </c>
      <c r="AI5893" s="662">
        <v>0.45</v>
      </c>
    </row>
    <row r="5894" spans="33:35" ht="15" customHeight="1">
      <c r="AG5894" s="661" t="s">
        <v>9526</v>
      </c>
      <c r="AH5894" s="3" t="s">
        <v>6199</v>
      </c>
      <c r="AI5894" s="662">
        <v>0</v>
      </c>
    </row>
    <row r="5895" spans="33:35" ht="15" customHeight="1">
      <c r="AG5895" s="661" t="s">
        <v>9527</v>
      </c>
      <c r="AH5895" s="3" t="s">
        <v>6200</v>
      </c>
      <c r="AI5895" s="662">
        <v>0.4</v>
      </c>
    </row>
    <row r="5896" spans="33:35" ht="15" customHeight="1">
      <c r="AG5896" s="661" t="s">
        <v>9528</v>
      </c>
      <c r="AH5896" s="3" t="s">
        <v>8372</v>
      </c>
      <c r="AI5896" s="662">
        <v>0</v>
      </c>
    </row>
    <row r="5897" spans="33:35" ht="15" customHeight="1">
      <c r="AG5897" s="661" t="s">
        <v>9529</v>
      </c>
      <c r="AH5897" s="3" t="s">
        <v>8485</v>
      </c>
      <c r="AI5897" s="662">
        <v>0.45600000000000002</v>
      </c>
    </row>
    <row r="5898" spans="33:35" ht="15" customHeight="1">
      <c r="AG5898" s="661" t="s">
        <v>9530</v>
      </c>
      <c r="AH5898" s="3" t="s">
        <v>5945</v>
      </c>
      <c r="AI5898" s="662">
        <v>0.46700000000000003</v>
      </c>
    </row>
    <row r="5899" spans="33:35" ht="15" customHeight="1">
      <c r="AG5899" s="661" t="s">
        <v>9531</v>
      </c>
      <c r="AH5899" s="3" t="s">
        <v>5946</v>
      </c>
      <c r="AI5899" s="662">
        <v>0.45300000000000001</v>
      </c>
    </row>
    <row r="5900" spans="33:35" ht="15" customHeight="1">
      <c r="AG5900" s="661" t="s">
        <v>9532</v>
      </c>
      <c r="AH5900" s="3" t="s">
        <v>5947</v>
      </c>
      <c r="AI5900" s="662">
        <v>0.32800000000000001</v>
      </c>
    </row>
    <row r="5901" spans="33:35" ht="15" customHeight="1">
      <c r="AG5901" s="661" t="s">
        <v>9533</v>
      </c>
      <c r="AH5901" s="3" t="s">
        <v>8374</v>
      </c>
      <c r="AI5901" s="662">
        <v>0</v>
      </c>
    </row>
    <row r="5902" spans="33:35" ht="15" customHeight="1">
      <c r="AG5902" s="661" t="s">
        <v>9534</v>
      </c>
      <c r="AH5902" s="3" t="s">
        <v>5949</v>
      </c>
      <c r="AI5902" s="662">
        <v>0.43</v>
      </c>
    </row>
    <row r="5903" spans="33:35" ht="15" customHeight="1">
      <c r="AG5903" s="661" t="s">
        <v>9535</v>
      </c>
      <c r="AH5903" s="3" t="s">
        <v>5950</v>
      </c>
      <c r="AI5903" s="662">
        <v>0.439</v>
      </c>
    </row>
    <row r="5904" spans="33:35" ht="15" customHeight="1">
      <c r="AG5904" s="661" t="s">
        <v>9536</v>
      </c>
      <c r="AH5904" s="3" t="s">
        <v>2321</v>
      </c>
      <c r="AI5904" s="662">
        <v>0</v>
      </c>
    </row>
    <row r="5905" spans="33:35" ht="15" customHeight="1">
      <c r="AG5905" s="661" t="s">
        <v>9537</v>
      </c>
      <c r="AH5905" s="3" t="s">
        <v>8375</v>
      </c>
      <c r="AI5905" s="662">
        <v>0.51400000000000001</v>
      </c>
    </row>
    <row r="5906" spans="33:35" ht="15" customHeight="1">
      <c r="AG5906" s="661" t="s">
        <v>9538</v>
      </c>
      <c r="AH5906" s="3" t="s">
        <v>6202</v>
      </c>
      <c r="AI5906" s="662">
        <v>0.26600000000000001</v>
      </c>
    </row>
    <row r="5907" spans="33:35" ht="15" customHeight="1">
      <c r="AG5907" s="661" t="s">
        <v>9539</v>
      </c>
      <c r="AH5907" s="3" t="s">
        <v>5955</v>
      </c>
      <c r="AI5907" s="662">
        <v>0</v>
      </c>
    </row>
    <row r="5908" spans="33:35" ht="15" customHeight="1">
      <c r="AG5908" s="661" t="s">
        <v>9540</v>
      </c>
      <c r="AH5908" s="3" t="s">
        <v>6203</v>
      </c>
      <c r="AI5908" s="662">
        <v>0.47399999999999998</v>
      </c>
    </row>
    <row r="5909" spans="33:35" ht="15" customHeight="1">
      <c r="AG5909" s="661" t="s">
        <v>9541</v>
      </c>
      <c r="AH5909" s="3" t="s">
        <v>1415</v>
      </c>
      <c r="AI5909" s="662">
        <v>0</v>
      </c>
    </row>
    <row r="5910" spans="33:35" ht="15" customHeight="1">
      <c r="AG5910" s="661" t="s">
        <v>9542</v>
      </c>
      <c r="AH5910" s="3" t="s">
        <v>5957</v>
      </c>
      <c r="AI5910" s="662">
        <v>0</v>
      </c>
    </row>
    <row r="5911" spans="33:35" ht="15" customHeight="1">
      <c r="AG5911" s="661" t="s">
        <v>9543</v>
      </c>
      <c r="AH5911" s="3" t="s">
        <v>5958</v>
      </c>
      <c r="AI5911" s="662">
        <v>0.54100000000000004</v>
      </c>
    </row>
    <row r="5912" spans="33:35" ht="15" customHeight="1">
      <c r="AG5912" s="661" t="s">
        <v>9544</v>
      </c>
      <c r="AH5912" s="3" t="s">
        <v>5959</v>
      </c>
      <c r="AI5912" s="662">
        <v>0.29399999999999998</v>
      </c>
    </row>
    <row r="5913" spans="33:35" ht="15" customHeight="1">
      <c r="AG5913" s="661" t="s">
        <v>9545</v>
      </c>
      <c r="AH5913" s="3" t="s">
        <v>5960</v>
      </c>
      <c r="AI5913" s="662">
        <v>0.48099999999999998</v>
      </c>
    </row>
    <row r="5914" spans="33:35" ht="15" customHeight="1">
      <c r="AG5914" s="661" t="s">
        <v>9546</v>
      </c>
      <c r="AH5914" s="3" t="s">
        <v>5961</v>
      </c>
      <c r="AI5914" s="662">
        <v>0.311</v>
      </c>
    </row>
    <row r="5915" spans="33:35" ht="15" customHeight="1">
      <c r="AG5915" s="661" t="s">
        <v>9547</v>
      </c>
      <c r="AH5915" s="3" t="s">
        <v>5963</v>
      </c>
      <c r="AI5915" s="662">
        <v>0.45700000000000002</v>
      </c>
    </row>
    <row r="5916" spans="33:35" ht="15" customHeight="1">
      <c r="AG5916" s="661" t="s">
        <v>9548</v>
      </c>
      <c r="AH5916" s="3" t="s">
        <v>8376</v>
      </c>
      <c r="AI5916" s="662">
        <v>0</v>
      </c>
    </row>
    <row r="5917" spans="33:35" ht="15" customHeight="1">
      <c r="AG5917" s="661" t="s">
        <v>9549</v>
      </c>
      <c r="AH5917" s="3" t="s">
        <v>8486</v>
      </c>
      <c r="AI5917" s="662">
        <v>0.39200000000000002</v>
      </c>
    </row>
    <row r="5918" spans="33:35" ht="15" customHeight="1">
      <c r="AG5918" s="661" t="s">
        <v>9550</v>
      </c>
      <c r="AH5918" s="3" t="s">
        <v>5965</v>
      </c>
      <c r="AI5918" s="662">
        <v>0.28100000000000003</v>
      </c>
    </row>
    <row r="5919" spans="33:35" ht="15" customHeight="1">
      <c r="AG5919" s="661" t="s">
        <v>9551</v>
      </c>
      <c r="AH5919" s="3" t="s">
        <v>8378</v>
      </c>
      <c r="AI5919" s="662">
        <v>0</v>
      </c>
    </row>
    <row r="5920" spans="33:35" ht="15" customHeight="1">
      <c r="AG5920" s="661" t="s">
        <v>9552</v>
      </c>
      <c r="AH5920" s="3" t="s">
        <v>8487</v>
      </c>
      <c r="AI5920" s="662">
        <v>0.45399999999999996</v>
      </c>
    </row>
    <row r="5921" spans="33:35" ht="15" customHeight="1">
      <c r="AG5921" s="661" t="s">
        <v>9553</v>
      </c>
      <c r="AH5921" s="3" t="s">
        <v>5967</v>
      </c>
      <c r="AI5921" s="662">
        <v>0.72599999999999998</v>
      </c>
    </row>
    <row r="5922" spans="33:35" ht="15" customHeight="1">
      <c r="AG5922" s="661" t="s">
        <v>9554</v>
      </c>
      <c r="AH5922" s="3" t="s">
        <v>5969</v>
      </c>
      <c r="AI5922" s="662">
        <v>0.435</v>
      </c>
    </row>
    <row r="5923" spans="33:35" ht="15" customHeight="1">
      <c r="AG5923" s="661" t="s">
        <v>9555</v>
      </c>
      <c r="AH5923" s="3" t="s">
        <v>5970</v>
      </c>
      <c r="AI5923" s="662">
        <v>0.48399999999999999</v>
      </c>
    </row>
    <row r="5924" spans="33:35" ht="15" customHeight="1">
      <c r="AG5924" s="661" t="s">
        <v>9556</v>
      </c>
      <c r="AH5924" s="3" t="s">
        <v>4495</v>
      </c>
      <c r="AI5924" s="662">
        <v>0</v>
      </c>
    </row>
    <row r="5925" spans="33:35" ht="15" customHeight="1">
      <c r="AG5925" s="661" t="s">
        <v>9557</v>
      </c>
      <c r="AH5925" s="3" t="s">
        <v>5971</v>
      </c>
      <c r="AI5925" s="662">
        <v>0.308</v>
      </c>
    </row>
    <row r="5926" spans="33:35" ht="15" customHeight="1">
      <c r="AG5926" s="661" t="s">
        <v>9558</v>
      </c>
      <c r="AH5926" s="3" t="s">
        <v>1546</v>
      </c>
      <c r="AI5926" s="662">
        <v>0</v>
      </c>
    </row>
    <row r="5927" spans="33:35" ht="15" customHeight="1">
      <c r="AG5927" s="661" t="s">
        <v>9559</v>
      </c>
      <c r="AH5927" s="3" t="s">
        <v>4500</v>
      </c>
      <c r="AI5927" s="662">
        <v>0.125</v>
      </c>
    </row>
    <row r="5928" spans="33:35" ht="15" customHeight="1">
      <c r="AG5928" s="661" t="s">
        <v>9560</v>
      </c>
      <c r="AH5928" s="3" t="s">
        <v>4502</v>
      </c>
      <c r="AI5928" s="662">
        <v>0.16899999999999998</v>
      </c>
    </row>
    <row r="5929" spans="33:35" ht="15" customHeight="1">
      <c r="AG5929" s="661" t="s">
        <v>9561</v>
      </c>
      <c r="AH5929" s="3" t="s">
        <v>4504</v>
      </c>
      <c r="AI5929" s="662">
        <v>0.25700000000000001</v>
      </c>
    </row>
    <row r="5930" spans="33:35" ht="15" customHeight="1">
      <c r="AG5930" s="661" t="s">
        <v>9562</v>
      </c>
      <c r="AH5930" s="3" t="s">
        <v>4506</v>
      </c>
      <c r="AI5930" s="662">
        <v>0.30099999999999999</v>
      </c>
    </row>
    <row r="5931" spans="33:35" ht="15" customHeight="1">
      <c r="AG5931" s="661" t="s">
        <v>9563</v>
      </c>
      <c r="AH5931" s="3" t="s">
        <v>8380</v>
      </c>
      <c r="AI5931" s="662">
        <v>0.378</v>
      </c>
    </row>
    <row r="5932" spans="33:35" ht="15" customHeight="1">
      <c r="AG5932" s="661" t="s">
        <v>9564</v>
      </c>
      <c r="AH5932" s="3" t="s">
        <v>8381</v>
      </c>
      <c r="AI5932" s="662">
        <v>0</v>
      </c>
    </row>
    <row r="5933" spans="33:35" ht="15" customHeight="1">
      <c r="AG5933" s="661" t="s">
        <v>9565</v>
      </c>
      <c r="AH5933" s="3" t="s">
        <v>8382</v>
      </c>
      <c r="AI5933" s="662">
        <v>0</v>
      </c>
    </row>
    <row r="5934" spans="33:35" ht="15" customHeight="1">
      <c r="AG5934" s="661" t="s">
        <v>9566</v>
      </c>
      <c r="AH5934" s="3" t="s">
        <v>8383</v>
      </c>
      <c r="AI5934" s="662">
        <v>0.60799999999999998</v>
      </c>
    </row>
    <row r="5935" spans="33:35" ht="15" customHeight="1">
      <c r="AG5935" s="661" t="s">
        <v>9567</v>
      </c>
      <c r="AH5935" s="3" t="s">
        <v>5968</v>
      </c>
      <c r="AI5935" s="662">
        <v>0.44700000000000001</v>
      </c>
    </row>
    <row r="5936" spans="33:35" ht="15" customHeight="1">
      <c r="AG5936" s="661" t="s">
        <v>9568</v>
      </c>
      <c r="AH5936" s="3" t="s">
        <v>5973</v>
      </c>
      <c r="AI5936" s="662">
        <v>0.47699999999999998</v>
      </c>
    </row>
    <row r="5937" spans="33:35" ht="15" customHeight="1">
      <c r="AG5937" s="661" t="s">
        <v>9569</v>
      </c>
      <c r="AH5937" s="3" t="s">
        <v>5974</v>
      </c>
      <c r="AI5937" s="662">
        <v>0.45700000000000002</v>
      </c>
    </row>
    <row r="5938" spans="33:35" ht="15" customHeight="1">
      <c r="AG5938" s="661" t="s">
        <v>9570</v>
      </c>
      <c r="AH5938" s="3" t="s">
        <v>4515</v>
      </c>
      <c r="AI5938" s="662">
        <v>0</v>
      </c>
    </row>
    <row r="5939" spans="33:35" ht="15" customHeight="1">
      <c r="AG5939" s="661" t="s">
        <v>9571</v>
      </c>
      <c r="AH5939" s="3" t="s">
        <v>6204</v>
      </c>
      <c r="AI5939" s="662">
        <v>0.128</v>
      </c>
    </row>
    <row r="5940" spans="33:35" ht="15" customHeight="1">
      <c r="AG5940" s="661" t="s">
        <v>9572</v>
      </c>
      <c r="AH5940" s="3" t="s">
        <v>6205</v>
      </c>
      <c r="AI5940" s="662">
        <v>0.85599999999999998</v>
      </c>
    </row>
    <row r="5941" spans="33:35" ht="15" customHeight="1">
      <c r="AG5941" s="661" t="s">
        <v>9573</v>
      </c>
      <c r="AH5941" s="3" t="s">
        <v>5976</v>
      </c>
      <c r="AI5941" s="662">
        <v>0.38400000000000001</v>
      </c>
    </row>
    <row r="5942" spans="33:35" ht="15" customHeight="1">
      <c r="AG5942" s="661" t="s">
        <v>9574</v>
      </c>
      <c r="AH5942" s="3" t="s">
        <v>1087</v>
      </c>
      <c r="AI5942" s="662">
        <v>0</v>
      </c>
    </row>
    <row r="5943" spans="33:35" ht="15" customHeight="1">
      <c r="AG5943" s="661" t="s">
        <v>9575</v>
      </c>
      <c r="AH5943" s="3" t="s">
        <v>1088</v>
      </c>
      <c r="AI5943" s="662">
        <v>0.2</v>
      </c>
    </row>
    <row r="5944" spans="33:35" ht="15" customHeight="1">
      <c r="AG5944" s="661" t="s">
        <v>9576</v>
      </c>
      <c r="AH5944" s="3" t="s">
        <v>2335</v>
      </c>
      <c r="AI5944" s="662">
        <v>0</v>
      </c>
    </row>
    <row r="5945" spans="33:35" ht="15" customHeight="1">
      <c r="AG5945" s="661" t="s">
        <v>9577</v>
      </c>
      <c r="AH5945" s="3" t="s">
        <v>2336</v>
      </c>
      <c r="AI5945" s="662">
        <v>0</v>
      </c>
    </row>
    <row r="5946" spans="33:35" ht="15" customHeight="1">
      <c r="AG5946" s="661" t="s">
        <v>9578</v>
      </c>
      <c r="AH5946" s="3" t="s">
        <v>4524</v>
      </c>
      <c r="AI5946" s="662">
        <v>0.248</v>
      </c>
    </row>
    <row r="5947" spans="33:35" ht="15" customHeight="1">
      <c r="AG5947" s="661" t="s">
        <v>9579</v>
      </c>
      <c r="AH5947" s="3" t="s">
        <v>4526</v>
      </c>
      <c r="AI5947" s="662">
        <v>0</v>
      </c>
    </row>
    <row r="5948" spans="33:35" ht="15" customHeight="1">
      <c r="AG5948" s="661" t="s">
        <v>9580</v>
      </c>
      <c r="AH5948" s="3" t="s">
        <v>4528</v>
      </c>
      <c r="AI5948" s="662">
        <v>0</v>
      </c>
    </row>
    <row r="5949" spans="33:35" ht="15" customHeight="1">
      <c r="AG5949" s="661" t="s">
        <v>9581</v>
      </c>
      <c r="AH5949" s="3" t="s">
        <v>5977</v>
      </c>
      <c r="AI5949" s="662">
        <v>0</v>
      </c>
    </row>
    <row r="5950" spans="33:35" ht="15" customHeight="1">
      <c r="AG5950" s="661" t="s">
        <v>9582</v>
      </c>
      <c r="AH5950" s="3" t="s">
        <v>5978</v>
      </c>
      <c r="AI5950" s="662">
        <v>0.248</v>
      </c>
    </row>
    <row r="5951" spans="33:35" ht="15" customHeight="1">
      <c r="AG5951" s="661" t="s">
        <v>9583</v>
      </c>
      <c r="AH5951" s="3" t="s">
        <v>8384</v>
      </c>
      <c r="AI5951" s="662">
        <v>0.161</v>
      </c>
    </row>
    <row r="5952" spans="33:35" ht="15" customHeight="1">
      <c r="AG5952" s="661" t="s">
        <v>9584</v>
      </c>
      <c r="AH5952" s="3" t="s">
        <v>8385</v>
      </c>
      <c r="AI5952" s="662">
        <v>0.38900000000000001</v>
      </c>
    </row>
    <row r="5953" spans="33:35" ht="15" customHeight="1">
      <c r="AG5953" s="661" t="s">
        <v>9585</v>
      </c>
      <c r="AH5953" s="3" t="s">
        <v>5980</v>
      </c>
      <c r="AI5953" s="662">
        <v>0.317</v>
      </c>
    </row>
    <row r="5954" spans="33:35" ht="15" customHeight="1">
      <c r="AG5954" s="661" t="s">
        <v>9586</v>
      </c>
      <c r="AH5954" s="3" t="s">
        <v>5981</v>
      </c>
      <c r="AI5954" s="662">
        <v>0.44400000000000001</v>
      </c>
    </row>
    <row r="5955" spans="33:35" ht="15" customHeight="1">
      <c r="AG5955" s="661" t="s">
        <v>9587</v>
      </c>
      <c r="AH5955" s="3" t="s">
        <v>5982</v>
      </c>
      <c r="AI5955" s="662">
        <v>0.378</v>
      </c>
    </row>
    <row r="5956" spans="33:35" ht="15" customHeight="1">
      <c r="AG5956" s="661" t="s">
        <v>9588</v>
      </c>
      <c r="AH5956" s="3" t="s">
        <v>5983</v>
      </c>
      <c r="AI5956" s="662">
        <v>0.48299999999999998</v>
      </c>
    </row>
    <row r="5957" spans="33:35" ht="15" customHeight="1">
      <c r="AG5957" s="661" t="s">
        <v>9589</v>
      </c>
      <c r="AH5957" s="3" t="s">
        <v>5986</v>
      </c>
      <c r="AI5957" s="662">
        <v>0.505</v>
      </c>
    </row>
    <row r="5958" spans="33:35" ht="15" customHeight="1">
      <c r="AG5958" s="661" t="s">
        <v>9590</v>
      </c>
      <c r="AH5958" s="3" t="s">
        <v>8386</v>
      </c>
      <c r="AI5958" s="662">
        <v>0.54400000000000004</v>
      </c>
    </row>
    <row r="5959" spans="33:35" ht="15" customHeight="1">
      <c r="AG5959" s="661" t="s">
        <v>9591</v>
      </c>
      <c r="AH5959" s="3" t="s">
        <v>5987</v>
      </c>
      <c r="AI5959" s="662">
        <v>0.56899999999999995</v>
      </c>
    </row>
    <row r="5960" spans="33:35" ht="15" customHeight="1">
      <c r="AG5960" s="661" t="s">
        <v>9592</v>
      </c>
      <c r="AH5960" s="3" t="s">
        <v>5988</v>
      </c>
      <c r="AI5960" s="662">
        <v>0.38300000000000001</v>
      </c>
    </row>
    <row r="5961" spans="33:35" ht="15" customHeight="1">
      <c r="AG5961" s="661" t="s">
        <v>9593</v>
      </c>
      <c r="AH5961" s="3" t="s">
        <v>5989</v>
      </c>
      <c r="AI5961" s="662">
        <v>0.42299999999999999</v>
      </c>
    </row>
    <row r="5962" spans="33:35" ht="15" customHeight="1">
      <c r="AG5962" s="661" t="s">
        <v>9594</v>
      </c>
      <c r="AH5962" s="3" t="s">
        <v>5990</v>
      </c>
      <c r="AI5962" s="662">
        <v>0.23299999999999998</v>
      </c>
    </row>
    <row r="5963" spans="33:35" ht="15" customHeight="1">
      <c r="AG5963" s="661" t="s">
        <v>9595</v>
      </c>
      <c r="AH5963" s="3" t="s">
        <v>5991</v>
      </c>
      <c r="AI5963" s="662">
        <v>0.41199999999999998</v>
      </c>
    </row>
    <row r="5964" spans="33:35" ht="15" customHeight="1">
      <c r="AG5964" s="661" t="s">
        <v>9596</v>
      </c>
      <c r="AH5964" s="3" t="s">
        <v>5992</v>
      </c>
      <c r="AI5964" s="662">
        <v>0</v>
      </c>
    </row>
    <row r="5965" spans="33:35" ht="15" customHeight="1">
      <c r="AG5965" s="661" t="s">
        <v>9597</v>
      </c>
      <c r="AH5965" s="3" t="s">
        <v>6206</v>
      </c>
      <c r="AI5965" s="662">
        <v>0.377</v>
      </c>
    </row>
    <row r="5966" spans="33:35" ht="15" customHeight="1">
      <c r="AG5966" s="661" t="s">
        <v>9598</v>
      </c>
      <c r="AH5966" s="3" t="s">
        <v>5994</v>
      </c>
      <c r="AI5966" s="662">
        <v>0.34</v>
      </c>
    </row>
    <row r="5967" spans="33:35" ht="15" customHeight="1">
      <c r="AG5967" s="661" t="s">
        <v>9599</v>
      </c>
      <c r="AH5967" s="3" t="s">
        <v>8387</v>
      </c>
      <c r="AI5967" s="662">
        <v>0</v>
      </c>
    </row>
    <row r="5968" spans="33:35" ht="15" customHeight="1">
      <c r="AG5968" s="661" t="s">
        <v>9600</v>
      </c>
      <c r="AH5968" s="3" t="s">
        <v>8488</v>
      </c>
      <c r="AI5968" s="662">
        <v>0.78400000000000003</v>
      </c>
    </row>
    <row r="5969" spans="33:35" ht="15" customHeight="1">
      <c r="AG5969" s="661" t="s">
        <v>9601</v>
      </c>
      <c r="AH5969" s="3" t="s">
        <v>5996</v>
      </c>
      <c r="AI5969" s="662">
        <v>0.52400000000000002</v>
      </c>
    </row>
    <row r="5970" spans="33:35" ht="15" customHeight="1">
      <c r="AG5970" s="661" t="s">
        <v>9602</v>
      </c>
      <c r="AH5970" s="3" t="s">
        <v>8489</v>
      </c>
      <c r="AI5970" s="662">
        <v>0.41</v>
      </c>
    </row>
    <row r="5971" spans="33:35" ht="15" customHeight="1">
      <c r="AG5971" s="661" t="s">
        <v>9603</v>
      </c>
      <c r="AH5971" s="3" t="s">
        <v>5997</v>
      </c>
      <c r="AI5971" s="662">
        <v>0.36099999999999999</v>
      </c>
    </row>
    <row r="5972" spans="33:35" ht="15" customHeight="1">
      <c r="AG5972" s="661" t="s">
        <v>9604</v>
      </c>
      <c r="AH5972" s="3" t="s">
        <v>5998</v>
      </c>
      <c r="AI5972" s="662">
        <v>0.432</v>
      </c>
    </row>
    <row r="5973" spans="33:35" ht="15" customHeight="1">
      <c r="AG5973" s="661" t="s">
        <v>9605</v>
      </c>
      <c r="AH5973" s="3" t="s">
        <v>5999</v>
      </c>
      <c r="AI5973" s="662">
        <v>0</v>
      </c>
    </row>
    <row r="5974" spans="33:35" ht="15" customHeight="1">
      <c r="AG5974" s="661" t="s">
        <v>9606</v>
      </c>
      <c r="AH5974" s="3" t="s">
        <v>6207</v>
      </c>
      <c r="AI5974" s="662">
        <v>0.45800000000000002</v>
      </c>
    </row>
    <row r="5975" spans="33:35" ht="15" customHeight="1">
      <c r="AG5975" s="661" t="s">
        <v>9607</v>
      </c>
      <c r="AH5975" s="3" t="s">
        <v>6001</v>
      </c>
      <c r="AI5975" s="662">
        <v>0.38499999999999995</v>
      </c>
    </row>
    <row r="5976" spans="33:35" ht="15" customHeight="1">
      <c r="AG5976" s="661" t="s">
        <v>9608</v>
      </c>
      <c r="AH5976" s="3" t="s">
        <v>6004</v>
      </c>
      <c r="AI5976" s="662">
        <v>0.44800000000000001</v>
      </c>
    </row>
    <row r="5977" spans="33:35" ht="15" customHeight="1">
      <c r="AG5977" s="661" t="s">
        <v>9609</v>
      </c>
      <c r="AH5977" s="3" t="s">
        <v>4570</v>
      </c>
      <c r="AI5977" s="662">
        <v>0</v>
      </c>
    </row>
    <row r="5978" spans="33:35" ht="15" customHeight="1">
      <c r="AG5978" s="661" t="s">
        <v>9610</v>
      </c>
      <c r="AH5978" s="3" t="s">
        <v>6003</v>
      </c>
      <c r="AI5978" s="662">
        <v>0.44600000000000001</v>
      </c>
    </row>
    <row r="5979" spans="33:35" ht="15" customHeight="1">
      <c r="AG5979" s="661" t="s">
        <v>9611</v>
      </c>
      <c r="AH5979" s="3" t="s">
        <v>6005</v>
      </c>
      <c r="AI5979" s="662">
        <v>0</v>
      </c>
    </row>
    <row r="5980" spans="33:35" ht="15" customHeight="1">
      <c r="AG5980" s="661" t="s">
        <v>9612</v>
      </c>
      <c r="AH5980" s="3" t="s">
        <v>6006</v>
      </c>
      <c r="AI5980" s="662">
        <v>0.41</v>
      </c>
    </row>
    <row r="5981" spans="33:35" ht="15" customHeight="1">
      <c r="AG5981" s="661" t="s">
        <v>9613</v>
      </c>
      <c r="AH5981" s="3" t="s">
        <v>6007</v>
      </c>
      <c r="AI5981" s="662">
        <v>0.45700000000000002</v>
      </c>
    </row>
    <row r="5982" spans="33:35" ht="15" customHeight="1">
      <c r="AG5982" s="661" t="s">
        <v>9614</v>
      </c>
      <c r="AH5982" s="3" t="s">
        <v>4578</v>
      </c>
      <c r="AI5982" s="662">
        <v>0</v>
      </c>
    </row>
    <row r="5983" spans="33:35" ht="15" customHeight="1">
      <c r="AG5983" s="661" t="s">
        <v>9615</v>
      </c>
      <c r="AH5983" s="3" t="s">
        <v>6008</v>
      </c>
      <c r="AI5983" s="662">
        <v>0.93300000000000005</v>
      </c>
    </row>
    <row r="5984" spans="33:35" ht="15" customHeight="1">
      <c r="AG5984" s="661" t="s">
        <v>9616</v>
      </c>
      <c r="AH5984" s="3" t="s">
        <v>6009</v>
      </c>
      <c r="AI5984" s="662">
        <v>0.27700000000000002</v>
      </c>
    </row>
    <row r="5985" spans="33:35" ht="15" customHeight="1">
      <c r="AG5985" s="661" t="s">
        <v>9617</v>
      </c>
      <c r="AH5985" s="3" t="s">
        <v>4585</v>
      </c>
      <c r="AI5985" s="662">
        <v>0</v>
      </c>
    </row>
    <row r="5986" spans="33:35" ht="15" customHeight="1">
      <c r="AG5986" s="661" t="s">
        <v>9618</v>
      </c>
      <c r="AH5986" s="3" t="s">
        <v>6012</v>
      </c>
      <c r="AI5986" s="662">
        <v>0.38</v>
      </c>
    </row>
    <row r="5987" spans="33:35" ht="15" customHeight="1">
      <c r="AG5987" s="661" t="s">
        <v>9619</v>
      </c>
      <c r="AH5987" s="3" t="s">
        <v>6015</v>
      </c>
      <c r="AI5987" s="662">
        <v>0.47899999999999998</v>
      </c>
    </row>
    <row r="5988" spans="33:35" ht="15" customHeight="1">
      <c r="AG5988" s="661" t="s">
        <v>9620</v>
      </c>
      <c r="AH5988" s="3" t="s">
        <v>8490</v>
      </c>
      <c r="AI5988" s="662">
        <v>0.38300000000000001</v>
      </c>
    </row>
    <row r="5989" spans="33:35" ht="15" customHeight="1">
      <c r="AG5989" s="661" t="s">
        <v>9621</v>
      </c>
      <c r="AH5989" s="3" t="s">
        <v>6018</v>
      </c>
      <c r="AI5989" s="662">
        <v>0.45700000000000002</v>
      </c>
    </row>
    <row r="5990" spans="33:35" ht="15" customHeight="1">
      <c r="AG5990" s="661" t="s">
        <v>9622</v>
      </c>
      <c r="AH5990" s="3" t="s">
        <v>6020</v>
      </c>
      <c r="AI5990" s="662">
        <v>0.42399999999999999</v>
      </c>
    </row>
    <row r="5991" spans="33:35" ht="15" customHeight="1">
      <c r="AG5991" s="661" t="s">
        <v>9623</v>
      </c>
      <c r="AH5991" s="3" t="s">
        <v>8390</v>
      </c>
      <c r="AI5991" s="662">
        <v>0</v>
      </c>
    </row>
    <row r="5992" spans="33:35" ht="15" customHeight="1">
      <c r="AG5992" s="661" t="s">
        <v>9624</v>
      </c>
      <c r="AH5992" s="3" t="s">
        <v>8391</v>
      </c>
      <c r="AI5992" s="662">
        <v>0.26400000000000001</v>
      </c>
    </row>
    <row r="5993" spans="33:35" ht="15" customHeight="1">
      <c r="AG5993" s="661" t="s">
        <v>9625</v>
      </c>
      <c r="AH5993" s="3" t="s">
        <v>8491</v>
      </c>
      <c r="AI5993" s="662">
        <v>0.41399999999999998</v>
      </c>
    </row>
    <row r="5994" spans="33:35" ht="15" customHeight="1">
      <c r="AG5994" s="661" t="s">
        <v>9626</v>
      </c>
      <c r="AH5994" s="3" t="s">
        <v>6208</v>
      </c>
      <c r="AI5994" s="662">
        <v>0</v>
      </c>
    </row>
    <row r="5995" spans="33:35" ht="15" customHeight="1">
      <c r="AG5995" s="661" t="s">
        <v>9627</v>
      </c>
      <c r="AH5995" s="3" t="s">
        <v>6209</v>
      </c>
      <c r="AI5995" s="662">
        <v>0</v>
      </c>
    </row>
    <row r="5996" spans="33:35" ht="15" customHeight="1">
      <c r="AG5996" s="661" t="s">
        <v>9628</v>
      </c>
      <c r="AH5996" s="3" t="s">
        <v>6210</v>
      </c>
      <c r="AI5996" s="662">
        <v>0.41899999999999998</v>
      </c>
    </row>
    <row r="5997" spans="33:35" ht="15" customHeight="1">
      <c r="AG5997" s="661" t="s">
        <v>9629</v>
      </c>
      <c r="AH5997" s="3" t="s">
        <v>6024</v>
      </c>
      <c r="AI5997" s="662">
        <v>0</v>
      </c>
    </row>
    <row r="5998" spans="33:35" ht="15" customHeight="1">
      <c r="AG5998" s="661" t="s">
        <v>9630</v>
      </c>
      <c r="AH5998" s="3" t="s">
        <v>6025</v>
      </c>
      <c r="AI5998" s="662">
        <v>0.42000000000000004</v>
      </c>
    </row>
    <row r="5999" spans="33:35" ht="15" customHeight="1">
      <c r="AG5999" s="661" t="s">
        <v>9631</v>
      </c>
      <c r="AH5999" s="3" t="s">
        <v>8492</v>
      </c>
      <c r="AI5999" s="662">
        <v>0.5</v>
      </c>
    </row>
    <row r="6000" spans="33:35" ht="15" customHeight="1">
      <c r="AG6000" s="661" t="s">
        <v>9632</v>
      </c>
      <c r="AH6000" s="3" t="s">
        <v>6026</v>
      </c>
      <c r="AI6000" s="662">
        <v>0.40099999999999997</v>
      </c>
    </row>
    <row r="6001" spans="33:35" ht="15" customHeight="1">
      <c r="AG6001" s="661" t="s">
        <v>9633</v>
      </c>
      <c r="AH6001" s="3" t="s">
        <v>6027</v>
      </c>
      <c r="AI6001" s="662">
        <v>0.54</v>
      </c>
    </row>
    <row r="6002" spans="33:35" ht="15" customHeight="1">
      <c r="AG6002" s="661" t="s">
        <v>9634</v>
      </c>
      <c r="AH6002" s="3" t="s">
        <v>6028</v>
      </c>
      <c r="AI6002" s="662">
        <v>0.36099999999999999</v>
      </c>
    </row>
    <row r="6003" spans="33:35" ht="15" customHeight="1">
      <c r="AG6003" s="661" t="s">
        <v>9635</v>
      </c>
      <c r="AH6003" s="3" t="s">
        <v>2016</v>
      </c>
      <c r="AI6003" s="662">
        <v>0</v>
      </c>
    </row>
    <row r="6004" spans="33:35" ht="15" customHeight="1">
      <c r="AG6004" s="661" t="s">
        <v>9636</v>
      </c>
      <c r="AH6004" s="3" t="s">
        <v>2017</v>
      </c>
      <c r="AI6004" s="662">
        <v>0</v>
      </c>
    </row>
    <row r="6005" spans="33:35" ht="15" customHeight="1">
      <c r="AG6005" s="661" t="s">
        <v>9637</v>
      </c>
      <c r="AH6005" s="3" t="s">
        <v>2801</v>
      </c>
      <c r="AI6005" s="662">
        <v>0.27099999999999996</v>
      </c>
    </row>
    <row r="6006" spans="33:35" ht="15" customHeight="1">
      <c r="AG6006" s="661" t="s">
        <v>9638</v>
      </c>
      <c r="AH6006" s="3" t="s">
        <v>2802</v>
      </c>
      <c r="AI6006" s="662">
        <v>0</v>
      </c>
    </row>
    <row r="6007" spans="33:35" ht="15" customHeight="1">
      <c r="AG6007" s="661" t="s">
        <v>9639</v>
      </c>
      <c r="AH6007" s="3" t="s">
        <v>2803</v>
      </c>
      <c r="AI6007" s="662">
        <v>0.37</v>
      </c>
    </row>
    <row r="6008" spans="33:35" ht="15" customHeight="1">
      <c r="AG6008" s="661" t="s">
        <v>9640</v>
      </c>
      <c r="AH6008" s="3" t="s">
        <v>4612</v>
      </c>
      <c r="AI6008" s="662">
        <v>0.44400000000000001</v>
      </c>
    </row>
    <row r="6009" spans="33:35" ht="15" customHeight="1">
      <c r="AG6009" s="661" t="s">
        <v>9641</v>
      </c>
      <c r="AH6009" s="3" t="s">
        <v>6029</v>
      </c>
      <c r="AI6009" s="662">
        <v>0.52700000000000002</v>
      </c>
    </row>
    <row r="6010" spans="33:35" ht="15" customHeight="1">
      <c r="AG6010" s="661" t="s">
        <v>9642</v>
      </c>
      <c r="AH6010" s="3" t="s">
        <v>6030</v>
      </c>
      <c r="AI6010" s="662">
        <v>0</v>
      </c>
    </row>
    <row r="6011" spans="33:35" ht="15" customHeight="1">
      <c r="AG6011" s="661" t="s">
        <v>9643</v>
      </c>
      <c r="AH6011" s="3" t="s">
        <v>6031</v>
      </c>
      <c r="AI6011" s="662">
        <v>0</v>
      </c>
    </row>
    <row r="6012" spans="33:35" ht="15" customHeight="1">
      <c r="AG6012" s="661" t="s">
        <v>9644</v>
      </c>
      <c r="AH6012" s="3" t="s">
        <v>6032</v>
      </c>
      <c r="AI6012" s="662">
        <v>0</v>
      </c>
    </row>
    <row r="6013" spans="33:35" ht="15" customHeight="1">
      <c r="AG6013" s="661" t="s">
        <v>9645</v>
      </c>
      <c r="AH6013" s="3" t="s">
        <v>6033</v>
      </c>
      <c r="AI6013" s="662">
        <v>0</v>
      </c>
    </row>
    <row r="6014" spans="33:35" ht="15" customHeight="1">
      <c r="AG6014" s="661" t="s">
        <v>9646</v>
      </c>
      <c r="AH6014" s="3" t="s">
        <v>6034</v>
      </c>
      <c r="AI6014" s="662">
        <v>0.57700000000000007</v>
      </c>
    </row>
    <row r="6015" spans="33:35" ht="15" customHeight="1">
      <c r="AG6015" s="661" t="s">
        <v>9647</v>
      </c>
      <c r="AH6015" s="3" t="s">
        <v>4618</v>
      </c>
      <c r="AI6015" s="662">
        <v>0</v>
      </c>
    </row>
    <row r="6016" spans="33:35" ht="15" customHeight="1">
      <c r="AG6016" s="661" t="s">
        <v>9648</v>
      </c>
      <c r="AH6016" s="3" t="s">
        <v>8393</v>
      </c>
      <c r="AI6016" s="662">
        <v>0</v>
      </c>
    </row>
    <row r="6017" spans="33:35" ht="15" customHeight="1">
      <c r="AG6017" s="661" t="s">
        <v>9649</v>
      </c>
      <c r="AH6017" s="3" t="s">
        <v>8394</v>
      </c>
      <c r="AI6017" s="662">
        <v>0.29699999999999999</v>
      </c>
    </row>
    <row r="6018" spans="33:35" ht="15" customHeight="1">
      <c r="AG6018" s="661" t="s">
        <v>9650</v>
      </c>
      <c r="AH6018" s="3" t="s">
        <v>8395</v>
      </c>
      <c r="AI6018" s="662">
        <v>0.504</v>
      </c>
    </row>
    <row r="6019" spans="33:35" ht="15" customHeight="1">
      <c r="AG6019" s="661" t="s">
        <v>9651</v>
      </c>
      <c r="AH6019" s="3" t="s">
        <v>6037</v>
      </c>
      <c r="AI6019" s="662">
        <v>0</v>
      </c>
    </row>
    <row r="6020" spans="33:35" ht="15" customHeight="1">
      <c r="AG6020" s="661" t="s">
        <v>9652</v>
      </c>
      <c r="AH6020" s="3" t="s">
        <v>8396</v>
      </c>
      <c r="AI6020" s="662">
        <v>0.42899999999999999</v>
      </c>
    </row>
    <row r="6021" spans="33:35" ht="15" customHeight="1">
      <c r="AG6021" s="661" t="s">
        <v>9653</v>
      </c>
      <c r="AH6021" s="3" t="s">
        <v>6211</v>
      </c>
      <c r="AI6021" s="662">
        <v>0.47399999999999998</v>
      </c>
    </row>
    <row r="6022" spans="33:35" ht="15" customHeight="1">
      <c r="AG6022" s="661" t="s">
        <v>9654</v>
      </c>
      <c r="AH6022" s="3" t="s">
        <v>8493</v>
      </c>
      <c r="AI6022" s="662">
        <v>0</v>
      </c>
    </row>
    <row r="6023" spans="33:35" ht="15" customHeight="1">
      <c r="AG6023" s="661" t="s">
        <v>9655</v>
      </c>
      <c r="AH6023" s="3" t="s">
        <v>8494</v>
      </c>
      <c r="AI6023" s="662">
        <v>0</v>
      </c>
    </row>
    <row r="6024" spans="33:35" ht="15" customHeight="1">
      <c r="AG6024" s="661" t="s">
        <v>9656</v>
      </c>
      <c r="AH6024" s="3" t="s">
        <v>8495</v>
      </c>
      <c r="AI6024" s="662">
        <v>0</v>
      </c>
    </row>
    <row r="6025" spans="33:35" ht="15" customHeight="1">
      <c r="AG6025" s="661" t="s">
        <v>9657</v>
      </c>
      <c r="AH6025" s="3" t="s">
        <v>8496</v>
      </c>
      <c r="AI6025" s="662">
        <v>0.49399999999999999</v>
      </c>
    </row>
    <row r="6026" spans="33:35" ht="15" customHeight="1">
      <c r="AG6026" s="661" t="s">
        <v>9658</v>
      </c>
      <c r="AH6026" s="3" t="s">
        <v>6042</v>
      </c>
      <c r="AI6026" s="662">
        <v>0.45</v>
      </c>
    </row>
    <row r="6027" spans="33:35" ht="15" customHeight="1">
      <c r="AG6027" s="661" t="s">
        <v>9659</v>
      </c>
      <c r="AH6027" s="3" t="s">
        <v>6043</v>
      </c>
      <c r="AI6027" s="662">
        <v>0.49200000000000005</v>
      </c>
    </row>
    <row r="6028" spans="33:35" ht="15" customHeight="1">
      <c r="AG6028" s="661" t="s">
        <v>9660</v>
      </c>
      <c r="AH6028" s="3" t="s">
        <v>4624</v>
      </c>
      <c r="AI6028" s="662">
        <v>0</v>
      </c>
    </row>
    <row r="6029" spans="33:35" ht="15" customHeight="1">
      <c r="AG6029" s="661" t="s">
        <v>9661</v>
      </c>
      <c r="AH6029" s="3" t="s">
        <v>6044</v>
      </c>
      <c r="AI6029" s="662">
        <v>0.24299999999999999</v>
      </c>
    </row>
    <row r="6030" spans="33:35" ht="15" customHeight="1">
      <c r="AG6030" s="661" t="s">
        <v>9662</v>
      </c>
      <c r="AH6030" s="3" t="s">
        <v>6045</v>
      </c>
      <c r="AI6030" s="662">
        <v>0</v>
      </c>
    </row>
    <row r="6031" spans="33:35" ht="15" customHeight="1">
      <c r="AG6031" s="661" t="s">
        <v>9663</v>
      </c>
      <c r="AH6031" s="3" t="s">
        <v>6046</v>
      </c>
      <c r="AI6031" s="662">
        <v>0.47899999999999998</v>
      </c>
    </row>
    <row r="6032" spans="33:35" ht="15" customHeight="1">
      <c r="AG6032" s="661" t="s">
        <v>9664</v>
      </c>
      <c r="AH6032" s="3" t="s">
        <v>6047</v>
      </c>
      <c r="AI6032" s="662">
        <v>0.49399999999999999</v>
      </c>
    </row>
    <row r="6033" spans="33:35" ht="15" customHeight="1">
      <c r="AG6033" s="661" t="s">
        <v>9665</v>
      </c>
      <c r="AH6033" s="3" t="s">
        <v>6048</v>
      </c>
      <c r="AI6033" s="662">
        <v>0.54900000000000004</v>
      </c>
    </row>
    <row r="6034" spans="33:35" ht="15" customHeight="1">
      <c r="AG6034" s="661" t="s">
        <v>9666</v>
      </c>
      <c r="AH6034" s="3" t="s">
        <v>4634</v>
      </c>
      <c r="AI6034" s="662">
        <v>0</v>
      </c>
    </row>
    <row r="6035" spans="33:35" ht="15" customHeight="1">
      <c r="AG6035" s="661" t="s">
        <v>9667</v>
      </c>
      <c r="AH6035" s="3" t="s">
        <v>6049</v>
      </c>
      <c r="AI6035" s="662">
        <v>0.438</v>
      </c>
    </row>
    <row r="6036" spans="33:35" ht="15" customHeight="1">
      <c r="AG6036" s="661" t="s">
        <v>9668</v>
      </c>
      <c r="AH6036" s="3" t="s">
        <v>8397</v>
      </c>
      <c r="AI6036" s="662">
        <v>0</v>
      </c>
    </row>
    <row r="6037" spans="33:35" ht="15" customHeight="1">
      <c r="AG6037" s="661" t="s">
        <v>9669</v>
      </c>
      <c r="AH6037" s="3" t="s">
        <v>8497</v>
      </c>
      <c r="AI6037" s="662">
        <v>0</v>
      </c>
    </row>
    <row r="6038" spans="33:35" ht="15" customHeight="1">
      <c r="AG6038" s="661" t="s">
        <v>9670</v>
      </c>
      <c r="AH6038" s="3" t="s">
        <v>8399</v>
      </c>
      <c r="AI6038" s="662">
        <v>0.44800000000000001</v>
      </c>
    </row>
    <row r="6039" spans="33:35" ht="15" customHeight="1">
      <c r="AG6039" s="661" t="s">
        <v>9671</v>
      </c>
      <c r="AH6039" s="3" t="s">
        <v>6050</v>
      </c>
      <c r="AI6039" s="662">
        <v>0</v>
      </c>
    </row>
    <row r="6040" spans="33:35" ht="15" customHeight="1">
      <c r="AG6040" s="661" t="s">
        <v>9672</v>
      </c>
      <c r="AH6040" s="3" t="s">
        <v>6051</v>
      </c>
      <c r="AI6040" s="662">
        <v>0.52899999999999991</v>
      </c>
    </row>
    <row r="6041" spans="33:35" ht="15" customHeight="1">
      <c r="AG6041" s="661" t="s">
        <v>9673</v>
      </c>
      <c r="AH6041" s="3" t="s">
        <v>6212</v>
      </c>
      <c r="AI6041" s="662">
        <v>0</v>
      </c>
    </row>
    <row r="6042" spans="33:35" ht="15" customHeight="1">
      <c r="AG6042" s="661" t="s">
        <v>9674</v>
      </c>
      <c r="AH6042" s="3" t="s">
        <v>6213</v>
      </c>
      <c r="AI6042" s="662">
        <v>0.40400000000000003</v>
      </c>
    </row>
    <row r="6043" spans="33:35" ht="15" customHeight="1">
      <c r="AG6043" s="661" t="s">
        <v>9675</v>
      </c>
      <c r="AH6043" s="3" t="s">
        <v>6052</v>
      </c>
      <c r="AI6043" s="662">
        <v>0.58899999999999997</v>
      </c>
    </row>
    <row r="6044" spans="33:35" ht="15" customHeight="1">
      <c r="AG6044" s="661" t="s">
        <v>9676</v>
      </c>
      <c r="AH6044" s="3" t="s">
        <v>6053</v>
      </c>
      <c r="AI6044" s="662">
        <v>0</v>
      </c>
    </row>
    <row r="6045" spans="33:35" ht="15" customHeight="1">
      <c r="AG6045" s="661" t="s">
        <v>9677</v>
      </c>
      <c r="AH6045" s="3" t="s">
        <v>6054</v>
      </c>
      <c r="AI6045" s="662">
        <v>0.36299999999999999</v>
      </c>
    </row>
    <row r="6046" spans="33:35" ht="15" customHeight="1">
      <c r="AG6046" s="661" t="s">
        <v>9678</v>
      </c>
      <c r="AH6046" s="3" t="s">
        <v>6055</v>
      </c>
      <c r="AI6046" s="662">
        <v>0.48799999999999999</v>
      </c>
    </row>
    <row r="6047" spans="33:35" ht="15" customHeight="1">
      <c r="AG6047" s="661" t="s">
        <v>9679</v>
      </c>
      <c r="AH6047" s="3" t="s">
        <v>6056</v>
      </c>
      <c r="AI6047" s="662">
        <v>0.48000000000000004</v>
      </c>
    </row>
    <row r="6048" spans="33:35" ht="15" customHeight="1">
      <c r="AG6048" s="661" t="s">
        <v>9680</v>
      </c>
      <c r="AH6048" s="3" t="s">
        <v>6057</v>
      </c>
      <c r="AI6048" s="662">
        <v>0.38</v>
      </c>
    </row>
    <row r="6049" spans="33:35" ht="15" customHeight="1">
      <c r="AG6049" s="661" t="s">
        <v>9681</v>
      </c>
      <c r="AH6049" s="3" t="s">
        <v>6214</v>
      </c>
      <c r="AI6049" s="662">
        <v>0</v>
      </c>
    </row>
    <row r="6050" spans="33:35" ht="15" customHeight="1">
      <c r="AG6050" s="661" t="s">
        <v>9682</v>
      </c>
      <c r="AH6050" s="3" t="s">
        <v>6215</v>
      </c>
      <c r="AI6050" s="662">
        <v>0</v>
      </c>
    </row>
    <row r="6051" spans="33:35" ht="15" customHeight="1">
      <c r="AG6051" s="661" t="s">
        <v>9683</v>
      </c>
      <c r="AH6051" s="3" t="s">
        <v>6216</v>
      </c>
      <c r="AI6051" s="662">
        <v>0</v>
      </c>
    </row>
    <row r="6052" spans="33:35" ht="15" customHeight="1">
      <c r="AG6052" s="661" t="s">
        <v>9684</v>
      </c>
      <c r="AH6052" s="3" t="s">
        <v>8400</v>
      </c>
      <c r="AI6052" s="662">
        <v>0</v>
      </c>
    </row>
    <row r="6053" spans="33:35" ht="15" customHeight="1">
      <c r="AG6053" s="661" t="s">
        <v>9685</v>
      </c>
      <c r="AH6053" s="3" t="s">
        <v>8401</v>
      </c>
      <c r="AI6053" s="662">
        <v>0.45899999999999996</v>
      </c>
    </row>
    <row r="6054" spans="33:35" ht="15" customHeight="1">
      <c r="AG6054" s="661" t="s">
        <v>9686</v>
      </c>
      <c r="AH6054" s="3" t="s">
        <v>8403</v>
      </c>
      <c r="AI6054" s="662">
        <v>0</v>
      </c>
    </row>
    <row r="6055" spans="33:35" ht="15" customHeight="1">
      <c r="AG6055" s="661" t="s">
        <v>9687</v>
      </c>
      <c r="AH6055" s="3" t="s">
        <v>8498</v>
      </c>
      <c r="AI6055" s="662">
        <v>0.435</v>
      </c>
    </row>
    <row r="6056" spans="33:35" ht="15" customHeight="1">
      <c r="AG6056" s="661" t="s">
        <v>9688</v>
      </c>
      <c r="AH6056" s="3" t="s">
        <v>6065</v>
      </c>
      <c r="AI6056" s="662">
        <v>0.16500000000000001</v>
      </c>
    </row>
    <row r="6057" spans="33:35" ht="15" customHeight="1">
      <c r="AG6057" s="661" t="s">
        <v>9689</v>
      </c>
      <c r="AH6057" s="3" t="s">
        <v>6066</v>
      </c>
      <c r="AI6057" s="662">
        <v>0</v>
      </c>
    </row>
    <row r="6058" spans="33:35" ht="15" customHeight="1">
      <c r="AG6058" s="661" t="s">
        <v>9690</v>
      </c>
      <c r="AH6058" s="3" t="s">
        <v>6217</v>
      </c>
      <c r="AI6058" s="662">
        <v>0.72299999999999998</v>
      </c>
    </row>
    <row r="6059" spans="33:35" ht="15" customHeight="1">
      <c r="AG6059" s="661" t="s">
        <v>9691</v>
      </c>
      <c r="AH6059" s="3" t="s">
        <v>6068</v>
      </c>
      <c r="AI6059" s="662">
        <v>0.34699999999999998</v>
      </c>
    </row>
    <row r="6060" spans="33:35" ht="15" customHeight="1">
      <c r="AG6060" s="661" t="s">
        <v>9692</v>
      </c>
      <c r="AH6060" s="3" t="s">
        <v>6218</v>
      </c>
      <c r="AI6060" s="662">
        <v>0</v>
      </c>
    </row>
    <row r="6061" spans="33:35" ht="15" customHeight="1">
      <c r="AG6061" s="661" t="s">
        <v>9693</v>
      </c>
      <c r="AH6061" s="3" t="s">
        <v>8405</v>
      </c>
      <c r="AI6061" s="662">
        <v>0.45199999999999996</v>
      </c>
    </row>
    <row r="6062" spans="33:35" ht="15" customHeight="1">
      <c r="AG6062" s="661" t="s">
        <v>9694</v>
      </c>
      <c r="AH6062" s="3" t="s">
        <v>6074</v>
      </c>
      <c r="AI6062" s="662">
        <v>0.52600000000000002</v>
      </c>
    </row>
    <row r="6063" spans="33:35" ht="15" customHeight="1">
      <c r="AG6063" s="661" t="s">
        <v>9695</v>
      </c>
      <c r="AH6063" s="3" t="s">
        <v>6219</v>
      </c>
      <c r="AI6063" s="662">
        <v>0.20100000000000001</v>
      </c>
    </row>
    <row r="6064" spans="33:35" ht="15" customHeight="1">
      <c r="AG6064" s="661" t="s">
        <v>9696</v>
      </c>
      <c r="AH6064" s="3" t="s">
        <v>6220</v>
      </c>
      <c r="AI6064" s="662">
        <v>0.4</v>
      </c>
    </row>
    <row r="6065" spans="33:35" ht="15" customHeight="1">
      <c r="AG6065" s="661" t="s">
        <v>9697</v>
      </c>
      <c r="AH6065" s="3" t="s">
        <v>6077</v>
      </c>
      <c r="AI6065" s="662">
        <v>1.012</v>
      </c>
    </row>
    <row r="6066" spans="33:35" ht="15" customHeight="1">
      <c r="AG6066" s="661" t="s">
        <v>9698</v>
      </c>
      <c r="AH6066" s="3" t="s">
        <v>6078</v>
      </c>
      <c r="AI6066" s="662">
        <v>0.42000000000000004</v>
      </c>
    </row>
    <row r="6067" spans="33:35" ht="15" customHeight="1">
      <c r="AG6067" s="661" t="s">
        <v>9699</v>
      </c>
      <c r="AH6067" s="3" t="s">
        <v>6221</v>
      </c>
      <c r="AI6067" s="662">
        <v>0.51600000000000001</v>
      </c>
    </row>
    <row r="6068" spans="33:35" ht="15" customHeight="1">
      <c r="AG6068" s="661" t="s">
        <v>9700</v>
      </c>
      <c r="AH6068" s="3" t="s">
        <v>6083</v>
      </c>
      <c r="AI6068" s="662">
        <v>0.39100000000000001</v>
      </c>
    </row>
    <row r="6069" spans="33:35" ht="15" customHeight="1">
      <c r="AG6069" s="661" t="s">
        <v>9701</v>
      </c>
      <c r="AH6069" s="3" t="s">
        <v>6222</v>
      </c>
      <c r="AI6069" s="662">
        <v>0.53200000000000003</v>
      </c>
    </row>
    <row r="6070" spans="33:35" ht="15" customHeight="1">
      <c r="AG6070" s="661" t="s">
        <v>9702</v>
      </c>
      <c r="AH6070" s="3" t="s">
        <v>6085</v>
      </c>
      <c r="AI6070" s="662">
        <v>0.51500000000000001</v>
      </c>
    </row>
    <row r="6071" spans="33:35" ht="15" customHeight="1">
      <c r="AG6071" s="661" t="s">
        <v>9703</v>
      </c>
      <c r="AH6071" s="3" t="s">
        <v>6086</v>
      </c>
      <c r="AI6071" s="662">
        <v>0</v>
      </c>
    </row>
    <row r="6072" spans="33:35" ht="15" customHeight="1">
      <c r="AG6072" s="661" t="s">
        <v>9704</v>
      </c>
      <c r="AH6072" s="3" t="s">
        <v>8406</v>
      </c>
      <c r="AI6072" s="662">
        <v>0.46700000000000003</v>
      </c>
    </row>
    <row r="6073" spans="33:35" ht="15" customHeight="1">
      <c r="AG6073" s="661" t="s">
        <v>9705</v>
      </c>
      <c r="AH6073" s="3" t="s">
        <v>4700</v>
      </c>
      <c r="AI6073" s="662">
        <v>0</v>
      </c>
    </row>
    <row r="6074" spans="33:35" ht="15" customHeight="1">
      <c r="AG6074" s="661" t="s">
        <v>9706</v>
      </c>
      <c r="AH6074" s="3" t="s">
        <v>4702</v>
      </c>
      <c r="AI6074" s="662">
        <v>0.217</v>
      </c>
    </row>
    <row r="6075" spans="33:35" ht="15" customHeight="1">
      <c r="AG6075" s="661" t="s">
        <v>9707</v>
      </c>
      <c r="AH6075" s="3" t="s">
        <v>4704</v>
      </c>
      <c r="AI6075" s="662">
        <v>0.28200000000000003</v>
      </c>
    </row>
    <row r="6076" spans="33:35" ht="15" customHeight="1">
      <c r="AG6076" s="661" t="s">
        <v>9708</v>
      </c>
      <c r="AH6076" s="3" t="s">
        <v>4706</v>
      </c>
      <c r="AI6076" s="662">
        <v>0.30399999999999999</v>
      </c>
    </row>
    <row r="6077" spans="33:35" ht="15" customHeight="1">
      <c r="AG6077" s="661" t="s">
        <v>9709</v>
      </c>
      <c r="AH6077" s="3" t="s">
        <v>4708</v>
      </c>
      <c r="AI6077" s="662">
        <v>0.56200000000000006</v>
      </c>
    </row>
    <row r="6078" spans="33:35" ht="15" customHeight="1">
      <c r="AG6078" s="661" t="s">
        <v>9710</v>
      </c>
      <c r="AH6078" s="3" t="s">
        <v>6223</v>
      </c>
      <c r="AI6078" s="662">
        <v>0</v>
      </c>
    </row>
    <row r="6079" spans="33:35" ht="15" customHeight="1">
      <c r="AG6079" s="661" t="s">
        <v>9711</v>
      </c>
      <c r="AH6079" s="3" t="s">
        <v>8499</v>
      </c>
      <c r="AI6079" s="662">
        <v>0.155</v>
      </c>
    </row>
    <row r="6080" spans="33:35" ht="15" customHeight="1">
      <c r="AG6080" s="661" t="s">
        <v>9712</v>
      </c>
      <c r="AH6080" s="3" t="s">
        <v>4713</v>
      </c>
      <c r="AI6080" s="662">
        <v>0</v>
      </c>
    </row>
    <row r="6081" spans="33:35" ht="15" customHeight="1">
      <c r="AG6081" s="661" t="s">
        <v>9713</v>
      </c>
      <c r="AH6081" s="3" t="s">
        <v>4715</v>
      </c>
      <c r="AI6081" s="662">
        <v>0</v>
      </c>
    </row>
    <row r="6082" spans="33:35" ht="15" customHeight="1">
      <c r="AG6082" s="661" t="s">
        <v>9714</v>
      </c>
      <c r="AH6082" s="3" t="s">
        <v>8407</v>
      </c>
      <c r="AI6082" s="662">
        <v>0.43600000000000005</v>
      </c>
    </row>
    <row r="6083" spans="33:35" ht="15" customHeight="1">
      <c r="AG6083" s="661" t="s">
        <v>9715</v>
      </c>
      <c r="AH6083" s="3" t="s">
        <v>6095</v>
      </c>
      <c r="AI6083" s="662">
        <v>0.32</v>
      </c>
    </row>
    <row r="6084" spans="33:35" ht="15" customHeight="1">
      <c r="AG6084" s="661" t="s">
        <v>9716</v>
      </c>
      <c r="AH6084" s="3" t="s">
        <v>6096</v>
      </c>
      <c r="AI6084" s="662">
        <v>0.28299999999999997</v>
      </c>
    </row>
    <row r="6085" spans="33:35" ht="15" customHeight="1">
      <c r="AG6085" s="661" t="s">
        <v>9717</v>
      </c>
      <c r="AH6085" s="3" t="s">
        <v>8408</v>
      </c>
      <c r="AI6085" s="662">
        <v>0.505</v>
      </c>
    </row>
    <row r="6086" spans="33:35" ht="15" customHeight="1">
      <c r="AG6086" s="661" t="s">
        <v>9718</v>
      </c>
      <c r="AH6086" s="3" t="s">
        <v>6098</v>
      </c>
      <c r="AI6086" s="662">
        <v>0.46799999999999997</v>
      </c>
    </row>
    <row r="6087" spans="33:35" ht="15" customHeight="1">
      <c r="AG6087" s="661" t="s">
        <v>9719</v>
      </c>
      <c r="AH6087" s="3" t="s">
        <v>8409</v>
      </c>
      <c r="AI6087" s="662">
        <v>0.501</v>
      </c>
    </row>
    <row r="6088" spans="33:35" ht="15" customHeight="1">
      <c r="AG6088" s="661" t="s">
        <v>9720</v>
      </c>
      <c r="AH6088" s="3" t="s">
        <v>6100</v>
      </c>
      <c r="AI6088" s="662">
        <v>0.6</v>
      </c>
    </row>
    <row r="6089" spans="33:35" ht="15" customHeight="1">
      <c r="AG6089" s="661" t="s">
        <v>9721</v>
      </c>
      <c r="AH6089" s="3" t="s">
        <v>8500</v>
      </c>
      <c r="AI6089" s="662">
        <v>0.41499999999999998</v>
      </c>
    </row>
    <row r="6090" spans="33:35" ht="15" customHeight="1">
      <c r="AG6090" s="661" t="s">
        <v>9722</v>
      </c>
      <c r="AH6090" s="3" t="s">
        <v>6226</v>
      </c>
      <c r="AI6090" s="662">
        <v>0.40600000000000003</v>
      </c>
    </row>
    <row r="6091" spans="33:35" ht="15" customHeight="1">
      <c r="AG6091" s="661" t="s">
        <v>9723</v>
      </c>
      <c r="AH6091" s="3" t="s">
        <v>6103</v>
      </c>
      <c r="AI6091" s="662">
        <v>0.60099999999999998</v>
      </c>
    </row>
    <row r="6092" spans="33:35" ht="15" customHeight="1">
      <c r="AG6092" s="661" t="s">
        <v>9724</v>
      </c>
      <c r="AH6092" s="3" t="s">
        <v>1408</v>
      </c>
      <c r="AI6092" s="662">
        <v>0</v>
      </c>
    </row>
    <row r="6093" spans="33:35" ht="15" customHeight="1">
      <c r="AG6093" s="661" t="s">
        <v>9725</v>
      </c>
      <c r="AH6093" s="3" t="s">
        <v>4734</v>
      </c>
      <c r="AI6093" s="662">
        <v>0.43600000000000005</v>
      </c>
    </row>
    <row r="6094" spans="33:35" ht="15" customHeight="1">
      <c r="AG6094" s="661" t="s">
        <v>9726</v>
      </c>
      <c r="AH6094" s="3" t="s">
        <v>6227</v>
      </c>
      <c r="AI6094" s="662">
        <v>0</v>
      </c>
    </row>
    <row r="6095" spans="33:35" ht="15" customHeight="1">
      <c r="AG6095" s="661" t="s">
        <v>9727</v>
      </c>
      <c r="AH6095" s="3" t="s">
        <v>6228</v>
      </c>
      <c r="AI6095" s="662">
        <v>0.53</v>
      </c>
    </row>
    <row r="6096" spans="33:35" ht="15" customHeight="1">
      <c r="AG6096" s="661" t="s">
        <v>9728</v>
      </c>
      <c r="AH6096" s="3" t="s">
        <v>8410</v>
      </c>
      <c r="AI6096" s="662">
        <v>0</v>
      </c>
    </row>
    <row r="6097" spans="33:35" ht="15" customHeight="1">
      <c r="AG6097" s="661" t="s">
        <v>9729</v>
      </c>
      <c r="AH6097" s="3" t="s">
        <v>8501</v>
      </c>
      <c r="AI6097" s="662">
        <v>0.49799999999999994</v>
      </c>
    </row>
    <row r="6098" spans="33:35" ht="15" customHeight="1">
      <c r="AG6098" s="661" t="s">
        <v>9730</v>
      </c>
      <c r="AH6098" s="3" t="s">
        <v>8502</v>
      </c>
      <c r="AI6098" s="662">
        <v>0</v>
      </c>
    </row>
    <row r="6099" spans="33:35" ht="15" customHeight="1">
      <c r="AG6099" s="661" t="s">
        <v>9731</v>
      </c>
      <c r="AH6099" s="3" t="s">
        <v>8503</v>
      </c>
      <c r="AI6099" s="662">
        <v>0.35</v>
      </c>
    </row>
    <row r="6100" spans="33:35" ht="15" customHeight="1">
      <c r="AG6100" s="661" t="s">
        <v>9732</v>
      </c>
      <c r="AH6100" s="3" t="s">
        <v>8504</v>
      </c>
      <c r="AI6100" s="662">
        <v>0.51200000000000001</v>
      </c>
    </row>
    <row r="6101" spans="33:35" ht="15" customHeight="1">
      <c r="AG6101" s="661" t="s">
        <v>9733</v>
      </c>
      <c r="AH6101" s="3" t="s">
        <v>6233</v>
      </c>
      <c r="AI6101" s="662">
        <v>0</v>
      </c>
    </row>
    <row r="6102" spans="33:35" ht="15" customHeight="1">
      <c r="AG6102" s="661" t="s">
        <v>9734</v>
      </c>
      <c r="AH6102" s="3" t="s">
        <v>8412</v>
      </c>
      <c r="AI6102" s="662">
        <v>0.28499999999999998</v>
      </c>
    </row>
    <row r="6103" spans="33:35" ht="15" customHeight="1">
      <c r="AG6103" s="661" t="s">
        <v>9735</v>
      </c>
      <c r="AH6103" s="3" t="s">
        <v>8413</v>
      </c>
      <c r="AI6103" s="662">
        <v>0</v>
      </c>
    </row>
    <row r="6104" spans="33:35" ht="15" customHeight="1">
      <c r="AG6104" s="661" t="s">
        <v>9736</v>
      </c>
      <c r="AH6104" s="3" t="s">
        <v>6234</v>
      </c>
      <c r="AI6104" s="662">
        <v>0.53600000000000003</v>
      </c>
    </row>
    <row r="6105" spans="33:35" ht="15" customHeight="1">
      <c r="AG6105" s="661" t="s">
        <v>9737</v>
      </c>
      <c r="AH6105" s="3" t="s">
        <v>4756</v>
      </c>
      <c r="AI6105" s="662">
        <v>0</v>
      </c>
    </row>
    <row r="6106" spans="33:35" ht="15" customHeight="1">
      <c r="AG6106" s="661" t="s">
        <v>9738</v>
      </c>
      <c r="AH6106" s="3" t="s">
        <v>4758</v>
      </c>
      <c r="AI6106" s="662">
        <v>0.183</v>
      </c>
    </row>
    <row r="6107" spans="33:35" ht="15" customHeight="1">
      <c r="AG6107" s="661" t="s">
        <v>9739</v>
      </c>
      <c r="AH6107" s="3" t="s">
        <v>4760</v>
      </c>
      <c r="AI6107" s="662">
        <v>0.248</v>
      </c>
    </row>
    <row r="6108" spans="33:35" ht="15" customHeight="1">
      <c r="AG6108" s="661" t="s">
        <v>9740</v>
      </c>
      <c r="AH6108" s="3" t="s">
        <v>8414</v>
      </c>
      <c r="AI6108" s="662">
        <v>0.56400000000000006</v>
      </c>
    </row>
    <row r="6109" spans="33:35" ht="15" customHeight="1">
      <c r="AG6109" s="661" t="s">
        <v>9741</v>
      </c>
      <c r="AH6109" s="3" t="s">
        <v>6115</v>
      </c>
      <c r="AI6109" s="662">
        <v>0.372</v>
      </c>
    </row>
    <row r="6110" spans="33:35" ht="15" customHeight="1">
      <c r="AG6110" s="661" t="s">
        <v>9742</v>
      </c>
      <c r="AH6110" s="3" t="s">
        <v>6236</v>
      </c>
      <c r="AI6110" s="662">
        <v>0.51300000000000001</v>
      </c>
    </row>
    <row r="6111" spans="33:35" ht="15" customHeight="1">
      <c r="AG6111" s="661" t="s">
        <v>9743</v>
      </c>
      <c r="AH6111" s="3" t="s">
        <v>6237</v>
      </c>
      <c r="AI6111" s="662">
        <v>0.48299999999999998</v>
      </c>
    </row>
    <row r="6112" spans="33:35" ht="15" customHeight="1">
      <c r="AG6112" s="661" t="s">
        <v>9744</v>
      </c>
      <c r="AH6112" s="3" t="s">
        <v>6238</v>
      </c>
      <c r="AI6112" s="662">
        <v>0.52100000000000002</v>
      </c>
    </row>
    <row r="6113" spans="33:35" ht="15" customHeight="1">
      <c r="AG6113" s="661" t="s">
        <v>9745</v>
      </c>
      <c r="AH6113" s="3" t="s">
        <v>8415</v>
      </c>
      <c r="AI6113" s="662">
        <v>0.38900000000000001</v>
      </c>
    </row>
    <row r="6114" spans="33:35" ht="15" customHeight="1">
      <c r="AG6114" s="661" t="s">
        <v>9746</v>
      </c>
      <c r="AH6114" s="3" t="s">
        <v>6239</v>
      </c>
      <c r="AI6114" s="662">
        <v>0</v>
      </c>
    </row>
    <row r="6115" spans="33:35" ht="15" customHeight="1">
      <c r="AG6115" s="661" t="s">
        <v>9747</v>
      </c>
      <c r="AH6115" s="3" t="s">
        <v>6240</v>
      </c>
      <c r="AI6115" s="662">
        <v>0.20599999999999999</v>
      </c>
    </row>
    <row r="6116" spans="33:35" ht="15" customHeight="1">
      <c r="AG6116" s="661" t="s">
        <v>9748</v>
      </c>
      <c r="AH6116" s="3" t="s">
        <v>6241</v>
      </c>
      <c r="AI6116" s="662">
        <v>0.34100000000000003</v>
      </c>
    </row>
    <row r="6117" spans="33:35" ht="15" customHeight="1">
      <c r="AG6117" s="661" t="s">
        <v>9749</v>
      </c>
      <c r="AH6117" s="3" t="s">
        <v>6124</v>
      </c>
      <c r="AI6117" s="662">
        <v>0.51900000000000002</v>
      </c>
    </row>
    <row r="6118" spans="33:35" ht="15" customHeight="1">
      <c r="AG6118" s="661" t="s">
        <v>9750</v>
      </c>
      <c r="AH6118" s="3" t="s">
        <v>6125</v>
      </c>
      <c r="AI6118" s="662">
        <v>0.48799999999999999</v>
      </c>
    </row>
    <row r="6119" spans="33:35" ht="15" customHeight="1">
      <c r="AG6119" s="661" t="s">
        <v>9751</v>
      </c>
      <c r="AH6119" s="3" t="s">
        <v>6126</v>
      </c>
      <c r="AI6119" s="662">
        <v>0.26500000000000001</v>
      </c>
    </row>
    <row r="6120" spans="33:35" ht="15" customHeight="1">
      <c r="AG6120" s="661" t="s">
        <v>9752</v>
      </c>
      <c r="AH6120" s="3" t="s">
        <v>6242</v>
      </c>
      <c r="AI6120" s="662">
        <v>0.45300000000000001</v>
      </c>
    </row>
    <row r="6121" spans="33:35" ht="15" customHeight="1">
      <c r="AG6121" s="661" t="s">
        <v>9753</v>
      </c>
      <c r="AH6121" s="3" t="s">
        <v>6243</v>
      </c>
      <c r="AI6121" s="662">
        <v>0</v>
      </c>
    </row>
    <row r="6122" spans="33:35" ht="15" customHeight="1">
      <c r="AG6122" s="661" t="s">
        <v>9754</v>
      </c>
      <c r="AH6122" s="3" t="s">
        <v>8416</v>
      </c>
      <c r="AI6122" s="662">
        <v>0.35300000000000004</v>
      </c>
    </row>
    <row r="6123" spans="33:35" ht="15" customHeight="1">
      <c r="AG6123" s="661" t="s">
        <v>9755</v>
      </c>
      <c r="AH6123" s="3" t="s">
        <v>8417</v>
      </c>
      <c r="AI6123" s="662">
        <v>0</v>
      </c>
    </row>
    <row r="6124" spans="33:35" ht="15" customHeight="1">
      <c r="AG6124" s="661" t="s">
        <v>9756</v>
      </c>
      <c r="AH6124" s="3" t="s">
        <v>8418</v>
      </c>
      <c r="AI6124" s="662">
        <v>0.26899999999999996</v>
      </c>
    </row>
    <row r="6125" spans="33:35" ht="15" customHeight="1">
      <c r="AG6125" s="661" t="s">
        <v>9757</v>
      </c>
      <c r="AH6125" s="3" t="s">
        <v>8419</v>
      </c>
      <c r="AI6125" s="662">
        <v>0.48799999999999999</v>
      </c>
    </row>
    <row r="6126" spans="33:35" ht="15" customHeight="1">
      <c r="AG6126" s="661" t="s">
        <v>9758</v>
      </c>
      <c r="AH6126" s="3" t="s">
        <v>8505</v>
      </c>
      <c r="AI6126" s="662">
        <v>0.53600000000000003</v>
      </c>
    </row>
    <row r="6127" spans="33:35" ht="15" customHeight="1">
      <c r="AG6127" s="661" t="s">
        <v>9759</v>
      </c>
      <c r="AH6127" s="3" t="s">
        <v>4779</v>
      </c>
      <c r="AI6127" s="662">
        <v>0</v>
      </c>
    </row>
    <row r="6128" spans="33:35" ht="15" customHeight="1">
      <c r="AG6128" s="661" t="s">
        <v>9760</v>
      </c>
      <c r="AH6128" s="3" t="s">
        <v>6132</v>
      </c>
      <c r="AI6128" s="662">
        <v>0</v>
      </c>
    </row>
    <row r="6129" spans="33:35" ht="15" customHeight="1">
      <c r="AG6129" s="661" t="s">
        <v>9761</v>
      </c>
      <c r="AH6129" s="3" t="s">
        <v>6133</v>
      </c>
      <c r="AI6129" s="662">
        <v>0.47</v>
      </c>
    </row>
    <row r="6130" spans="33:35" ht="15" customHeight="1">
      <c r="AG6130" s="661" t="s">
        <v>9762</v>
      </c>
      <c r="AH6130" s="3" t="s">
        <v>6244</v>
      </c>
      <c r="AI6130" s="662">
        <v>0</v>
      </c>
    </row>
    <row r="6131" spans="33:35" ht="15" customHeight="1">
      <c r="AG6131" s="661" t="s">
        <v>9763</v>
      </c>
      <c r="AH6131" s="3" t="s">
        <v>6245</v>
      </c>
      <c r="AI6131" s="662">
        <v>0</v>
      </c>
    </row>
    <row r="6132" spans="33:35" ht="15" customHeight="1">
      <c r="AG6132" s="661" t="s">
        <v>9764</v>
      </c>
      <c r="AH6132" s="3" t="s">
        <v>6246</v>
      </c>
      <c r="AI6132" s="662">
        <v>0.43600000000000005</v>
      </c>
    </row>
    <row r="6133" spans="33:35" ht="15" customHeight="1">
      <c r="AG6133" s="661" t="s">
        <v>9765</v>
      </c>
      <c r="AH6133" s="3" t="s">
        <v>6247</v>
      </c>
      <c r="AI6133" s="662">
        <v>0.47899999999999998</v>
      </c>
    </row>
    <row r="6134" spans="33:35" ht="15" customHeight="1">
      <c r="AG6134" s="661" t="s">
        <v>9766</v>
      </c>
      <c r="AH6134" s="3" t="s">
        <v>8421</v>
      </c>
      <c r="AI6134" s="662">
        <v>0.438</v>
      </c>
    </row>
    <row r="6135" spans="33:35" ht="15" customHeight="1" thickBot="1">
      <c r="AG6135" s="663" t="s">
        <v>9767</v>
      </c>
      <c r="AH6135" s="668" t="s">
        <v>8422</v>
      </c>
      <c r="AI6135" s="664">
        <v>0.42899999999999999</v>
      </c>
    </row>
    <row r="6136" spans="33:35" ht="15" customHeight="1">
      <c r="AG6136" s="829" t="s">
        <v>10277</v>
      </c>
      <c r="AH6136" s="561" t="s">
        <v>10110</v>
      </c>
      <c r="AI6136" s="830">
        <v>0</v>
      </c>
    </row>
    <row r="6137" spans="33:35" ht="15" customHeight="1">
      <c r="AG6137" s="829" t="s">
        <v>10278</v>
      </c>
      <c r="AH6137" s="561" t="s">
        <v>10111</v>
      </c>
      <c r="AI6137" s="830">
        <v>0</v>
      </c>
    </row>
    <row r="6138" spans="33:35" ht="15" customHeight="1">
      <c r="AG6138" s="829" t="s">
        <v>10279</v>
      </c>
      <c r="AH6138" s="561" t="s">
        <v>10112</v>
      </c>
      <c r="AI6138" s="830">
        <v>0</v>
      </c>
    </row>
    <row r="6139" spans="33:35" ht="15" customHeight="1">
      <c r="AG6139" s="829" t="s">
        <v>10280</v>
      </c>
      <c r="AH6139" s="561" t="s">
        <v>10113</v>
      </c>
      <c r="AI6139" s="830">
        <v>0</v>
      </c>
    </row>
    <row r="6140" spans="33:35" ht="15" customHeight="1">
      <c r="AG6140" s="829" t="s">
        <v>10281</v>
      </c>
      <c r="AH6140" s="561" t="s">
        <v>10114</v>
      </c>
      <c r="AI6140" s="830">
        <v>0</v>
      </c>
    </row>
    <row r="6141" spans="33:35" ht="15" customHeight="1">
      <c r="AG6141" s="829" t="s">
        <v>10282</v>
      </c>
      <c r="AH6141" s="561" t="s">
        <v>10115</v>
      </c>
      <c r="AI6141" s="830">
        <v>0</v>
      </c>
    </row>
    <row r="6142" spans="33:35" ht="15" customHeight="1">
      <c r="AG6142" s="829" t="s">
        <v>10283</v>
      </c>
      <c r="AH6142" s="561" t="s">
        <v>10116</v>
      </c>
      <c r="AI6142" s="830">
        <v>0</v>
      </c>
    </row>
    <row r="6143" spans="33:35" ht="15" customHeight="1">
      <c r="AG6143" s="829" t="s">
        <v>10284</v>
      </c>
      <c r="AH6143" s="561" t="s">
        <v>10117</v>
      </c>
      <c r="AI6143" s="830">
        <v>0</v>
      </c>
    </row>
    <row r="6144" spans="33:35" ht="15" customHeight="1">
      <c r="AG6144" s="829" t="s">
        <v>10285</v>
      </c>
      <c r="AH6144" s="561" t="s">
        <v>10118</v>
      </c>
      <c r="AI6144" s="830">
        <v>0</v>
      </c>
    </row>
    <row r="6145" spans="33:35" ht="15" customHeight="1">
      <c r="AG6145" s="829" t="s">
        <v>10286</v>
      </c>
      <c r="AH6145" s="561" t="s">
        <v>10119</v>
      </c>
      <c r="AI6145" s="830">
        <v>0.41899999999999998</v>
      </c>
    </row>
    <row r="6146" spans="33:35" ht="15" customHeight="1">
      <c r="AG6146" s="661" t="s">
        <v>10287</v>
      </c>
      <c r="AH6146" s="3" t="s">
        <v>1105</v>
      </c>
      <c r="AI6146" s="662">
        <v>0</v>
      </c>
    </row>
    <row r="6147" spans="33:35" ht="15" customHeight="1">
      <c r="AG6147" s="829" t="s">
        <v>10288</v>
      </c>
      <c r="AH6147" s="561" t="s">
        <v>10120</v>
      </c>
      <c r="AI6147" s="830">
        <v>0.29199999999999998</v>
      </c>
    </row>
    <row r="6148" spans="33:35" ht="15" customHeight="1">
      <c r="AG6148" s="829" t="s">
        <v>10289</v>
      </c>
      <c r="AH6148" s="561" t="s">
        <v>10121</v>
      </c>
      <c r="AI6148" s="830">
        <v>0.313</v>
      </c>
    </row>
    <row r="6149" spans="33:35" ht="15" customHeight="1">
      <c r="AG6149" s="829" t="s">
        <v>10290</v>
      </c>
      <c r="AH6149" s="561" t="s">
        <v>10122</v>
      </c>
      <c r="AI6149" s="830">
        <v>0.25</v>
      </c>
    </row>
    <row r="6150" spans="33:35" ht="15" customHeight="1">
      <c r="AG6150" s="829" t="s">
        <v>10291</v>
      </c>
      <c r="AH6150" s="561" t="s">
        <v>10123</v>
      </c>
      <c r="AI6150" s="830">
        <v>0.38600000000000001</v>
      </c>
    </row>
    <row r="6151" spans="33:35" ht="15" customHeight="1">
      <c r="AG6151" s="829" t="s">
        <v>10292</v>
      </c>
      <c r="AH6151" s="561" t="s">
        <v>10124</v>
      </c>
      <c r="AI6151" s="830">
        <v>0.36599999999999999</v>
      </c>
    </row>
    <row r="6152" spans="33:35" ht="15" customHeight="1">
      <c r="AG6152" s="829" t="s">
        <v>10293</v>
      </c>
      <c r="AH6152" s="561" t="s">
        <v>10125</v>
      </c>
      <c r="AI6152" s="830">
        <v>0.39200000000000002</v>
      </c>
    </row>
    <row r="6153" spans="33:35" ht="15" customHeight="1">
      <c r="AG6153" s="829" t="s">
        <v>10294</v>
      </c>
      <c r="AH6153" s="561" t="s">
        <v>10126</v>
      </c>
      <c r="AI6153" s="830">
        <v>0</v>
      </c>
    </row>
    <row r="6154" spans="33:35" ht="15" customHeight="1">
      <c r="AG6154" s="829" t="s">
        <v>10295</v>
      </c>
      <c r="AH6154" s="561" t="s">
        <v>10127</v>
      </c>
      <c r="AI6154" s="830">
        <v>0</v>
      </c>
    </row>
    <row r="6155" spans="33:35" ht="15" customHeight="1">
      <c r="AG6155" s="829" t="s">
        <v>10296</v>
      </c>
      <c r="AH6155" s="561" t="s">
        <v>10128</v>
      </c>
      <c r="AI6155" s="830">
        <v>0.2</v>
      </c>
    </row>
    <row r="6156" spans="33:35" ht="15" customHeight="1">
      <c r="AG6156" s="829" t="s">
        <v>10297</v>
      </c>
      <c r="AH6156" s="561" t="s">
        <v>10129</v>
      </c>
      <c r="AI6156" s="830">
        <v>0.60799999999999998</v>
      </c>
    </row>
    <row r="6157" spans="33:35" ht="15" customHeight="1">
      <c r="AG6157" s="829" t="s">
        <v>10298</v>
      </c>
      <c r="AH6157" s="561" t="s">
        <v>10130</v>
      </c>
      <c r="AI6157" s="830">
        <v>0</v>
      </c>
    </row>
    <row r="6158" spans="33:35" ht="15" customHeight="1">
      <c r="AG6158" s="829" t="s">
        <v>10299</v>
      </c>
      <c r="AH6158" s="561" t="s">
        <v>10131</v>
      </c>
      <c r="AI6158" s="830">
        <v>0</v>
      </c>
    </row>
    <row r="6159" spans="33:35" ht="15" customHeight="1">
      <c r="AG6159" s="829" t="s">
        <v>10300</v>
      </c>
      <c r="AH6159" s="561" t="s">
        <v>10132</v>
      </c>
      <c r="AI6159" s="830">
        <v>0.19900000000000001</v>
      </c>
    </row>
    <row r="6160" spans="33:35" ht="15" customHeight="1">
      <c r="AG6160" s="829" t="s">
        <v>10301</v>
      </c>
      <c r="AH6160" s="561" t="s">
        <v>10133</v>
      </c>
      <c r="AI6160" s="830">
        <v>0.72900000000000009</v>
      </c>
    </row>
    <row r="6161" spans="33:35" ht="15" customHeight="1">
      <c r="AG6161" s="829" t="s">
        <v>10302</v>
      </c>
      <c r="AH6161" s="561" t="s">
        <v>10134</v>
      </c>
      <c r="AI6161" s="830">
        <v>0</v>
      </c>
    </row>
    <row r="6162" spans="33:35" ht="15" customHeight="1">
      <c r="AG6162" s="829" t="s">
        <v>10303</v>
      </c>
      <c r="AH6162" s="561" t="s">
        <v>10135</v>
      </c>
      <c r="AI6162" s="830">
        <v>0</v>
      </c>
    </row>
    <row r="6163" spans="33:35" ht="15" customHeight="1">
      <c r="AG6163" s="829" t="s">
        <v>10304</v>
      </c>
      <c r="AH6163" s="561" t="s">
        <v>10136</v>
      </c>
      <c r="AI6163" s="830">
        <v>0</v>
      </c>
    </row>
    <row r="6164" spans="33:35" ht="15" customHeight="1">
      <c r="AG6164" s="829" t="s">
        <v>10305</v>
      </c>
      <c r="AH6164" s="561" t="s">
        <v>10137</v>
      </c>
      <c r="AI6164" s="830">
        <v>0</v>
      </c>
    </row>
    <row r="6165" spans="33:35" ht="15" customHeight="1">
      <c r="AG6165" s="829" t="s">
        <v>10306</v>
      </c>
      <c r="AH6165" s="561" t="s">
        <v>10138</v>
      </c>
      <c r="AI6165" s="830">
        <v>0.4</v>
      </c>
    </row>
    <row r="6166" spans="33:35" ht="15" customHeight="1">
      <c r="AG6166" s="829" t="s">
        <v>10307</v>
      </c>
      <c r="AH6166" s="561" t="s">
        <v>10139</v>
      </c>
      <c r="AI6166" s="830">
        <v>0.4</v>
      </c>
    </row>
    <row r="6167" spans="33:35" ht="15" customHeight="1">
      <c r="AG6167" s="829" t="s">
        <v>10308</v>
      </c>
      <c r="AH6167" s="561" t="s">
        <v>10140</v>
      </c>
      <c r="AI6167" s="830">
        <v>0.3</v>
      </c>
    </row>
    <row r="6168" spans="33:35" ht="15" customHeight="1">
      <c r="AG6168" s="829" t="s">
        <v>10309</v>
      </c>
      <c r="AH6168" s="561" t="s">
        <v>10141</v>
      </c>
      <c r="AI6168" s="830">
        <v>0</v>
      </c>
    </row>
    <row r="6169" spans="33:35" ht="15" customHeight="1">
      <c r="AG6169" s="829" t="s">
        <v>10310</v>
      </c>
      <c r="AH6169" s="561" t="s">
        <v>10142</v>
      </c>
      <c r="AI6169" s="830">
        <v>0</v>
      </c>
    </row>
    <row r="6170" spans="33:35" ht="15" customHeight="1">
      <c r="AG6170" s="829" t="s">
        <v>10311</v>
      </c>
      <c r="AH6170" s="561" t="s">
        <v>10143</v>
      </c>
      <c r="AI6170" s="830">
        <v>0</v>
      </c>
    </row>
    <row r="6171" spans="33:35" ht="15" customHeight="1">
      <c r="AG6171" s="829" t="s">
        <v>10312</v>
      </c>
      <c r="AH6171" s="561" t="s">
        <v>10144</v>
      </c>
      <c r="AI6171" s="830">
        <v>0.70499999999999996</v>
      </c>
    </row>
    <row r="6172" spans="33:35" ht="15" customHeight="1">
      <c r="AG6172" s="829" t="s">
        <v>10313</v>
      </c>
      <c r="AH6172" s="561" t="s">
        <v>10145</v>
      </c>
      <c r="AI6172" s="830">
        <v>0</v>
      </c>
    </row>
    <row r="6173" spans="33:35" ht="15" customHeight="1">
      <c r="AG6173" s="829" t="s">
        <v>10314</v>
      </c>
      <c r="AH6173" s="561" t="s">
        <v>10146</v>
      </c>
      <c r="AI6173" s="830">
        <v>0.98699999999999999</v>
      </c>
    </row>
    <row r="6174" spans="33:35" ht="15" customHeight="1">
      <c r="AG6174" s="829" t="s">
        <v>10315</v>
      </c>
      <c r="AH6174" s="561" t="s">
        <v>10147</v>
      </c>
      <c r="AI6174" s="830">
        <v>0</v>
      </c>
    </row>
    <row r="6175" spans="33:35" ht="15" customHeight="1">
      <c r="AG6175" s="829" t="s">
        <v>10316</v>
      </c>
      <c r="AH6175" s="561" t="s">
        <v>10148</v>
      </c>
      <c r="AI6175" s="830">
        <v>0</v>
      </c>
    </row>
    <row r="6176" spans="33:35" ht="15" customHeight="1">
      <c r="AG6176" s="829" t="s">
        <v>10317</v>
      </c>
      <c r="AH6176" s="561" t="s">
        <v>10149</v>
      </c>
      <c r="AI6176" s="830">
        <v>0.3</v>
      </c>
    </row>
    <row r="6177" spans="33:35" ht="15" customHeight="1">
      <c r="AG6177" s="829" t="s">
        <v>10318</v>
      </c>
      <c r="AH6177" s="561" t="s">
        <v>10150</v>
      </c>
      <c r="AI6177" s="830">
        <v>0.34900000000000003</v>
      </c>
    </row>
    <row r="6178" spans="33:35" ht="15" customHeight="1">
      <c r="AG6178" s="829" t="s">
        <v>10319</v>
      </c>
      <c r="AH6178" s="561" t="s">
        <v>10151</v>
      </c>
      <c r="AI6178" s="830">
        <v>0.37</v>
      </c>
    </row>
    <row r="6179" spans="33:35" ht="15" customHeight="1">
      <c r="AG6179" s="829" t="s">
        <v>10320</v>
      </c>
      <c r="AH6179" s="561" t="s">
        <v>10152</v>
      </c>
      <c r="AI6179" s="830">
        <v>0.432</v>
      </c>
    </row>
    <row r="6180" spans="33:35" ht="15" customHeight="1">
      <c r="AG6180" s="829" t="s">
        <v>10321</v>
      </c>
      <c r="AH6180" s="561" t="s">
        <v>10153</v>
      </c>
      <c r="AI6180" s="830">
        <v>0</v>
      </c>
    </row>
    <row r="6181" spans="33:35" ht="15" customHeight="1">
      <c r="AG6181" s="829" t="s">
        <v>10322</v>
      </c>
      <c r="AH6181" s="561" t="s">
        <v>10154</v>
      </c>
      <c r="AI6181" s="830">
        <v>0.45</v>
      </c>
    </row>
    <row r="6182" spans="33:35" ht="15" customHeight="1">
      <c r="AG6182" s="829" t="s">
        <v>10323</v>
      </c>
      <c r="AH6182" s="561" t="s">
        <v>10155</v>
      </c>
      <c r="AI6182" s="830">
        <v>0</v>
      </c>
    </row>
    <row r="6183" spans="33:35" ht="15" customHeight="1">
      <c r="AG6183" s="829" t="s">
        <v>10324</v>
      </c>
      <c r="AH6183" s="561" t="s">
        <v>10156</v>
      </c>
      <c r="AI6183" s="830">
        <v>0.39500000000000002</v>
      </c>
    </row>
    <row r="6184" spans="33:35" ht="15" customHeight="1">
      <c r="AG6184" s="829" t="s">
        <v>10325</v>
      </c>
      <c r="AH6184" s="561" t="s">
        <v>10157</v>
      </c>
      <c r="AI6184" s="830">
        <v>0</v>
      </c>
    </row>
    <row r="6185" spans="33:35" ht="15" customHeight="1">
      <c r="AG6185" s="829" t="s">
        <v>10326</v>
      </c>
      <c r="AH6185" s="561" t="s">
        <v>10158</v>
      </c>
      <c r="AI6185" s="830">
        <v>0</v>
      </c>
    </row>
    <row r="6186" spans="33:35" ht="15" customHeight="1">
      <c r="AG6186" s="829" t="s">
        <v>10327</v>
      </c>
      <c r="AH6186" s="561" t="s">
        <v>10159</v>
      </c>
      <c r="AI6186" s="830">
        <v>0.34699999999999998</v>
      </c>
    </row>
    <row r="6187" spans="33:35" ht="15" customHeight="1">
      <c r="AG6187" s="829" t="s">
        <v>10328</v>
      </c>
      <c r="AH6187" s="561" t="s">
        <v>10160</v>
      </c>
      <c r="AI6187" s="830">
        <v>0.44900000000000001</v>
      </c>
    </row>
    <row r="6188" spans="33:35" ht="15" customHeight="1">
      <c r="AG6188" s="829" t="s">
        <v>10329</v>
      </c>
      <c r="AH6188" s="561" t="s">
        <v>10161</v>
      </c>
      <c r="AI6188" s="830">
        <v>0.39900000000000002</v>
      </c>
    </row>
    <row r="6189" spans="33:35" ht="15" customHeight="1">
      <c r="AG6189" s="829" t="s">
        <v>10330</v>
      </c>
      <c r="AH6189" s="561" t="s">
        <v>10162</v>
      </c>
      <c r="AI6189" s="830">
        <v>0.29899999999999999</v>
      </c>
    </row>
    <row r="6190" spans="33:35" ht="15" customHeight="1">
      <c r="AG6190" s="829" t="s">
        <v>10331</v>
      </c>
      <c r="AH6190" s="561" t="s">
        <v>10163</v>
      </c>
      <c r="AI6190" s="830">
        <v>0.19900000000000001</v>
      </c>
    </row>
    <row r="6191" spans="33:35" ht="15" customHeight="1">
      <c r="AG6191" s="829" t="s">
        <v>10332</v>
      </c>
      <c r="AH6191" s="561" t="s">
        <v>10164</v>
      </c>
      <c r="AI6191" s="830">
        <v>0</v>
      </c>
    </row>
    <row r="6192" spans="33:35" ht="15" customHeight="1">
      <c r="AG6192" s="829" t="s">
        <v>10333</v>
      </c>
      <c r="AH6192" s="561" t="s">
        <v>10165</v>
      </c>
      <c r="AI6192" s="830">
        <v>0.45</v>
      </c>
    </row>
    <row r="6193" spans="33:35" ht="15" customHeight="1">
      <c r="AG6193" s="829" t="s">
        <v>10334</v>
      </c>
      <c r="AH6193" s="561" t="s">
        <v>10166</v>
      </c>
      <c r="AI6193" s="830">
        <v>0.315</v>
      </c>
    </row>
    <row r="6194" spans="33:35" ht="15" customHeight="1">
      <c r="AG6194" s="829" t="s">
        <v>10335</v>
      </c>
      <c r="AH6194" s="561" t="s">
        <v>10167</v>
      </c>
      <c r="AI6194" s="830">
        <v>0.23499999999999999</v>
      </c>
    </row>
    <row r="6195" spans="33:35" ht="15" customHeight="1">
      <c r="AG6195" s="829" t="s">
        <v>10336</v>
      </c>
      <c r="AH6195" s="561" t="s">
        <v>10168</v>
      </c>
      <c r="AI6195" s="830">
        <v>1.042</v>
      </c>
    </row>
    <row r="6196" spans="33:35" ht="15" customHeight="1">
      <c r="AG6196" s="829" t="s">
        <v>10337</v>
      </c>
      <c r="AH6196" s="561" t="s">
        <v>10169</v>
      </c>
      <c r="AI6196" s="830">
        <v>0</v>
      </c>
    </row>
    <row r="6197" spans="33:35" ht="15" customHeight="1">
      <c r="AG6197" s="829" t="s">
        <v>10338</v>
      </c>
      <c r="AH6197" s="561" t="s">
        <v>10170</v>
      </c>
      <c r="AI6197" s="830">
        <v>0.3</v>
      </c>
    </row>
    <row r="6198" spans="33:35" ht="15" customHeight="1">
      <c r="AG6198" s="829" t="s">
        <v>10339</v>
      </c>
      <c r="AH6198" s="561" t="s">
        <v>10171</v>
      </c>
      <c r="AI6198" s="830">
        <v>0.4</v>
      </c>
    </row>
    <row r="6199" spans="33:35" ht="15" customHeight="1">
      <c r="AG6199" s="829" t="s">
        <v>10340</v>
      </c>
      <c r="AH6199" s="561" t="s">
        <v>10172</v>
      </c>
      <c r="AI6199" s="830">
        <v>0.58100000000000007</v>
      </c>
    </row>
    <row r="6200" spans="33:35" ht="15" customHeight="1">
      <c r="AG6200" s="829" t="s">
        <v>10341</v>
      </c>
      <c r="AH6200" s="561" t="s">
        <v>10173</v>
      </c>
      <c r="AI6200" s="830">
        <v>0</v>
      </c>
    </row>
    <row r="6201" spans="33:35" ht="15" customHeight="1">
      <c r="AG6201" s="829" t="s">
        <v>10342</v>
      </c>
      <c r="AH6201" s="561" t="s">
        <v>10174</v>
      </c>
      <c r="AI6201" s="830">
        <v>0.495</v>
      </c>
    </row>
    <row r="6202" spans="33:35" ht="15" customHeight="1">
      <c r="AG6202" s="829" t="s">
        <v>10343</v>
      </c>
      <c r="AH6202" s="561" t="s">
        <v>10175</v>
      </c>
      <c r="AI6202" s="830">
        <v>0</v>
      </c>
    </row>
    <row r="6203" spans="33:35" ht="15" customHeight="1">
      <c r="AG6203" s="829" t="s">
        <v>10344</v>
      </c>
      <c r="AH6203" s="561" t="s">
        <v>10176</v>
      </c>
      <c r="AI6203" s="830">
        <v>0</v>
      </c>
    </row>
    <row r="6204" spans="33:35" ht="15" customHeight="1">
      <c r="AG6204" s="829" t="s">
        <v>10345</v>
      </c>
      <c r="AH6204" s="561" t="s">
        <v>10177</v>
      </c>
      <c r="AI6204" s="830">
        <v>0.59199999999999997</v>
      </c>
    </row>
    <row r="6205" spans="33:35" ht="15" customHeight="1">
      <c r="AG6205" s="829" t="s">
        <v>10346</v>
      </c>
      <c r="AH6205" s="561" t="s">
        <v>10178</v>
      </c>
      <c r="AI6205" s="830">
        <v>0</v>
      </c>
    </row>
    <row r="6206" spans="33:35" ht="15" customHeight="1">
      <c r="AG6206" s="829" t="s">
        <v>10347</v>
      </c>
      <c r="AH6206" s="561" t="s">
        <v>10179</v>
      </c>
      <c r="AI6206" s="830">
        <v>0.61899999999999999</v>
      </c>
    </row>
    <row r="6207" spans="33:35" ht="15" customHeight="1">
      <c r="AG6207" s="829" t="s">
        <v>10348</v>
      </c>
      <c r="AH6207" s="561" t="s">
        <v>10180</v>
      </c>
      <c r="AI6207" s="830">
        <v>0.42499999999999999</v>
      </c>
    </row>
    <row r="6208" spans="33:35" ht="15" customHeight="1">
      <c r="AG6208" s="829" t="s">
        <v>10349</v>
      </c>
      <c r="AH6208" s="561" t="s">
        <v>10181</v>
      </c>
      <c r="AI6208" s="830">
        <v>0</v>
      </c>
    </row>
    <row r="6209" spans="33:35" ht="15" customHeight="1">
      <c r="AG6209" s="829" t="s">
        <v>10350</v>
      </c>
      <c r="AH6209" s="561" t="s">
        <v>10182</v>
      </c>
      <c r="AI6209" s="830">
        <v>0.35199999999999998</v>
      </c>
    </row>
    <row r="6210" spans="33:35" ht="15" customHeight="1">
      <c r="AG6210" s="829" t="s">
        <v>10351</v>
      </c>
      <c r="AH6210" s="561" t="s">
        <v>10183</v>
      </c>
      <c r="AI6210" s="830">
        <v>0.54699999999999993</v>
      </c>
    </row>
    <row r="6211" spans="33:35" ht="15" customHeight="1">
      <c r="AG6211" s="829" t="s">
        <v>10352</v>
      </c>
      <c r="AH6211" s="561" t="s">
        <v>10184</v>
      </c>
      <c r="AI6211" s="830">
        <v>0.57099999999999995</v>
      </c>
    </row>
    <row r="6212" spans="33:35" ht="15" customHeight="1">
      <c r="AG6212" s="829" t="s">
        <v>10353</v>
      </c>
      <c r="AH6212" s="561" t="s">
        <v>10185</v>
      </c>
      <c r="AI6212" s="830">
        <v>0</v>
      </c>
    </row>
    <row r="6213" spans="33:35" ht="15" customHeight="1">
      <c r="AG6213" s="829" t="s">
        <v>10354</v>
      </c>
      <c r="AH6213" s="561" t="s">
        <v>10186</v>
      </c>
      <c r="AI6213" s="830">
        <v>0</v>
      </c>
    </row>
    <row r="6214" spans="33:35" ht="15" customHeight="1">
      <c r="AG6214" s="829" t="s">
        <v>10355</v>
      </c>
      <c r="AH6214" s="561" t="s">
        <v>10187</v>
      </c>
      <c r="AI6214" s="830">
        <v>0</v>
      </c>
    </row>
    <row r="6215" spans="33:35" ht="15" customHeight="1">
      <c r="AG6215" s="829" t="s">
        <v>10356</v>
      </c>
      <c r="AH6215" s="561" t="s">
        <v>10188</v>
      </c>
      <c r="AI6215" s="830">
        <v>0.185</v>
      </c>
    </row>
    <row r="6216" spans="33:35" ht="15" customHeight="1">
      <c r="AG6216" s="829" t="s">
        <v>10357</v>
      </c>
      <c r="AH6216" s="561" t="s">
        <v>10189</v>
      </c>
      <c r="AI6216" s="830">
        <v>0.11299999999999999</v>
      </c>
    </row>
    <row r="6217" spans="33:35" ht="15" customHeight="1">
      <c r="AG6217" s="829" t="s">
        <v>10358</v>
      </c>
      <c r="AH6217" s="561" t="s">
        <v>10190</v>
      </c>
      <c r="AI6217" s="830">
        <v>0.08</v>
      </c>
    </row>
    <row r="6218" spans="33:35" ht="15" customHeight="1">
      <c r="AG6218" s="829" t="s">
        <v>10359</v>
      </c>
      <c r="AH6218" s="561" t="s">
        <v>10191</v>
      </c>
      <c r="AI6218" s="830">
        <v>0</v>
      </c>
    </row>
    <row r="6219" spans="33:35" ht="15" customHeight="1">
      <c r="AG6219" s="829" t="s">
        <v>10360</v>
      </c>
      <c r="AH6219" s="561" t="s">
        <v>10192</v>
      </c>
      <c r="AI6219" s="830">
        <v>0.15</v>
      </c>
    </row>
    <row r="6220" spans="33:35" ht="15" customHeight="1">
      <c r="AG6220" s="829" t="s">
        <v>10361</v>
      </c>
      <c r="AH6220" s="561" t="s">
        <v>10193</v>
      </c>
      <c r="AI6220" s="830">
        <v>0.16799999999999998</v>
      </c>
    </row>
    <row r="6221" spans="33:35" ht="15" customHeight="1">
      <c r="AG6221" s="829" t="s">
        <v>10362</v>
      </c>
      <c r="AH6221" s="561" t="s">
        <v>10194</v>
      </c>
      <c r="AI6221" s="830">
        <v>0.34900000000000003</v>
      </c>
    </row>
    <row r="6222" spans="33:35" ht="15" customHeight="1">
      <c r="AG6222" s="829" t="s">
        <v>10363</v>
      </c>
      <c r="AH6222" s="561" t="s">
        <v>10195</v>
      </c>
      <c r="AI6222" s="830">
        <v>0</v>
      </c>
    </row>
    <row r="6223" spans="33:35" ht="15" customHeight="1">
      <c r="AG6223" s="829" t="s">
        <v>10364</v>
      </c>
      <c r="AH6223" s="561" t="s">
        <v>10196</v>
      </c>
      <c r="AI6223" s="830">
        <v>0.42099999999999999</v>
      </c>
    </row>
    <row r="6224" spans="33:35" ht="15" customHeight="1">
      <c r="AG6224" s="829" t="s">
        <v>10365</v>
      </c>
      <c r="AH6224" s="561" t="s">
        <v>10197</v>
      </c>
      <c r="AI6224" s="830">
        <v>0</v>
      </c>
    </row>
    <row r="6225" spans="33:35" ht="15" customHeight="1">
      <c r="AG6225" s="829" t="s">
        <v>10366</v>
      </c>
      <c r="AH6225" s="561" t="s">
        <v>10198</v>
      </c>
      <c r="AI6225" s="830">
        <v>0.219</v>
      </c>
    </row>
    <row r="6226" spans="33:35" ht="15" customHeight="1">
      <c r="AG6226" s="829" t="s">
        <v>10367</v>
      </c>
      <c r="AH6226" s="561" t="s">
        <v>10199</v>
      </c>
      <c r="AI6226" s="830">
        <v>0.27200000000000002</v>
      </c>
    </row>
    <row r="6227" spans="33:35" ht="15" customHeight="1">
      <c r="AG6227" s="829" t="s">
        <v>10368</v>
      </c>
      <c r="AH6227" s="561" t="s">
        <v>10200</v>
      </c>
      <c r="AI6227" s="830">
        <v>0.32800000000000001</v>
      </c>
    </row>
    <row r="6228" spans="33:35" ht="15" customHeight="1">
      <c r="AG6228" s="829" t="s">
        <v>10369</v>
      </c>
      <c r="AH6228" s="561" t="s">
        <v>10201</v>
      </c>
      <c r="AI6228" s="830">
        <v>0.35</v>
      </c>
    </row>
    <row r="6229" spans="33:35" ht="15" customHeight="1">
      <c r="AG6229" s="829" t="s">
        <v>10370</v>
      </c>
      <c r="AH6229" s="561" t="s">
        <v>10202</v>
      </c>
      <c r="AI6229" s="830">
        <v>0.373</v>
      </c>
    </row>
    <row r="6230" spans="33:35" ht="15" customHeight="1">
      <c r="AG6230" s="829" t="s">
        <v>10371</v>
      </c>
      <c r="AH6230" s="561" t="s">
        <v>10203</v>
      </c>
      <c r="AI6230" s="830">
        <v>0.41300000000000003</v>
      </c>
    </row>
    <row r="6231" spans="33:35" ht="15" customHeight="1">
      <c r="AG6231" s="829" t="s">
        <v>10372</v>
      </c>
      <c r="AH6231" s="561" t="s">
        <v>10204</v>
      </c>
      <c r="AI6231" s="830">
        <v>0.6</v>
      </c>
    </row>
    <row r="6232" spans="33:35" ht="15" customHeight="1">
      <c r="AG6232" s="829" t="s">
        <v>10373</v>
      </c>
      <c r="AH6232" s="561" t="s">
        <v>10205</v>
      </c>
      <c r="AI6232" s="830">
        <v>0.35300000000000004</v>
      </c>
    </row>
    <row r="6233" spans="33:35" ht="15" customHeight="1">
      <c r="AG6233" s="829" t="s">
        <v>10374</v>
      </c>
      <c r="AH6233" s="561" t="s">
        <v>10206</v>
      </c>
      <c r="AI6233" s="830">
        <v>0.42899999999999999</v>
      </c>
    </row>
    <row r="6234" spans="33:35" ht="15" customHeight="1">
      <c r="AG6234" s="829" t="s">
        <v>10375</v>
      </c>
      <c r="AH6234" s="561" t="s">
        <v>10207</v>
      </c>
      <c r="AI6234" s="830">
        <v>0</v>
      </c>
    </row>
    <row r="6235" spans="33:35" ht="15" customHeight="1">
      <c r="AG6235" s="829" t="s">
        <v>10376</v>
      </c>
      <c r="AH6235" s="561" t="s">
        <v>10208</v>
      </c>
      <c r="AI6235" s="830">
        <v>0</v>
      </c>
    </row>
    <row r="6236" spans="33:35" ht="15" customHeight="1">
      <c r="AG6236" s="829" t="s">
        <v>10377</v>
      </c>
      <c r="AH6236" s="561" t="s">
        <v>10209</v>
      </c>
      <c r="AI6236" s="830">
        <v>0</v>
      </c>
    </row>
    <row r="6237" spans="33:35" ht="15" customHeight="1">
      <c r="AG6237" s="829" t="s">
        <v>10378</v>
      </c>
      <c r="AH6237" s="561" t="s">
        <v>10210</v>
      </c>
      <c r="AI6237" s="830">
        <v>0</v>
      </c>
    </row>
    <row r="6238" spans="33:35" ht="15" customHeight="1">
      <c r="AG6238" s="829" t="s">
        <v>10379</v>
      </c>
      <c r="AH6238" s="561" t="s">
        <v>10211</v>
      </c>
      <c r="AI6238" s="830">
        <v>0</v>
      </c>
    </row>
    <row r="6239" spans="33:35" ht="15" customHeight="1">
      <c r="AG6239" s="829" t="s">
        <v>10380</v>
      </c>
      <c r="AH6239" s="561" t="s">
        <v>10212</v>
      </c>
      <c r="AI6239" s="830">
        <v>0</v>
      </c>
    </row>
    <row r="6240" spans="33:35" ht="15" customHeight="1">
      <c r="AG6240" s="829" t="s">
        <v>10381</v>
      </c>
      <c r="AH6240" s="561" t="s">
        <v>10213</v>
      </c>
      <c r="AI6240" s="830">
        <v>0</v>
      </c>
    </row>
    <row r="6241" spans="33:35" ht="15" customHeight="1">
      <c r="AG6241" s="829" t="s">
        <v>10382</v>
      </c>
      <c r="AH6241" s="561" t="s">
        <v>10214</v>
      </c>
      <c r="AI6241" s="830">
        <v>0</v>
      </c>
    </row>
    <row r="6242" spans="33:35" ht="15" customHeight="1">
      <c r="AG6242" s="829" t="s">
        <v>10383</v>
      </c>
      <c r="AH6242" s="561" t="s">
        <v>10215</v>
      </c>
      <c r="AI6242" s="830">
        <v>0</v>
      </c>
    </row>
    <row r="6243" spans="33:35" ht="15" customHeight="1">
      <c r="AG6243" s="829" t="s">
        <v>10384</v>
      </c>
      <c r="AH6243" s="561" t="s">
        <v>10216</v>
      </c>
      <c r="AI6243" s="830">
        <v>0</v>
      </c>
    </row>
    <row r="6244" spans="33:35" ht="15" customHeight="1">
      <c r="AG6244" s="829" t="s">
        <v>10385</v>
      </c>
      <c r="AH6244" s="561" t="s">
        <v>10217</v>
      </c>
      <c r="AI6244" s="830">
        <v>0</v>
      </c>
    </row>
    <row r="6245" spans="33:35" ht="15" customHeight="1">
      <c r="AG6245" s="829" t="s">
        <v>10386</v>
      </c>
      <c r="AH6245" s="561" t="s">
        <v>10218</v>
      </c>
      <c r="AI6245" s="830">
        <v>0</v>
      </c>
    </row>
    <row r="6246" spans="33:35" ht="15" customHeight="1">
      <c r="AG6246" s="829" t="s">
        <v>10387</v>
      </c>
      <c r="AH6246" s="561" t="s">
        <v>10219</v>
      </c>
      <c r="AI6246" s="830">
        <v>0</v>
      </c>
    </row>
    <row r="6247" spans="33:35" ht="15" customHeight="1">
      <c r="AG6247" s="829" t="s">
        <v>10388</v>
      </c>
      <c r="AH6247" s="561" t="s">
        <v>10220</v>
      </c>
      <c r="AI6247" s="830">
        <v>0.43099999999999999</v>
      </c>
    </row>
    <row r="6248" spans="33:35" ht="15" customHeight="1">
      <c r="AG6248" s="829" t="s">
        <v>10389</v>
      </c>
      <c r="AH6248" s="561" t="s">
        <v>10221</v>
      </c>
      <c r="AI6248" s="830">
        <v>0</v>
      </c>
    </row>
    <row r="6249" spans="33:35" ht="15" customHeight="1">
      <c r="AG6249" s="829" t="s">
        <v>10390</v>
      </c>
      <c r="AH6249" s="561" t="s">
        <v>10222</v>
      </c>
      <c r="AI6249" s="830">
        <v>0</v>
      </c>
    </row>
    <row r="6250" spans="33:35" ht="15" customHeight="1">
      <c r="AG6250" s="829" t="s">
        <v>10391</v>
      </c>
      <c r="AH6250" s="561" t="s">
        <v>10223</v>
      </c>
      <c r="AI6250" s="830">
        <v>0.1</v>
      </c>
    </row>
    <row r="6251" spans="33:35" ht="15" customHeight="1">
      <c r="AG6251" s="829" t="s">
        <v>10392</v>
      </c>
      <c r="AH6251" s="561" t="s">
        <v>10224</v>
      </c>
      <c r="AI6251" s="830">
        <v>0.25</v>
      </c>
    </row>
    <row r="6252" spans="33:35" ht="15" customHeight="1">
      <c r="AG6252" s="829" t="s">
        <v>10393</v>
      </c>
      <c r="AH6252" s="561" t="s">
        <v>10225</v>
      </c>
      <c r="AI6252" s="830">
        <v>0.628</v>
      </c>
    </row>
    <row r="6253" spans="33:35" ht="15" customHeight="1">
      <c r="AG6253" s="829" t="s">
        <v>10394</v>
      </c>
      <c r="AH6253" s="561" t="s">
        <v>10226</v>
      </c>
      <c r="AI6253" s="830">
        <v>0</v>
      </c>
    </row>
    <row r="6254" spans="33:35" ht="15" customHeight="1">
      <c r="AG6254" s="829" t="s">
        <v>10395</v>
      </c>
      <c r="AH6254" s="561" t="s">
        <v>10227</v>
      </c>
      <c r="AI6254" s="830">
        <v>0</v>
      </c>
    </row>
    <row r="6255" spans="33:35" ht="15" customHeight="1">
      <c r="AG6255" s="829" t="s">
        <v>10396</v>
      </c>
      <c r="AH6255" s="561" t="s">
        <v>10228</v>
      </c>
      <c r="AI6255" s="830">
        <v>0.77300000000000002</v>
      </c>
    </row>
    <row r="6256" spans="33:35" ht="15" customHeight="1">
      <c r="AG6256" s="829" t="s">
        <v>5924</v>
      </c>
      <c r="AH6256" s="561" t="s">
        <v>10229</v>
      </c>
      <c r="AI6256" s="830" t="s">
        <v>10230</v>
      </c>
    </row>
    <row r="6257" spans="33:35" ht="15" customHeight="1">
      <c r="AG6257" s="829" t="s">
        <v>10397</v>
      </c>
      <c r="AH6257" s="561" t="s">
        <v>10231</v>
      </c>
      <c r="AI6257" s="830">
        <v>0</v>
      </c>
    </row>
    <row r="6258" spans="33:35" ht="15" customHeight="1">
      <c r="AG6258" s="829" t="s">
        <v>10398</v>
      </c>
      <c r="AH6258" s="561" t="s">
        <v>10232</v>
      </c>
      <c r="AI6258" s="830">
        <v>0.157</v>
      </c>
    </row>
    <row r="6259" spans="33:35" ht="15" customHeight="1">
      <c r="AG6259" s="829" t="s">
        <v>10399</v>
      </c>
      <c r="AH6259" s="561" t="s">
        <v>10233</v>
      </c>
      <c r="AI6259" s="830">
        <v>0.26899999999999996</v>
      </c>
    </row>
    <row r="6260" spans="33:35" ht="15" customHeight="1">
      <c r="AG6260" s="829" t="s">
        <v>10400</v>
      </c>
      <c r="AH6260" s="561" t="s">
        <v>10234</v>
      </c>
      <c r="AI6260" s="830">
        <v>0.29100000000000004</v>
      </c>
    </row>
    <row r="6261" spans="33:35" ht="15" customHeight="1">
      <c r="AG6261" s="829" t="s">
        <v>10401</v>
      </c>
      <c r="AH6261" s="561" t="s">
        <v>10235</v>
      </c>
      <c r="AI6261" s="830">
        <v>0.33599999999999997</v>
      </c>
    </row>
    <row r="6262" spans="33:35" ht="15" customHeight="1">
      <c r="AG6262" s="829" t="s">
        <v>10402</v>
      </c>
      <c r="AH6262" s="561" t="s">
        <v>10236</v>
      </c>
      <c r="AI6262" s="830">
        <v>0.38600000000000001</v>
      </c>
    </row>
    <row r="6263" spans="33:35" ht="15" customHeight="1">
      <c r="AG6263" s="829" t="s">
        <v>10403</v>
      </c>
      <c r="AH6263" s="561" t="s">
        <v>10237</v>
      </c>
      <c r="AI6263" s="830">
        <v>0</v>
      </c>
    </row>
    <row r="6264" spans="33:35" ht="15" customHeight="1">
      <c r="AG6264" s="829" t="s">
        <v>10404</v>
      </c>
      <c r="AH6264" s="561" t="s">
        <v>10238</v>
      </c>
      <c r="AI6264" s="830">
        <v>0</v>
      </c>
    </row>
    <row r="6265" spans="33:35" ht="15" customHeight="1">
      <c r="AG6265" s="829" t="s">
        <v>10405</v>
      </c>
      <c r="AH6265" s="561" t="s">
        <v>10239</v>
      </c>
      <c r="AI6265" s="830">
        <v>0.32300000000000001</v>
      </c>
    </row>
    <row r="6266" spans="33:35" ht="15" customHeight="1">
      <c r="AG6266" s="829" t="s">
        <v>10406</v>
      </c>
      <c r="AH6266" s="561" t="s">
        <v>10240</v>
      </c>
      <c r="AI6266" s="830">
        <v>0</v>
      </c>
    </row>
    <row r="6267" spans="33:35" ht="15" customHeight="1">
      <c r="AG6267" s="829" t="s">
        <v>10407</v>
      </c>
      <c r="AH6267" s="561" t="s">
        <v>10241</v>
      </c>
      <c r="AI6267" s="830">
        <v>0.57700000000000007</v>
      </c>
    </row>
    <row r="6268" spans="33:35" ht="15" customHeight="1">
      <c r="AG6268" s="829" t="s">
        <v>10408</v>
      </c>
      <c r="AH6268" s="561" t="s">
        <v>10242</v>
      </c>
      <c r="AI6268" s="830">
        <v>0</v>
      </c>
    </row>
    <row r="6269" spans="33:35" ht="15" customHeight="1">
      <c r="AG6269" s="829" t="s">
        <v>10409</v>
      </c>
      <c r="AH6269" s="561" t="s">
        <v>10243</v>
      </c>
      <c r="AI6269" s="830">
        <v>0.2</v>
      </c>
    </row>
    <row r="6270" spans="33:35" ht="15" customHeight="1">
      <c r="AG6270" s="829" t="s">
        <v>10410</v>
      </c>
      <c r="AH6270" s="561" t="s">
        <v>10244</v>
      </c>
      <c r="AI6270" s="830">
        <v>0</v>
      </c>
    </row>
    <row r="6271" spans="33:35" ht="15" customHeight="1">
      <c r="AG6271" s="829" t="s">
        <v>10411</v>
      </c>
      <c r="AH6271" s="561" t="s">
        <v>10245</v>
      </c>
      <c r="AI6271" s="830">
        <v>0</v>
      </c>
    </row>
    <row r="6272" spans="33:35" ht="15" customHeight="1">
      <c r="AG6272" s="829" t="s">
        <v>10412</v>
      </c>
      <c r="AH6272" s="561" t="s">
        <v>10246</v>
      </c>
      <c r="AI6272" s="830">
        <v>0.254</v>
      </c>
    </row>
    <row r="6273" spans="33:35" ht="15" customHeight="1">
      <c r="AG6273" s="829" t="s">
        <v>10413</v>
      </c>
      <c r="AH6273" s="561" t="s">
        <v>10247</v>
      </c>
      <c r="AI6273" s="830">
        <v>0</v>
      </c>
    </row>
    <row r="6274" spans="33:35" ht="15" customHeight="1">
      <c r="AG6274" s="829" t="s">
        <v>10414</v>
      </c>
      <c r="AH6274" s="561" t="s">
        <v>10248</v>
      </c>
      <c r="AI6274" s="830">
        <v>0</v>
      </c>
    </row>
    <row r="6275" spans="33:35" ht="15" customHeight="1">
      <c r="AG6275" s="829" t="s">
        <v>10415</v>
      </c>
      <c r="AH6275" s="561" t="s">
        <v>10249</v>
      </c>
      <c r="AI6275" s="830">
        <v>0</v>
      </c>
    </row>
    <row r="6276" spans="33:35" ht="15" customHeight="1">
      <c r="AG6276" s="829" t="s">
        <v>10416</v>
      </c>
      <c r="AH6276" s="561" t="s">
        <v>10250</v>
      </c>
      <c r="AI6276" s="830">
        <v>0.253</v>
      </c>
    </row>
    <row r="6277" spans="33:35" ht="15" customHeight="1">
      <c r="AG6277" s="829" t="s">
        <v>10417</v>
      </c>
      <c r="AH6277" s="561" t="s">
        <v>10251</v>
      </c>
      <c r="AI6277" s="830">
        <v>0.16699999999999998</v>
      </c>
    </row>
    <row r="6278" spans="33:35" ht="15" customHeight="1">
      <c r="AG6278" s="829" t="s">
        <v>10418</v>
      </c>
      <c r="AH6278" s="561" t="s">
        <v>10252</v>
      </c>
      <c r="AI6278" s="830">
        <v>0.49799999999999994</v>
      </c>
    </row>
    <row r="6279" spans="33:35" ht="15" customHeight="1">
      <c r="AG6279" s="829" t="s">
        <v>10419</v>
      </c>
      <c r="AH6279" s="561" t="s">
        <v>10253</v>
      </c>
      <c r="AI6279" s="830">
        <v>0.36200000000000004</v>
      </c>
    </row>
    <row r="6280" spans="33:35" ht="15" customHeight="1">
      <c r="AG6280" s="829" t="s">
        <v>10420</v>
      </c>
      <c r="AH6280" s="561" t="s">
        <v>10254</v>
      </c>
      <c r="AI6280" s="830">
        <v>0</v>
      </c>
    </row>
    <row r="6281" spans="33:35" ht="15" customHeight="1">
      <c r="AG6281" s="829" t="s">
        <v>10421</v>
      </c>
      <c r="AH6281" s="561" t="s">
        <v>10255</v>
      </c>
      <c r="AI6281" s="830">
        <v>0</v>
      </c>
    </row>
    <row r="6282" spans="33:35" ht="15" customHeight="1">
      <c r="AG6282" s="829" t="s">
        <v>10422</v>
      </c>
      <c r="AH6282" s="561" t="s">
        <v>10256</v>
      </c>
      <c r="AI6282" s="830">
        <v>0.34299999999999997</v>
      </c>
    </row>
    <row r="6283" spans="33:35" ht="15" customHeight="1">
      <c r="AG6283" s="829" t="s">
        <v>10423</v>
      </c>
      <c r="AH6283" s="561" t="s">
        <v>10257</v>
      </c>
      <c r="AI6283" s="830">
        <v>0.48700000000000004</v>
      </c>
    </row>
    <row r="6284" spans="33:35" ht="15" customHeight="1">
      <c r="AG6284" s="829" t="s">
        <v>10424</v>
      </c>
      <c r="AH6284" s="561" t="s">
        <v>10258</v>
      </c>
      <c r="AI6284" s="830">
        <v>0</v>
      </c>
    </row>
    <row r="6285" spans="33:35" ht="15" customHeight="1">
      <c r="AG6285" s="829" t="s">
        <v>10425</v>
      </c>
      <c r="AH6285" s="561" t="s">
        <v>10259</v>
      </c>
      <c r="AI6285" s="830">
        <v>0.42899999999999999</v>
      </c>
    </row>
    <row r="6286" spans="33:35" ht="15" customHeight="1">
      <c r="AG6286" s="829" t="s">
        <v>10426</v>
      </c>
      <c r="AH6286" s="561" t="s">
        <v>10260</v>
      </c>
      <c r="AI6286" s="830">
        <v>0</v>
      </c>
    </row>
    <row r="6287" spans="33:35" ht="15" customHeight="1">
      <c r="AG6287" s="829" t="s">
        <v>10427</v>
      </c>
      <c r="AH6287" s="561" t="s">
        <v>10261</v>
      </c>
      <c r="AI6287" s="830">
        <v>0.33599999999999997</v>
      </c>
    </row>
    <row r="6288" spans="33:35" ht="15" customHeight="1">
      <c r="AG6288" s="829" t="s">
        <v>10428</v>
      </c>
      <c r="AH6288" s="561" t="s">
        <v>10262</v>
      </c>
      <c r="AI6288" s="830">
        <v>0</v>
      </c>
    </row>
    <row r="6289" spans="33:35" ht="15" customHeight="1">
      <c r="AG6289" s="829" t="s">
        <v>10429</v>
      </c>
      <c r="AH6289" s="561" t="s">
        <v>10263</v>
      </c>
      <c r="AI6289" s="830">
        <v>0.16699999999999998</v>
      </c>
    </row>
    <row r="6290" spans="33:35" ht="15" customHeight="1">
      <c r="AG6290" s="829" t="s">
        <v>10430</v>
      </c>
      <c r="AH6290" s="561" t="s">
        <v>10264</v>
      </c>
      <c r="AI6290" s="830">
        <v>0.23299999999999998</v>
      </c>
    </row>
    <row r="6291" spans="33:35" ht="15" customHeight="1">
      <c r="AG6291" s="829" t="s">
        <v>10431</v>
      </c>
      <c r="AH6291" s="561" t="s">
        <v>10265</v>
      </c>
      <c r="AI6291" s="830">
        <v>0.254</v>
      </c>
    </row>
    <row r="6292" spans="33:35" ht="15" customHeight="1">
      <c r="AG6292" s="829" t="s">
        <v>10432</v>
      </c>
      <c r="AH6292" s="561" t="s">
        <v>10266</v>
      </c>
      <c r="AI6292" s="830">
        <v>0.97099999999999997</v>
      </c>
    </row>
    <row r="6293" spans="33:35" ht="15" customHeight="1">
      <c r="AG6293" s="829" t="s">
        <v>10433</v>
      </c>
      <c r="AH6293" s="561" t="s">
        <v>10267</v>
      </c>
      <c r="AI6293" s="830">
        <v>0</v>
      </c>
    </row>
    <row r="6294" spans="33:35" ht="15" customHeight="1">
      <c r="AG6294" s="829" t="s">
        <v>10434</v>
      </c>
      <c r="AH6294" s="561" t="s">
        <v>10268</v>
      </c>
      <c r="AI6294" s="830">
        <v>0.153</v>
      </c>
    </row>
    <row r="6295" spans="33:35" ht="15" customHeight="1">
      <c r="AG6295" s="829" t="s">
        <v>10435</v>
      </c>
      <c r="AH6295" s="561" t="s">
        <v>10269</v>
      </c>
      <c r="AI6295" s="830">
        <v>0.29100000000000004</v>
      </c>
    </row>
    <row r="6296" spans="33:35" ht="15" customHeight="1">
      <c r="AG6296" s="829" t="s">
        <v>10436</v>
      </c>
      <c r="AH6296" s="561" t="s">
        <v>10270</v>
      </c>
      <c r="AI6296" s="830">
        <v>0.54600000000000004</v>
      </c>
    </row>
    <row r="6297" spans="33:35" ht="15" customHeight="1">
      <c r="AG6297" s="829" t="s">
        <v>10437</v>
      </c>
      <c r="AH6297" s="561" t="s">
        <v>10271</v>
      </c>
      <c r="AI6297" s="830">
        <v>0</v>
      </c>
    </row>
    <row r="6298" spans="33:35" ht="15" customHeight="1">
      <c r="AG6298" s="829" t="s">
        <v>10438</v>
      </c>
      <c r="AH6298" s="561" t="s">
        <v>10272</v>
      </c>
      <c r="AI6298" s="830">
        <v>0.30599999999999999</v>
      </c>
    </row>
    <row r="6299" spans="33:35" ht="15" customHeight="1">
      <c r="AG6299" s="829" t="s">
        <v>10439</v>
      </c>
      <c r="AH6299" s="561" t="s">
        <v>10273</v>
      </c>
      <c r="AI6299" s="830">
        <v>0.42299999999999999</v>
      </c>
    </row>
    <row r="6300" spans="33:35" ht="15" customHeight="1" thickBot="1">
      <c r="AG6300" s="831" t="s">
        <v>10440</v>
      </c>
      <c r="AH6300" s="832" t="s">
        <v>893</v>
      </c>
      <c r="AI6300" s="833" t="s">
        <v>10274</v>
      </c>
    </row>
    <row r="6301" spans="33:35" ht="15" customHeight="1">
      <c r="AG6301" s="836" t="s">
        <v>11495</v>
      </c>
      <c r="AH6301" s="837" t="s">
        <v>10442</v>
      </c>
      <c r="AI6301" s="838">
        <v>0</v>
      </c>
    </row>
    <row r="6302" spans="33:35" ht="15" customHeight="1">
      <c r="AG6302" s="839" t="s">
        <v>11496</v>
      </c>
      <c r="AH6302" t="s">
        <v>10443</v>
      </c>
      <c r="AI6302" s="840">
        <v>0</v>
      </c>
    </row>
    <row r="6303" spans="33:35" ht="15" customHeight="1">
      <c r="AG6303" s="839" t="s">
        <v>11497</v>
      </c>
      <c r="AH6303" t="s">
        <v>10444</v>
      </c>
      <c r="AI6303" s="840">
        <v>0</v>
      </c>
    </row>
    <row r="6304" spans="33:35" ht="15" customHeight="1">
      <c r="AG6304" s="839" t="s">
        <v>11498</v>
      </c>
      <c r="AH6304" t="s">
        <v>10445</v>
      </c>
      <c r="AI6304" s="840">
        <v>0</v>
      </c>
    </row>
    <row r="6305" spans="33:35" ht="15" customHeight="1">
      <c r="AG6305" s="839" t="s">
        <v>11499</v>
      </c>
      <c r="AH6305" t="s">
        <v>10446</v>
      </c>
      <c r="AI6305" s="840">
        <v>0</v>
      </c>
    </row>
    <row r="6306" spans="33:35" ht="15" customHeight="1">
      <c r="AG6306" s="839" t="s">
        <v>11500</v>
      </c>
      <c r="AH6306" t="s">
        <v>10447</v>
      </c>
      <c r="AI6306" s="840">
        <v>0</v>
      </c>
    </row>
    <row r="6307" spans="33:35" ht="15" customHeight="1">
      <c r="AG6307" s="839" t="s">
        <v>11501</v>
      </c>
      <c r="AH6307" t="s">
        <v>10448</v>
      </c>
      <c r="AI6307" s="840">
        <v>0</v>
      </c>
    </row>
    <row r="6308" spans="33:35" ht="15" customHeight="1">
      <c r="AG6308" s="839" t="s">
        <v>11502</v>
      </c>
      <c r="AH6308" t="s">
        <v>10449</v>
      </c>
      <c r="AI6308" s="840">
        <v>0</v>
      </c>
    </row>
    <row r="6309" spans="33:35" ht="15" customHeight="1">
      <c r="AG6309" s="839" t="s">
        <v>11503</v>
      </c>
      <c r="AH6309" t="s">
        <v>10450</v>
      </c>
      <c r="AI6309" s="840">
        <v>0</v>
      </c>
    </row>
    <row r="6310" spans="33:35" ht="15" customHeight="1">
      <c r="AG6310" s="839" t="s">
        <v>11504</v>
      </c>
      <c r="AH6310" t="s">
        <v>10451</v>
      </c>
      <c r="AI6310" s="840">
        <v>0.41499999999999998</v>
      </c>
    </row>
    <row r="6311" spans="33:35" ht="15" customHeight="1">
      <c r="AG6311" s="839" t="s">
        <v>11505</v>
      </c>
      <c r="AH6311" t="s">
        <v>10452</v>
      </c>
      <c r="AI6311" s="840">
        <v>0.42199999999999999</v>
      </c>
    </row>
    <row r="6312" spans="33:35" ht="15" customHeight="1">
      <c r="AG6312" s="839" t="s">
        <v>11506</v>
      </c>
      <c r="AH6312" t="s">
        <v>10453</v>
      </c>
      <c r="AI6312" s="840">
        <v>0</v>
      </c>
    </row>
    <row r="6313" spans="33:35" ht="15" customHeight="1">
      <c r="AG6313" s="839" t="s">
        <v>11507</v>
      </c>
      <c r="AH6313" t="s">
        <v>10454</v>
      </c>
      <c r="AI6313" s="840">
        <v>0</v>
      </c>
    </row>
    <row r="6314" spans="33:35" ht="15" customHeight="1">
      <c r="AG6314" s="839" t="s">
        <v>11508</v>
      </c>
      <c r="AH6314" t="s">
        <v>10455</v>
      </c>
      <c r="AI6314" s="840">
        <v>0</v>
      </c>
    </row>
    <row r="6315" spans="33:35" ht="15" customHeight="1">
      <c r="AG6315" s="839" t="s">
        <v>11509</v>
      </c>
      <c r="AH6315" t="s">
        <v>10456</v>
      </c>
      <c r="AI6315" s="840">
        <v>0.374</v>
      </c>
    </row>
    <row r="6316" spans="33:35" ht="15" customHeight="1">
      <c r="AG6316" s="839" t="s">
        <v>11510</v>
      </c>
      <c r="AH6316" t="s">
        <v>10457</v>
      </c>
      <c r="AI6316" s="840">
        <v>0.41100000000000003</v>
      </c>
    </row>
    <row r="6317" spans="33:35" ht="15" customHeight="1">
      <c r="AG6317" s="839" t="s">
        <v>11511</v>
      </c>
      <c r="AH6317" t="s">
        <v>10458</v>
      </c>
      <c r="AI6317" s="840">
        <v>0</v>
      </c>
    </row>
    <row r="6318" spans="33:35" ht="15" customHeight="1">
      <c r="AG6318" s="839" t="s">
        <v>11512</v>
      </c>
      <c r="AH6318" t="s">
        <v>10459</v>
      </c>
      <c r="AI6318" s="840">
        <v>0.33900000000000002</v>
      </c>
    </row>
    <row r="6319" spans="33:35" ht="15" customHeight="1">
      <c r="AG6319" s="839" t="s">
        <v>11513</v>
      </c>
      <c r="AH6319" t="s">
        <v>10460</v>
      </c>
      <c r="AI6319" s="840">
        <v>0</v>
      </c>
    </row>
    <row r="6320" spans="33:35" ht="15" customHeight="1">
      <c r="AG6320" s="839" t="s">
        <v>11514</v>
      </c>
      <c r="AH6320" t="s">
        <v>10461</v>
      </c>
      <c r="AI6320" s="840">
        <v>0</v>
      </c>
    </row>
    <row r="6321" spans="33:35" ht="15" customHeight="1">
      <c r="AG6321" s="839" t="s">
        <v>11515</v>
      </c>
      <c r="AH6321" t="s">
        <v>10462</v>
      </c>
      <c r="AI6321" s="840">
        <v>0.3</v>
      </c>
    </row>
    <row r="6322" spans="33:35" ht="15" customHeight="1">
      <c r="AG6322" s="839" t="s">
        <v>11516</v>
      </c>
      <c r="AH6322" t="s">
        <v>10463</v>
      </c>
      <c r="AI6322" s="840">
        <v>0.34900000000000003</v>
      </c>
    </row>
    <row r="6323" spans="33:35" ht="15" customHeight="1">
      <c r="AG6323" s="839" t="s">
        <v>11517</v>
      </c>
      <c r="AH6323" t="s">
        <v>10464</v>
      </c>
      <c r="AI6323" s="840">
        <v>0.4</v>
      </c>
    </row>
    <row r="6324" spans="33:35" ht="15" customHeight="1">
      <c r="AG6324" s="839" t="s">
        <v>11518</v>
      </c>
      <c r="AH6324" t="s">
        <v>10465</v>
      </c>
      <c r="AI6324" s="840">
        <v>0.54699999999999993</v>
      </c>
    </row>
    <row r="6325" spans="33:35" ht="15" customHeight="1">
      <c r="AG6325" s="839" t="s">
        <v>11519</v>
      </c>
      <c r="AH6325" t="s">
        <v>10466</v>
      </c>
      <c r="AI6325" s="840">
        <v>0</v>
      </c>
    </row>
    <row r="6326" spans="33:35" ht="15" customHeight="1">
      <c r="AG6326" s="839" t="s">
        <v>11520</v>
      </c>
      <c r="AH6326" t="s">
        <v>10467</v>
      </c>
      <c r="AI6326" s="840">
        <v>0</v>
      </c>
    </row>
    <row r="6327" spans="33:35" ht="15" customHeight="1">
      <c r="AG6327" s="839" t="s">
        <v>11521</v>
      </c>
      <c r="AH6327" t="s">
        <v>10468</v>
      </c>
      <c r="AI6327" s="840">
        <v>0</v>
      </c>
    </row>
    <row r="6328" spans="33:35" ht="15" customHeight="1">
      <c r="AG6328" s="839" t="s">
        <v>11522</v>
      </c>
      <c r="AH6328" t="s">
        <v>10469</v>
      </c>
      <c r="AI6328" s="840">
        <v>0.495</v>
      </c>
    </row>
    <row r="6329" spans="33:35" ht="15" customHeight="1">
      <c r="AG6329" s="839" t="s">
        <v>11523</v>
      </c>
      <c r="AH6329" t="s">
        <v>10470</v>
      </c>
      <c r="AI6329" s="840">
        <v>0</v>
      </c>
    </row>
    <row r="6330" spans="33:35" ht="15" customHeight="1">
      <c r="AG6330" s="839" t="s">
        <v>11524</v>
      </c>
      <c r="AH6330" t="s">
        <v>10471</v>
      </c>
      <c r="AI6330" s="840">
        <v>0</v>
      </c>
    </row>
    <row r="6331" spans="33:35" ht="15" customHeight="1">
      <c r="AG6331" s="839" t="s">
        <v>11525</v>
      </c>
      <c r="AH6331" t="s">
        <v>10472</v>
      </c>
      <c r="AI6331" s="840">
        <v>0.2</v>
      </c>
    </row>
    <row r="6332" spans="33:35" ht="15" customHeight="1">
      <c r="AG6332" s="839" t="s">
        <v>11526</v>
      </c>
      <c r="AH6332" t="s">
        <v>10473</v>
      </c>
      <c r="AI6332" s="840">
        <v>0.53200000000000003</v>
      </c>
    </row>
    <row r="6333" spans="33:35" ht="15" customHeight="1">
      <c r="AG6333" s="839" t="s">
        <v>11527</v>
      </c>
      <c r="AH6333" t="s">
        <v>10474</v>
      </c>
      <c r="AI6333" s="840">
        <v>0</v>
      </c>
    </row>
    <row r="6334" spans="33:35" ht="15" customHeight="1">
      <c r="AG6334" s="839" t="s">
        <v>11528</v>
      </c>
      <c r="AH6334" t="s">
        <v>10475</v>
      </c>
      <c r="AI6334" s="840">
        <v>0.33300000000000002</v>
      </c>
    </row>
    <row r="6335" spans="33:35" ht="15" customHeight="1">
      <c r="AG6335" s="839" t="s">
        <v>11529</v>
      </c>
      <c r="AH6335" t="s">
        <v>10476</v>
      </c>
      <c r="AI6335" s="840">
        <v>0</v>
      </c>
    </row>
    <row r="6336" spans="33:35" ht="15" customHeight="1">
      <c r="AG6336" s="839" t="s">
        <v>11530</v>
      </c>
      <c r="AH6336" t="s">
        <v>10477</v>
      </c>
      <c r="AI6336" s="840">
        <v>0.66</v>
      </c>
    </row>
    <row r="6337" spans="33:35" ht="15" customHeight="1">
      <c r="AG6337" s="839" t="s">
        <v>11531</v>
      </c>
      <c r="AH6337" t="s">
        <v>10478</v>
      </c>
      <c r="AI6337" s="840">
        <v>0.40299999999999997</v>
      </c>
    </row>
    <row r="6338" spans="33:35" ht="15" customHeight="1">
      <c r="AG6338" s="839" t="s">
        <v>11532</v>
      </c>
      <c r="AH6338" t="s">
        <v>10479</v>
      </c>
      <c r="AI6338" s="840">
        <v>0.379</v>
      </c>
    </row>
    <row r="6339" spans="33:35" ht="15" customHeight="1">
      <c r="AG6339" s="839" t="s">
        <v>11533</v>
      </c>
      <c r="AH6339" t="s">
        <v>10480</v>
      </c>
      <c r="AI6339" s="840">
        <v>0</v>
      </c>
    </row>
    <row r="6340" spans="33:35" ht="15" customHeight="1">
      <c r="AG6340" s="839" t="s">
        <v>11534</v>
      </c>
      <c r="AH6340" t="s">
        <v>10481</v>
      </c>
      <c r="AI6340" s="840">
        <v>0.2</v>
      </c>
    </row>
    <row r="6341" spans="33:35" ht="15" customHeight="1">
      <c r="AG6341" s="839" t="s">
        <v>11535</v>
      </c>
      <c r="AH6341" t="s">
        <v>10482</v>
      </c>
      <c r="AI6341" s="840">
        <v>0</v>
      </c>
    </row>
    <row r="6342" spans="33:35" ht="15" customHeight="1">
      <c r="AG6342" s="839" t="s">
        <v>11536</v>
      </c>
      <c r="AH6342" t="s">
        <v>10483</v>
      </c>
      <c r="AI6342" s="840">
        <v>0</v>
      </c>
    </row>
    <row r="6343" spans="33:35" ht="15" customHeight="1">
      <c r="AG6343" s="839" t="s">
        <v>11537</v>
      </c>
      <c r="AH6343" t="s">
        <v>10484</v>
      </c>
      <c r="AI6343" s="840">
        <v>0.25800000000000001</v>
      </c>
    </row>
    <row r="6344" spans="33:35" ht="15" customHeight="1">
      <c r="AG6344" s="839" t="s">
        <v>11538</v>
      </c>
      <c r="AH6344" t="s">
        <v>10485</v>
      </c>
      <c r="AI6344" s="840">
        <v>0</v>
      </c>
    </row>
    <row r="6345" spans="33:35" ht="15" customHeight="1">
      <c r="AG6345" s="839" t="s">
        <v>11539</v>
      </c>
      <c r="AH6345" t="s">
        <v>10486</v>
      </c>
      <c r="AI6345" s="840">
        <v>0</v>
      </c>
    </row>
    <row r="6346" spans="33:35" ht="15" customHeight="1">
      <c r="AG6346" s="839" t="s">
        <v>11540</v>
      </c>
      <c r="AH6346" t="s">
        <v>10487</v>
      </c>
      <c r="AI6346" s="840">
        <v>0</v>
      </c>
    </row>
    <row r="6347" spans="33:35" ht="15" customHeight="1">
      <c r="AG6347" s="839" t="s">
        <v>11541</v>
      </c>
      <c r="AH6347" t="s">
        <v>10488</v>
      </c>
      <c r="AI6347" s="840">
        <v>0.25800000000000001</v>
      </c>
    </row>
    <row r="6348" spans="33:35" ht="15" customHeight="1">
      <c r="AG6348" s="839" t="s">
        <v>11542</v>
      </c>
      <c r="AH6348" t="s">
        <v>10489</v>
      </c>
      <c r="AI6348" s="840">
        <v>0.17300000000000001</v>
      </c>
    </row>
    <row r="6349" spans="33:35" ht="15" customHeight="1">
      <c r="AG6349" s="839" t="s">
        <v>11543</v>
      </c>
      <c r="AH6349" t="s">
        <v>10490</v>
      </c>
      <c r="AI6349" s="840">
        <v>0.43600000000000005</v>
      </c>
    </row>
    <row r="6350" spans="33:35" ht="15" customHeight="1">
      <c r="AG6350" s="839" t="s">
        <v>11544</v>
      </c>
      <c r="AH6350" t="s">
        <v>10491</v>
      </c>
      <c r="AI6350" s="840">
        <v>0</v>
      </c>
    </row>
    <row r="6351" spans="33:35" ht="15" customHeight="1">
      <c r="AG6351" s="839" t="s">
        <v>11545</v>
      </c>
      <c r="AH6351" t="s">
        <v>10492</v>
      </c>
      <c r="AI6351" s="840">
        <v>0</v>
      </c>
    </row>
    <row r="6352" spans="33:35" ht="15" customHeight="1">
      <c r="AG6352" s="839" t="s">
        <v>11546</v>
      </c>
      <c r="AH6352" t="s">
        <v>10493</v>
      </c>
      <c r="AI6352" s="840">
        <v>0.59199999999999997</v>
      </c>
    </row>
    <row r="6353" spans="33:35" ht="15" customHeight="1">
      <c r="AG6353" s="839" t="s">
        <v>11547</v>
      </c>
      <c r="AH6353" t="s">
        <v>10494</v>
      </c>
      <c r="AI6353" s="840">
        <v>0</v>
      </c>
    </row>
    <row r="6354" spans="33:35" ht="15" customHeight="1">
      <c r="AG6354" s="839" t="s">
        <v>11548</v>
      </c>
      <c r="AH6354" t="s">
        <v>10495</v>
      </c>
      <c r="AI6354" s="840">
        <v>0.245</v>
      </c>
    </row>
    <row r="6355" spans="33:35" ht="15" customHeight="1">
      <c r="AG6355" s="839" t="s">
        <v>11549</v>
      </c>
      <c r="AH6355" t="s">
        <v>10496</v>
      </c>
      <c r="AI6355" s="840">
        <v>0.47800000000000004</v>
      </c>
    </row>
    <row r="6356" spans="33:35" ht="15" customHeight="1">
      <c r="AG6356" s="839" t="s">
        <v>11550</v>
      </c>
      <c r="AH6356" t="s">
        <v>10497</v>
      </c>
      <c r="AI6356" s="840">
        <v>0</v>
      </c>
    </row>
    <row r="6357" spans="33:35" ht="15" customHeight="1">
      <c r="AG6357" s="839" t="s">
        <v>11551</v>
      </c>
      <c r="AH6357" t="s">
        <v>10498</v>
      </c>
      <c r="AI6357" s="840">
        <v>0.42000000000000004</v>
      </c>
    </row>
    <row r="6358" spans="33:35" ht="15" customHeight="1">
      <c r="AG6358" s="839" t="s">
        <v>11552</v>
      </c>
      <c r="AH6358" t="s">
        <v>10499</v>
      </c>
      <c r="AI6358" s="840">
        <v>0</v>
      </c>
    </row>
    <row r="6359" spans="33:35" ht="15" customHeight="1">
      <c r="AG6359" s="839" t="s">
        <v>11553</v>
      </c>
      <c r="AH6359" t="s">
        <v>10500</v>
      </c>
      <c r="AI6359" s="840">
        <v>0</v>
      </c>
    </row>
    <row r="6360" spans="33:35" ht="15" customHeight="1">
      <c r="AG6360" s="839" t="s">
        <v>11554</v>
      </c>
      <c r="AH6360" t="s">
        <v>10501</v>
      </c>
      <c r="AI6360" s="840">
        <v>0</v>
      </c>
    </row>
    <row r="6361" spans="33:35" ht="15" customHeight="1">
      <c r="AG6361" s="839" t="s">
        <v>11555</v>
      </c>
      <c r="AH6361" t="s">
        <v>10502</v>
      </c>
      <c r="AI6361" s="840">
        <v>0.65100000000000002</v>
      </c>
    </row>
    <row r="6362" spans="33:35" ht="15" customHeight="1">
      <c r="AG6362" s="839" t="s">
        <v>11556</v>
      </c>
      <c r="AH6362" t="s">
        <v>10503</v>
      </c>
      <c r="AI6362" s="840">
        <v>0</v>
      </c>
    </row>
    <row r="6363" spans="33:35" ht="15" customHeight="1">
      <c r="AG6363" s="839" t="s">
        <v>11557</v>
      </c>
      <c r="AH6363" t="s">
        <v>10504</v>
      </c>
      <c r="AI6363" s="840">
        <v>0.17300000000000001</v>
      </c>
    </row>
    <row r="6364" spans="33:35" ht="15" customHeight="1">
      <c r="AG6364" s="839" t="s">
        <v>11558</v>
      </c>
      <c r="AH6364" t="s">
        <v>10505</v>
      </c>
      <c r="AI6364" s="840">
        <v>0.59599999999999997</v>
      </c>
    </row>
    <row r="6365" spans="33:35" ht="15" customHeight="1">
      <c r="AG6365" s="839" t="s">
        <v>11559</v>
      </c>
      <c r="AH6365" t="s">
        <v>10506</v>
      </c>
      <c r="AI6365" s="840">
        <v>0.65300000000000002</v>
      </c>
    </row>
    <row r="6366" spans="33:35" ht="15" customHeight="1">
      <c r="AG6366" s="839" t="s">
        <v>11560</v>
      </c>
      <c r="AH6366" t="s">
        <v>10507</v>
      </c>
      <c r="AI6366" s="840">
        <v>0.314</v>
      </c>
    </row>
    <row r="6367" spans="33:35" ht="15" customHeight="1">
      <c r="AG6367" s="839" t="s">
        <v>11561</v>
      </c>
      <c r="AH6367" t="s">
        <v>10508</v>
      </c>
      <c r="AI6367" s="840">
        <v>0</v>
      </c>
    </row>
    <row r="6368" spans="33:35" ht="15" customHeight="1">
      <c r="AG6368" s="839" t="s">
        <v>11562</v>
      </c>
      <c r="AH6368" t="s">
        <v>10509</v>
      </c>
      <c r="AI6368" s="840">
        <v>0.35499999999999998</v>
      </c>
    </row>
    <row r="6369" spans="33:35" ht="15" customHeight="1">
      <c r="AG6369" s="839" t="s">
        <v>11563</v>
      </c>
      <c r="AH6369" t="s">
        <v>10510</v>
      </c>
      <c r="AI6369" s="840">
        <v>0</v>
      </c>
    </row>
    <row r="6370" spans="33:35" ht="15" customHeight="1">
      <c r="AG6370" s="839" t="s">
        <v>11564</v>
      </c>
      <c r="AH6370" t="s">
        <v>10511</v>
      </c>
      <c r="AI6370" s="840">
        <v>0.33200000000000002</v>
      </c>
    </row>
    <row r="6371" spans="33:35" ht="15" customHeight="1">
      <c r="AG6371" s="839" t="s">
        <v>11565</v>
      </c>
      <c r="AH6371" t="s">
        <v>10512</v>
      </c>
      <c r="AI6371" s="840">
        <v>0.48899999999999993</v>
      </c>
    </row>
    <row r="6372" spans="33:35" ht="15" customHeight="1">
      <c r="AG6372" s="839" t="s">
        <v>11566</v>
      </c>
      <c r="AH6372" t="s">
        <v>10513</v>
      </c>
      <c r="AI6372" s="840">
        <v>0</v>
      </c>
    </row>
    <row r="6373" spans="33:35" ht="15" customHeight="1">
      <c r="AG6373" s="839" t="s">
        <v>11567</v>
      </c>
      <c r="AH6373" t="s">
        <v>10514</v>
      </c>
      <c r="AI6373" s="840">
        <v>0</v>
      </c>
    </row>
    <row r="6374" spans="33:35" ht="15" customHeight="1">
      <c r="AG6374" s="839" t="s">
        <v>11568</v>
      </c>
      <c r="AH6374" t="s">
        <v>10515</v>
      </c>
      <c r="AI6374" s="840">
        <v>0.13600000000000001</v>
      </c>
    </row>
    <row r="6375" spans="33:35" ht="15" customHeight="1">
      <c r="AG6375" s="839" t="s">
        <v>11569</v>
      </c>
      <c r="AH6375" t="s">
        <v>10516</v>
      </c>
      <c r="AI6375" s="840">
        <v>0.27599999999999997</v>
      </c>
    </row>
    <row r="6376" spans="33:35" ht="15" customHeight="1">
      <c r="AG6376" s="839" t="s">
        <v>11570</v>
      </c>
      <c r="AH6376" t="s">
        <v>10517</v>
      </c>
      <c r="AI6376" s="840">
        <v>0.20599999999999999</v>
      </c>
    </row>
    <row r="6377" spans="33:35" ht="15" customHeight="1">
      <c r="AG6377" s="839" t="s">
        <v>11571</v>
      </c>
      <c r="AH6377" t="s">
        <v>10518</v>
      </c>
      <c r="AI6377" s="840">
        <v>0.27599999999999997</v>
      </c>
    </row>
    <row r="6378" spans="33:35" ht="15" customHeight="1">
      <c r="AG6378" s="839" t="s">
        <v>11572</v>
      </c>
      <c r="AH6378" t="s">
        <v>10519</v>
      </c>
      <c r="AI6378" s="840">
        <v>0.34699999999999998</v>
      </c>
    </row>
    <row r="6379" spans="33:35" ht="15" customHeight="1">
      <c r="AG6379" s="839" t="s">
        <v>11573</v>
      </c>
      <c r="AH6379" t="s">
        <v>10520</v>
      </c>
      <c r="AI6379" s="840">
        <v>0.36499999999999999</v>
      </c>
    </row>
    <row r="6380" spans="33:35" ht="15" customHeight="1">
      <c r="AG6380" s="839" t="s">
        <v>11574</v>
      </c>
      <c r="AH6380" t="s">
        <v>10521</v>
      </c>
      <c r="AI6380" s="840">
        <v>0.25</v>
      </c>
    </row>
    <row r="6381" spans="33:35" ht="15" customHeight="1">
      <c r="AG6381" s="839" t="s">
        <v>11575</v>
      </c>
      <c r="AH6381" t="s">
        <v>10522</v>
      </c>
      <c r="AI6381" s="840">
        <v>0.3</v>
      </c>
    </row>
    <row r="6382" spans="33:35" ht="15" customHeight="1">
      <c r="AG6382" s="839" t="s">
        <v>11576</v>
      </c>
      <c r="AH6382" t="s">
        <v>10523</v>
      </c>
      <c r="AI6382" s="840">
        <v>0.16200000000000001</v>
      </c>
    </row>
    <row r="6383" spans="33:35" ht="15" customHeight="1">
      <c r="AG6383" s="839" t="s">
        <v>11577</v>
      </c>
      <c r="AH6383" t="s">
        <v>10524</v>
      </c>
      <c r="AI6383" s="840">
        <v>0.42199999999999999</v>
      </c>
    </row>
    <row r="6384" spans="33:35" ht="15" customHeight="1">
      <c r="AG6384" s="839" t="s">
        <v>11578</v>
      </c>
      <c r="AH6384" t="s">
        <v>10525</v>
      </c>
      <c r="AI6384" s="840">
        <v>0.36499999999999999</v>
      </c>
    </row>
    <row r="6385" spans="33:35" ht="15" customHeight="1">
      <c r="AG6385" s="839" t="s">
        <v>11579</v>
      </c>
      <c r="AH6385" t="s">
        <v>10526</v>
      </c>
      <c r="AI6385" s="840">
        <v>4.7E-2</v>
      </c>
    </row>
    <row r="6386" spans="33:35" ht="15" customHeight="1">
      <c r="AG6386" s="839" t="s">
        <v>11580</v>
      </c>
      <c r="AH6386" t="s">
        <v>10527</v>
      </c>
      <c r="AI6386" s="840">
        <v>0.19</v>
      </c>
    </row>
    <row r="6387" spans="33:35" ht="15" customHeight="1">
      <c r="AG6387" s="839" t="s">
        <v>11581</v>
      </c>
      <c r="AH6387" t="s">
        <v>10528</v>
      </c>
      <c r="AI6387" s="840">
        <v>0.20399999999999999</v>
      </c>
    </row>
    <row r="6388" spans="33:35" ht="15" customHeight="1">
      <c r="AG6388" s="839" t="s">
        <v>11582</v>
      </c>
      <c r="AH6388" t="s">
        <v>10529</v>
      </c>
      <c r="AI6388" s="840">
        <v>0</v>
      </c>
    </row>
    <row r="6389" spans="33:35" ht="15" customHeight="1">
      <c r="AG6389" s="839" t="s">
        <v>11583</v>
      </c>
      <c r="AH6389" t="s">
        <v>10530</v>
      </c>
      <c r="AI6389" s="840">
        <v>0.26200000000000001</v>
      </c>
    </row>
    <row r="6390" spans="33:35" ht="15" customHeight="1">
      <c r="AG6390" s="839" t="s">
        <v>11584</v>
      </c>
      <c r="AH6390" t="s">
        <v>10531</v>
      </c>
      <c r="AI6390" s="840">
        <v>0</v>
      </c>
    </row>
    <row r="6391" spans="33:35" ht="15" customHeight="1">
      <c r="AG6391" s="839" t="s">
        <v>11585</v>
      </c>
      <c r="AH6391" t="s">
        <v>10532</v>
      </c>
      <c r="AI6391" s="840">
        <v>5.8000000000000003E-2</v>
      </c>
    </row>
    <row r="6392" spans="33:35" ht="15" customHeight="1">
      <c r="AG6392" s="839" t="s">
        <v>11586</v>
      </c>
      <c r="AH6392" t="s">
        <v>10533</v>
      </c>
      <c r="AI6392" s="840">
        <v>0</v>
      </c>
    </row>
    <row r="6393" spans="33:35" ht="15" customHeight="1">
      <c r="AG6393" s="839" t="s">
        <v>11587</v>
      </c>
      <c r="AH6393" t="s">
        <v>10534</v>
      </c>
      <c r="AI6393" s="840">
        <v>0.11799999999999999</v>
      </c>
    </row>
    <row r="6394" spans="33:35" ht="15" customHeight="1">
      <c r="AG6394" s="839" t="s">
        <v>11588</v>
      </c>
      <c r="AH6394" t="s">
        <v>10535</v>
      </c>
      <c r="AI6394" s="840">
        <v>0.26899999999999996</v>
      </c>
    </row>
    <row r="6395" spans="33:35" ht="15" customHeight="1">
      <c r="AG6395" s="839" t="s">
        <v>11589</v>
      </c>
      <c r="AH6395" t="s">
        <v>10536</v>
      </c>
      <c r="AI6395" s="840">
        <v>0.38400000000000001</v>
      </c>
    </row>
    <row r="6396" spans="33:35" ht="15" customHeight="1">
      <c r="AG6396" s="839" t="s">
        <v>11590</v>
      </c>
      <c r="AH6396" t="s">
        <v>10537</v>
      </c>
      <c r="AI6396" s="840">
        <v>0</v>
      </c>
    </row>
    <row r="6397" spans="33:35" ht="15" customHeight="1">
      <c r="AG6397" s="839" t="s">
        <v>11591</v>
      </c>
      <c r="AH6397" t="s">
        <v>10538</v>
      </c>
      <c r="AI6397" s="840">
        <v>0</v>
      </c>
    </row>
    <row r="6398" spans="33:35" ht="15" customHeight="1">
      <c r="AG6398" s="839" t="s">
        <v>11592</v>
      </c>
      <c r="AH6398" t="s">
        <v>10539</v>
      </c>
      <c r="AI6398" s="840">
        <v>0</v>
      </c>
    </row>
    <row r="6399" spans="33:35" ht="15" customHeight="1">
      <c r="AG6399" s="839" t="s">
        <v>11593</v>
      </c>
      <c r="AH6399" t="s">
        <v>10540</v>
      </c>
      <c r="AI6399" s="840">
        <v>0.314</v>
      </c>
    </row>
    <row r="6400" spans="33:35" ht="15" customHeight="1">
      <c r="AG6400" s="839" t="s">
        <v>11594</v>
      </c>
      <c r="AH6400" t="s">
        <v>10541</v>
      </c>
      <c r="AI6400" s="840">
        <v>0.25900000000000001</v>
      </c>
    </row>
    <row r="6401" spans="33:35" ht="15" customHeight="1">
      <c r="AG6401" s="839" t="s">
        <v>11595</v>
      </c>
      <c r="AH6401" t="s">
        <v>10542</v>
      </c>
      <c r="AI6401" s="840">
        <v>0</v>
      </c>
    </row>
    <row r="6402" spans="33:35" ht="15" customHeight="1">
      <c r="AG6402" s="839" t="s">
        <v>11596</v>
      </c>
      <c r="AH6402" t="s">
        <v>10543</v>
      </c>
      <c r="AI6402" s="840">
        <v>0</v>
      </c>
    </row>
    <row r="6403" spans="33:35" ht="15" customHeight="1">
      <c r="AG6403" s="839" t="s">
        <v>11597</v>
      </c>
      <c r="AH6403" t="s">
        <v>10544</v>
      </c>
      <c r="AI6403" s="840">
        <v>0</v>
      </c>
    </row>
    <row r="6404" spans="33:35" ht="15" customHeight="1">
      <c r="AG6404" s="839" t="s">
        <v>11598</v>
      </c>
      <c r="AH6404" t="s">
        <v>10545</v>
      </c>
      <c r="AI6404" s="840">
        <v>0</v>
      </c>
    </row>
    <row r="6405" spans="33:35" ht="15" customHeight="1">
      <c r="AG6405" s="839" t="s">
        <v>11599</v>
      </c>
      <c r="AH6405" t="s">
        <v>10546</v>
      </c>
      <c r="AI6405" s="840">
        <v>0</v>
      </c>
    </row>
    <row r="6406" spans="33:35" ht="15" customHeight="1">
      <c r="AG6406" s="839" t="s">
        <v>11600</v>
      </c>
      <c r="AH6406" t="s">
        <v>10547</v>
      </c>
      <c r="AI6406" s="840">
        <v>0.51999999999999991</v>
      </c>
    </row>
    <row r="6407" spans="33:35" ht="15" customHeight="1">
      <c r="AG6407" s="839" t="s">
        <v>11601</v>
      </c>
      <c r="AH6407" t="s">
        <v>10548</v>
      </c>
      <c r="AI6407" s="840">
        <v>0.34900000000000003</v>
      </c>
    </row>
    <row r="6408" spans="33:35" ht="15" customHeight="1">
      <c r="AG6408" s="839" t="s">
        <v>11602</v>
      </c>
      <c r="AH6408" t="s">
        <v>10549</v>
      </c>
      <c r="AI6408" s="840">
        <v>0.46400000000000002</v>
      </c>
    </row>
    <row r="6409" spans="33:35" ht="15" customHeight="1">
      <c r="AG6409" s="839" t="s">
        <v>11603</v>
      </c>
      <c r="AH6409" t="s">
        <v>10550</v>
      </c>
      <c r="AI6409" s="840">
        <v>0</v>
      </c>
    </row>
    <row r="6410" spans="33:35" ht="15" customHeight="1">
      <c r="AG6410" s="839" t="s">
        <v>11604</v>
      </c>
      <c r="AH6410" t="s">
        <v>10551</v>
      </c>
      <c r="AI6410" s="840">
        <v>4.0000000000000001E-3</v>
      </c>
    </row>
    <row r="6411" spans="33:35" ht="15" customHeight="1">
      <c r="AG6411" s="839" t="s">
        <v>11605</v>
      </c>
      <c r="AH6411" t="s">
        <v>10552</v>
      </c>
      <c r="AI6411" s="840">
        <v>9.0999999999999998E-2</v>
      </c>
    </row>
    <row r="6412" spans="33:35" ht="15" customHeight="1">
      <c r="AG6412" s="839" t="s">
        <v>11606</v>
      </c>
      <c r="AH6412" t="s">
        <v>10553</v>
      </c>
      <c r="AI6412" s="840">
        <v>0.112</v>
      </c>
    </row>
    <row r="6413" spans="33:35" ht="15" customHeight="1">
      <c r="AG6413" s="839" t="s">
        <v>11607</v>
      </c>
      <c r="AH6413" t="s">
        <v>10554</v>
      </c>
      <c r="AI6413" s="840">
        <v>0.92500000000000004</v>
      </c>
    </row>
    <row r="6414" spans="33:35" ht="15" customHeight="1">
      <c r="AG6414" s="839" t="s">
        <v>11608</v>
      </c>
      <c r="AH6414" t="s">
        <v>10555</v>
      </c>
      <c r="AI6414" s="840">
        <v>0</v>
      </c>
    </row>
    <row r="6415" spans="33:35" ht="15" customHeight="1">
      <c r="AG6415" s="839" t="s">
        <v>11609</v>
      </c>
      <c r="AH6415" t="s">
        <v>10556</v>
      </c>
      <c r="AI6415" s="840">
        <v>0.43600000000000005</v>
      </c>
    </row>
    <row r="6416" spans="33:35" ht="15" customHeight="1">
      <c r="AG6416" s="839" t="s">
        <v>11610</v>
      </c>
      <c r="AH6416" t="s">
        <v>10557</v>
      </c>
      <c r="AI6416" s="840">
        <v>0</v>
      </c>
    </row>
    <row r="6417" spans="33:35" ht="15" customHeight="1">
      <c r="AG6417" s="839" t="s">
        <v>11611</v>
      </c>
      <c r="AH6417" t="s">
        <v>10558</v>
      </c>
      <c r="AI6417" s="840">
        <v>0.56999999999999995</v>
      </c>
    </row>
    <row r="6418" spans="33:35" ht="15" customHeight="1">
      <c r="AG6418" s="839" t="s">
        <v>11612</v>
      </c>
      <c r="AH6418" t="s">
        <v>10559</v>
      </c>
      <c r="AI6418" s="840">
        <v>0.495</v>
      </c>
    </row>
    <row r="6419" spans="33:35" ht="15" customHeight="1">
      <c r="AG6419" s="839" t="s">
        <v>11613</v>
      </c>
      <c r="AH6419" t="s">
        <v>10560</v>
      </c>
      <c r="AI6419" s="840">
        <v>0.55699999999999994</v>
      </c>
    </row>
    <row r="6420" spans="33:35" ht="15" customHeight="1">
      <c r="AG6420" s="839" t="s">
        <v>11614</v>
      </c>
      <c r="AH6420" t="s">
        <v>10561</v>
      </c>
      <c r="AI6420" s="840">
        <v>0</v>
      </c>
    </row>
    <row r="6421" spans="33:35" ht="15" customHeight="1">
      <c r="AG6421" s="839" t="s">
        <v>11615</v>
      </c>
      <c r="AH6421" t="s">
        <v>10562</v>
      </c>
      <c r="AI6421" s="840">
        <v>0.253</v>
      </c>
    </row>
    <row r="6422" spans="33:35" ht="15" customHeight="1">
      <c r="AG6422" s="839" t="s">
        <v>11616</v>
      </c>
      <c r="AH6422" t="s">
        <v>10563</v>
      </c>
      <c r="AI6422" s="840">
        <v>0.42199999999999999</v>
      </c>
    </row>
    <row r="6423" spans="33:35" ht="15" customHeight="1">
      <c r="AG6423" s="839" t="s">
        <v>11617</v>
      </c>
      <c r="AH6423" t="s">
        <v>10564</v>
      </c>
      <c r="AI6423" s="840">
        <v>0</v>
      </c>
    </row>
    <row r="6424" spans="33:35" ht="15" customHeight="1">
      <c r="AG6424" s="839" t="s">
        <v>11618</v>
      </c>
      <c r="AH6424" t="s">
        <v>10565</v>
      </c>
      <c r="AI6424" s="840">
        <v>0</v>
      </c>
    </row>
    <row r="6425" spans="33:35" ht="15" customHeight="1">
      <c r="AG6425" s="839" t="s">
        <v>11619</v>
      </c>
      <c r="AH6425" t="s">
        <v>10566</v>
      </c>
      <c r="AI6425" s="840">
        <v>0</v>
      </c>
    </row>
    <row r="6426" spans="33:35" ht="15" customHeight="1">
      <c r="AG6426" s="839" t="s">
        <v>11620</v>
      </c>
      <c r="AH6426" t="s">
        <v>10567</v>
      </c>
      <c r="AI6426" s="840">
        <v>0.48199999999999998</v>
      </c>
    </row>
    <row r="6427" spans="33:35" ht="15" customHeight="1">
      <c r="AG6427" s="839" t="s">
        <v>11621</v>
      </c>
      <c r="AH6427" t="s">
        <v>10568</v>
      </c>
      <c r="AI6427" s="840">
        <v>0.45800000000000002</v>
      </c>
    </row>
    <row r="6428" spans="33:35" ht="15" customHeight="1">
      <c r="AG6428" s="839" t="s">
        <v>11622</v>
      </c>
      <c r="AH6428" t="s">
        <v>10569</v>
      </c>
      <c r="AI6428" s="840">
        <v>0</v>
      </c>
    </row>
    <row r="6429" spans="33:35" ht="15" customHeight="1">
      <c r="AG6429" s="839" t="s">
        <v>11623</v>
      </c>
      <c r="AH6429" t="s">
        <v>10570</v>
      </c>
      <c r="AI6429" s="840">
        <v>0</v>
      </c>
    </row>
    <row r="6430" spans="33:35" ht="15" customHeight="1">
      <c r="AG6430" s="839" t="s">
        <v>11624</v>
      </c>
      <c r="AH6430" t="s">
        <v>10571</v>
      </c>
      <c r="AI6430" s="840">
        <v>0.34799999999999998</v>
      </c>
    </row>
    <row r="6431" spans="33:35" ht="15" customHeight="1">
      <c r="AG6431" s="839" t="s">
        <v>11625</v>
      </c>
      <c r="AH6431" t="s">
        <v>10572</v>
      </c>
      <c r="AI6431" s="840">
        <v>0.34900000000000003</v>
      </c>
    </row>
    <row r="6432" spans="33:35" ht="15" customHeight="1">
      <c r="AG6432" s="839" t="s">
        <v>11626</v>
      </c>
      <c r="AH6432" t="s">
        <v>10573</v>
      </c>
      <c r="AI6432" s="840">
        <v>0.29500000000000004</v>
      </c>
    </row>
    <row r="6433" spans="33:35" ht="15" customHeight="1">
      <c r="AG6433" s="839" t="s">
        <v>11627</v>
      </c>
      <c r="AH6433" t="s">
        <v>10574</v>
      </c>
      <c r="AI6433" s="840">
        <v>0</v>
      </c>
    </row>
    <row r="6434" spans="33:35" ht="15" customHeight="1">
      <c r="AG6434" s="839" t="s">
        <v>11628</v>
      </c>
      <c r="AH6434" t="s">
        <v>10575</v>
      </c>
      <c r="AI6434" s="840">
        <v>0.501</v>
      </c>
    </row>
    <row r="6435" spans="33:35" ht="15" customHeight="1">
      <c r="AG6435" s="839" t="s">
        <v>11629</v>
      </c>
      <c r="AH6435" t="s">
        <v>10576</v>
      </c>
      <c r="AI6435" s="840">
        <v>0.1</v>
      </c>
    </row>
    <row r="6436" spans="33:35" ht="15" customHeight="1">
      <c r="AG6436" s="839" t="s">
        <v>11630</v>
      </c>
      <c r="AH6436" t="s">
        <v>10577</v>
      </c>
      <c r="AI6436" s="840">
        <v>0</v>
      </c>
    </row>
    <row r="6437" spans="33:35" ht="15" customHeight="1">
      <c r="AG6437" s="839" t="s">
        <v>11631</v>
      </c>
      <c r="AH6437" t="s">
        <v>10578</v>
      </c>
      <c r="AI6437" s="840">
        <v>0.21299999999999999</v>
      </c>
    </row>
    <row r="6438" spans="33:35" ht="15" customHeight="1">
      <c r="AG6438" s="839" t="s">
        <v>11632</v>
      </c>
      <c r="AH6438" t="s">
        <v>10579</v>
      </c>
      <c r="AI6438" s="840">
        <v>0</v>
      </c>
    </row>
    <row r="6439" spans="33:35" ht="15" customHeight="1">
      <c r="AG6439" s="839" t="s">
        <v>11633</v>
      </c>
      <c r="AH6439" t="s">
        <v>10580</v>
      </c>
      <c r="AI6439" s="840">
        <v>0</v>
      </c>
    </row>
    <row r="6440" spans="33:35" ht="15" customHeight="1">
      <c r="AG6440" s="839" t="s">
        <v>11634</v>
      </c>
      <c r="AH6440" t="s">
        <v>10581</v>
      </c>
      <c r="AI6440" s="840">
        <v>0</v>
      </c>
    </row>
    <row r="6441" spans="33:35" ht="15" customHeight="1">
      <c r="AG6441" s="839" t="s">
        <v>11635</v>
      </c>
      <c r="AH6441" t="s">
        <v>10582</v>
      </c>
      <c r="AI6441" s="840">
        <v>0</v>
      </c>
    </row>
    <row r="6442" spans="33:35" ht="15" customHeight="1">
      <c r="AG6442" s="839" t="s">
        <v>11636</v>
      </c>
      <c r="AH6442" t="s">
        <v>10583</v>
      </c>
      <c r="AI6442" s="840">
        <v>0</v>
      </c>
    </row>
    <row r="6443" spans="33:35" ht="15" customHeight="1">
      <c r="AG6443" s="839" t="s">
        <v>11637</v>
      </c>
      <c r="AH6443" t="s">
        <v>10584</v>
      </c>
      <c r="AI6443" s="840">
        <v>0.50800000000000001</v>
      </c>
    </row>
    <row r="6444" spans="33:35" ht="15" customHeight="1">
      <c r="AG6444" s="839" t="s">
        <v>11638</v>
      </c>
      <c r="AH6444" t="s">
        <v>10585</v>
      </c>
      <c r="AI6444" s="840">
        <v>0.39800000000000002</v>
      </c>
    </row>
    <row r="6445" spans="33:35" ht="15" customHeight="1">
      <c r="AG6445" s="839" t="s">
        <v>11639</v>
      </c>
      <c r="AH6445" t="s">
        <v>10586</v>
      </c>
      <c r="AI6445" s="840">
        <v>0</v>
      </c>
    </row>
    <row r="6446" spans="33:35" ht="15" customHeight="1">
      <c r="AG6446" s="839" t="s">
        <v>11640</v>
      </c>
      <c r="AH6446" t="s">
        <v>10587</v>
      </c>
      <c r="AI6446" s="840">
        <v>0</v>
      </c>
    </row>
    <row r="6447" spans="33:35" ht="15" customHeight="1">
      <c r="AG6447" s="839" t="s">
        <v>11641</v>
      </c>
      <c r="AH6447" t="s">
        <v>10588</v>
      </c>
      <c r="AI6447" s="840">
        <v>0.42399999999999999</v>
      </c>
    </row>
    <row r="6448" spans="33:35" ht="15" customHeight="1">
      <c r="AG6448" s="839" t="s">
        <v>11642</v>
      </c>
      <c r="AH6448" t="s">
        <v>10589</v>
      </c>
      <c r="AI6448" s="840">
        <v>1.2589999999999999</v>
      </c>
    </row>
    <row r="6449" spans="33:35" ht="15" customHeight="1">
      <c r="AG6449" s="839" t="s">
        <v>11643</v>
      </c>
      <c r="AH6449" t="s">
        <v>10590</v>
      </c>
      <c r="AI6449" s="840">
        <v>0.39900000000000002</v>
      </c>
    </row>
    <row r="6450" spans="33:35" ht="15" customHeight="1">
      <c r="AG6450" s="839" t="s">
        <v>11644</v>
      </c>
      <c r="AH6450" t="s">
        <v>10591</v>
      </c>
      <c r="AI6450" s="840">
        <v>0.29899999999999999</v>
      </c>
    </row>
    <row r="6451" spans="33:35" ht="15" customHeight="1">
      <c r="AG6451" s="839" t="s">
        <v>11645</v>
      </c>
      <c r="AH6451" t="s">
        <v>10592</v>
      </c>
      <c r="AI6451" s="840">
        <v>0.19900000000000001</v>
      </c>
    </row>
    <row r="6452" spans="33:35" ht="15" customHeight="1">
      <c r="AG6452" s="839" t="s">
        <v>11646</v>
      </c>
      <c r="AH6452" t="s">
        <v>10593</v>
      </c>
      <c r="AI6452" s="840">
        <v>0</v>
      </c>
    </row>
    <row r="6453" spans="33:35" ht="15" customHeight="1">
      <c r="AG6453" s="839" t="s">
        <v>11647</v>
      </c>
      <c r="AH6453" t="s">
        <v>10594</v>
      </c>
      <c r="AI6453" s="840">
        <v>0.45</v>
      </c>
    </row>
    <row r="6454" spans="33:35" ht="15" customHeight="1">
      <c r="AG6454" s="839" t="s">
        <v>11648</v>
      </c>
      <c r="AH6454" t="s">
        <v>10595</v>
      </c>
      <c r="AI6454" s="840">
        <v>0.315</v>
      </c>
    </row>
    <row r="6455" spans="33:35" ht="15" customHeight="1">
      <c r="AG6455" s="839" t="s">
        <v>11649</v>
      </c>
      <c r="AH6455" t="s">
        <v>10596</v>
      </c>
      <c r="AI6455" s="840">
        <v>0.23499999999999999</v>
      </c>
    </row>
    <row r="6456" spans="33:35" ht="15" customHeight="1">
      <c r="AG6456" s="839" t="s">
        <v>11650</v>
      </c>
      <c r="AH6456" t="s">
        <v>10597</v>
      </c>
      <c r="AI6456" s="840">
        <v>0.42199999999999999</v>
      </c>
    </row>
    <row r="6457" spans="33:35" ht="15" customHeight="1">
      <c r="AG6457" s="839" t="s">
        <v>11651</v>
      </c>
      <c r="AH6457" t="s">
        <v>10598</v>
      </c>
      <c r="AI6457" s="840">
        <v>0.33799999999999997</v>
      </c>
    </row>
    <row r="6458" spans="33:35" ht="15" customHeight="1">
      <c r="AG6458" s="839" t="s">
        <v>11652</v>
      </c>
      <c r="AH6458" t="s">
        <v>10599</v>
      </c>
      <c r="AI6458" s="840">
        <v>0</v>
      </c>
    </row>
    <row r="6459" spans="33:35" ht="15" customHeight="1">
      <c r="AG6459" s="839" t="s">
        <v>11653</v>
      </c>
      <c r="AH6459" t="s">
        <v>10600</v>
      </c>
      <c r="AI6459" s="840">
        <v>0.40499999999999997</v>
      </c>
    </row>
    <row r="6460" spans="33:35" ht="15" customHeight="1">
      <c r="AG6460" s="839" t="s">
        <v>11654</v>
      </c>
      <c r="AH6460" t="s">
        <v>10601</v>
      </c>
      <c r="AI6460" s="840">
        <v>0.42399999999999999</v>
      </c>
    </row>
    <row r="6461" spans="33:35" ht="15" customHeight="1">
      <c r="AG6461" s="839" t="s">
        <v>11655</v>
      </c>
      <c r="AH6461" t="s">
        <v>10602</v>
      </c>
      <c r="AI6461" s="840">
        <v>0</v>
      </c>
    </row>
    <row r="6462" spans="33:35" ht="15" customHeight="1">
      <c r="AG6462" s="839" t="s">
        <v>11656</v>
      </c>
      <c r="AH6462" t="s">
        <v>10603</v>
      </c>
      <c r="AI6462" s="840">
        <v>0.309</v>
      </c>
    </row>
    <row r="6463" spans="33:35" ht="15" customHeight="1">
      <c r="AG6463" s="839" t="s">
        <v>11657</v>
      </c>
      <c r="AH6463" t="s">
        <v>10604</v>
      </c>
      <c r="AI6463" s="840">
        <v>0</v>
      </c>
    </row>
    <row r="6464" spans="33:35" ht="15" customHeight="1">
      <c r="AG6464" s="839" t="s">
        <v>11658</v>
      </c>
      <c r="AH6464" t="s">
        <v>10605</v>
      </c>
      <c r="AI6464" s="840">
        <v>0.59599999999999997</v>
      </c>
    </row>
    <row r="6465" spans="33:35" ht="15" customHeight="1">
      <c r="AG6465" s="839" t="s">
        <v>11659</v>
      </c>
      <c r="AH6465" t="s">
        <v>10606</v>
      </c>
      <c r="AI6465" s="840">
        <v>0</v>
      </c>
    </row>
    <row r="6466" spans="33:35" ht="15" customHeight="1">
      <c r="AG6466" s="839" t="s">
        <v>11660</v>
      </c>
      <c r="AH6466" t="s">
        <v>10607</v>
      </c>
      <c r="AI6466" s="840">
        <v>0</v>
      </c>
    </row>
    <row r="6467" spans="33:35" ht="15" customHeight="1">
      <c r="AG6467" s="839" t="s">
        <v>11661</v>
      </c>
      <c r="AH6467" t="s">
        <v>10608</v>
      </c>
      <c r="AI6467" s="840">
        <v>0.29899999999999999</v>
      </c>
    </row>
    <row r="6468" spans="33:35" ht="15" customHeight="1">
      <c r="AG6468" s="839" t="s">
        <v>11662</v>
      </c>
      <c r="AH6468" t="s">
        <v>10609</v>
      </c>
      <c r="AI6468" s="840">
        <v>0.27200000000000002</v>
      </c>
    </row>
    <row r="6469" spans="33:35" ht="15" customHeight="1">
      <c r="AG6469" s="839" t="s">
        <v>11663</v>
      </c>
      <c r="AH6469" t="s">
        <v>10610</v>
      </c>
      <c r="AI6469" s="840">
        <v>0.48399999999999999</v>
      </c>
    </row>
    <row r="6470" spans="33:35" ht="15" customHeight="1">
      <c r="AG6470" s="839" t="s">
        <v>11664</v>
      </c>
      <c r="AH6470" t="s">
        <v>10611</v>
      </c>
      <c r="AI6470" s="840">
        <v>0</v>
      </c>
    </row>
    <row r="6471" spans="33:35" ht="15" customHeight="1">
      <c r="AG6471" s="839" t="s">
        <v>11665</v>
      </c>
      <c r="AH6471" t="s">
        <v>10612</v>
      </c>
      <c r="AI6471" s="840">
        <v>0.755</v>
      </c>
    </row>
    <row r="6472" spans="33:35" ht="15" customHeight="1">
      <c r="AG6472" s="839" t="s">
        <v>11666</v>
      </c>
      <c r="AH6472" t="s">
        <v>10613</v>
      </c>
      <c r="AI6472" s="840">
        <v>0</v>
      </c>
    </row>
    <row r="6473" spans="33:35" ht="15" customHeight="1">
      <c r="AG6473" s="839" t="s">
        <v>11667</v>
      </c>
      <c r="AH6473" t="s">
        <v>10614</v>
      </c>
      <c r="AI6473" s="840">
        <v>0.56499999999999995</v>
      </c>
    </row>
    <row r="6474" spans="33:35" ht="15" customHeight="1">
      <c r="AG6474" s="839" t="s">
        <v>11668</v>
      </c>
      <c r="AH6474" t="s">
        <v>10615</v>
      </c>
      <c r="AI6474" s="840">
        <v>0</v>
      </c>
    </row>
    <row r="6475" spans="33:35" ht="15" customHeight="1">
      <c r="AG6475" s="839" t="s">
        <v>11669</v>
      </c>
      <c r="AH6475" t="s">
        <v>10616</v>
      </c>
      <c r="AI6475" s="840">
        <v>0.52400000000000002</v>
      </c>
    </row>
    <row r="6476" spans="33:35" ht="15" customHeight="1">
      <c r="AG6476" s="839" t="s">
        <v>11670</v>
      </c>
      <c r="AH6476" t="s">
        <v>10617</v>
      </c>
      <c r="AI6476" s="840">
        <v>0</v>
      </c>
    </row>
    <row r="6477" spans="33:35" ht="15" customHeight="1">
      <c r="AG6477" s="839" t="s">
        <v>11671</v>
      </c>
      <c r="AH6477" t="s">
        <v>10618</v>
      </c>
      <c r="AI6477" s="840">
        <v>0</v>
      </c>
    </row>
    <row r="6478" spans="33:35" ht="15" customHeight="1">
      <c r="AG6478" s="839" t="s">
        <v>11672</v>
      </c>
      <c r="AH6478" t="s">
        <v>10619</v>
      </c>
      <c r="AI6478" s="840">
        <v>0.307</v>
      </c>
    </row>
    <row r="6479" spans="33:35" ht="15" customHeight="1">
      <c r="AG6479" s="839" t="s">
        <v>11673</v>
      </c>
      <c r="AH6479" t="s">
        <v>10620</v>
      </c>
      <c r="AI6479" s="840">
        <v>0</v>
      </c>
    </row>
    <row r="6480" spans="33:35" ht="15" customHeight="1">
      <c r="AG6480" s="839" t="s">
        <v>11674</v>
      </c>
      <c r="AH6480" t="s">
        <v>10621</v>
      </c>
      <c r="AI6480" s="840">
        <v>0.37</v>
      </c>
    </row>
    <row r="6481" spans="33:35" ht="15" customHeight="1">
      <c r="AG6481" s="839" t="s">
        <v>11675</v>
      </c>
      <c r="AH6481" t="s">
        <v>10622</v>
      </c>
      <c r="AI6481" s="840">
        <v>0.53500000000000003</v>
      </c>
    </row>
    <row r="6482" spans="33:35" ht="15" customHeight="1">
      <c r="AG6482" s="839" t="s">
        <v>11676</v>
      </c>
      <c r="AH6482" t="s">
        <v>10623</v>
      </c>
      <c r="AI6482" s="840">
        <v>0</v>
      </c>
    </row>
    <row r="6483" spans="33:35" ht="15" customHeight="1">
      <c r="AG6483" s="839" t="s">
        <v>11677</v>
      </c>
      <c r="AH6483" t="s">
        <v>10624</v>
      </c>
      <c r="AI6483" s="840">
        <v>0.55000000000000004</v>
      </c>
    </row>
    <row r="6484" spans="33:35" ht="15" customHeight="1">
      <c r="AG6484" s="839" t="s">
        <v>11678</v>
      </c>
      <c r="AH6484" t="s">
        <v>10625</v>
      </c>
      <c r="AI6484" s="840">
        <v>0</v>
      </c>
    </row>
    <row r="6485" spans="33:35" ht="15" customHeight="1">
      <c r="AG6485" s="839" t="s">
        <v>11679</v>
      </c>
      <c r="AH6485" t="s">
        <v>10626</v>
      </c>
      <c r="AI6485" s="840">
        <v>0</v>
      </c>
    </row>
    <row r="6486" spans="33:35" ht="15" customHeight="1">
      <c r="AG6486" s="839" t="s">
        <v>11680</v>
      </c>
      <c r="AH6486" t="s">
        <v>10627</v>
      </c>
      <c r="AI6486" s="840">
        <v>0</v>
      </c>
    </row>
    <row r="6487" spans="33:35" ht="15" customHeight="1">
      <c r="AG6487" s="839" t="s">
        <v>11681</v>
      </c>
      <c r="AH6487" t="s">
        <v>10628</v>
      </c>
      <c r="AI6487" s="840">
        <v>0</v>
      </c>
    </row>
    <row r="6488" spans="33:35" ht="15" customHeight="1">
      <c r="AG6488" s="839" t="s">
        <v>11682</v>
      </c>
      <c r="AH6488" t="s">
        <v>10629</v>
      </c>
      <c r="AI6488" s="840">
        <v>0</v>
      </c>
    </row>
    <row r="6489" spans="33:35" ht="15" customHeight="1">
      <c r="AG6489" s="839" t="s">
        <v>11683</v>
      </c>
      <c r="AH6489" t="s">
        <v>10630</v>
      </c>
      <c r="AI6489" s="840">
        <v>0.36799999999999999</v>
      </c>
    </row>
    <row r="6490" spans="33:35" ht="15" customHeight="1">
      <c r="AG6490" s="839" t="s">
        <v>11684</v>
      </c>
      <c r="AH6490" t="s">
        <v>10631</v>
      </c>
      <c r="AI6490" s="840">
        <v>0</v>
      </c>
    </row>
    <row r="6491" spans="33:35" ht="15" customHeight="1">
      <c r="AG6491" s="839" t="s">
        <v>11685</v>
      </c>
      <c r="AH6491" t="s">
        <v>10632</v>
      </c>
      <c r="AI6491" s="840">
        <v>0</v>
      </c>
    </row>
    <row r="6492" spans="33:35" ht="15" customHeight="1">
      <c r="AG6492" s="839" t="s">
        <v>11686</v>
      </c>
      <c r="AH6492" t="s">
        <v>10633</v>
      </c>
      <c r="AI6492" s="840">
        <v>0.42799999999999999</v>
      </c>
    </row>
    <row r="6493" spans="33:35" ht="15" customHeight="1">
      <c r="AG6493" s="839" t="s">
        <v>11687</v>
      </c>
      <c r="AH6493" t="s">
        <v>10634</v>
      </c>
      <c r="AI6493" s="840">
        <v>0</v>
      </c>
    </row>
    <row r="6494" spans="33:35" ht="15" customHeight="1">
      <c r="AG6494" s="839" t="s">
        <v>11688</v>
      </c>
      <c r="AH6494" t="s">
        <v>10635</v>
      </c>
      <c r="AI6494" s="840">
        <v>0.42000000000000004</v>
      </c>
    </row>
    <row r="6495" spans="33:35" ht="15" customHeight="1">
      <c r="AG6495" s="839" t="s">
        <v>11689</v>
      </c>
      <c r="AH6495" t="s">
        <v>10636</v>
      </c>
      <c r="AI6495" s="840">
        <v>0</v>
      </c>
    </row>
    <row r="6496" spans="33:35" ht="15" customHeight="1">
      <c r="AG6496" s="839" t="s">
        <v>11690</v>
      </c>
      <c r="AH6496" t="s">
        <v>10637</v>
      </c>
      <c r="AI6496" s="840">
        <v>0</v>
      </c>
    </row>
    <row r="6497" spans="33:35" ht="15" customHeight="1">
      <c r="AG6497" s="839" t="s">
        <v>11691</v>
      </c>
      <c r="AH6497" t="s">
        <v>10638</v>
      </c>
      <c r="AI6497" s="840">
        <v>0</v>
      </c>
    </row>
    <row r="6498" spans="33:35" ht="15" customHeight="1">
      <c r="AG6498" s="839" t="s">
        <v>11692</v>
      </c>
      <c r="AH6498" t="s">
        <v>10639</v>
      </c>
      <c r="AI6498" s="840">
        <v>0</v>
      </c>
    </row>
    <row r="6499" spans="33:35" ht="15" customHeight="1">
      <c r="AG6499" s="839" t="s">
        <v>11693</v>
      </c>
      <c r="AH6499" t="s">
        <v>10640</v>
      </c>
      <c r="AI6499" s="840">
        <v>0.63900000000000001</v>
      </c>
    </row>
    <row r="6500" spans="33:35" ht="15" customHeight="1">
      <c r="AG6500" s="839" t="s">
        <v>11694</v>
      </c>
      <c r="AH6500" t="s">
        <v>10641</v>
      </c>
      <c r="AI6500" s="840">
        <v>0.39800000000000002</v>
      </c>
    </row>
    <row r="6501" spans="33:35" ht="15" customHeight="1">
      <c r="AG6501" s="839" t="s">
        <v>11695</v>
      </c>
      <c r="AH6501" t="s">
        <v>10642</v>
      </c>
      <c r="AI6501" s="840">
        <v>0</v>
      </c>
    </row>
    <row r="6502" spans="33:35" ht="15" customHeight="1">
      <c r="AG6502" s="839" t="s">
        <v>11696</v>
      </c>
      <c r="AH6502" t="s">
        <v>10643</v>
      </c>
      <c r="AI6502" s="840">
        <v>0</v>
      </c>
    </row>
    <row r="6503" spans="33:35" ht="15" customHeight="1">
      <c r="AG6503" s="839" t="s">
        <v>11697</v>
      </c>
      <c r="AH6503" t="s">
        <v>10644</v>
      </c>
      <c r="AI6503" s="840">
        <v>0</v>
      </c>
    </row>
    <row r="6504" spans="33:35" ht="15" customHeight="1">
      <c r="AG6504" s="839" t="s">
        <v>11698</v>
      </c>
      <c r="AH6504" t="s">
        <v>10645</v>
      </c>
      <c r="AI6504" s="840">
        <v>0</v>
      </c>
    </row>
    <row r="6505" spans="33:35" ht="15" customHeight="1">
      <c r="AG6505" s="839" t="s">
        <v>11699</v>
      </c>
      <c r="AH6505" t="s">
        <v>10646</v>
      </c>
      <c r="AI6505" s="840">
        <v>0</v>
      </c>
    </row>
    <row r="6506" spans="33:35" ht="15" customHeight="1">
      <c r="AG6506" s="839" t="s">
        <v>11700</v>
      </c>
      <c r="AH6506" t="s">
        <v>10647</v>
      </c>
      <c r="AI6506" s="840">
        <v>0</v>
      </c>
    </row>
    <row r="6507" spans="33:35" ht="15" customHeight="1">
      <c r="AG6507" s="839" t="s">
        <v>11701</v>
      </c>
      <c r="AH6507" t="s">
        <v>10648</v>
      </c>
      <c r="AI6507" s="840">
        <v>0.61899999999999999</v>
      </c>
    </row>
    <row r="6508" spans="33:35" ht="15" customHeight="1">
      <c r="AG6508" s="839" t="s">
        <v>11702</v>
      </c>
      <c r="AH6508" t="s">
        <v>10649</v>
      </c>
      <c r="AI6508" s="840">
        <v>0</v>
      </c>
    </row>
    <row r="6509" spans="33:35" ht="15" customHeight="1">
      <c r="AG6509" s="839" t="s">
        <v>11703</v>
      </c>
      <c r="AH6509" t="s">
        <v>10650</v>
      </c>
      <c r="AI6509" s="840">
        <v>0.12999999999999998</v>
      </c>
    </row>
    <row r="6510" spans="33:35" ht="15" customHeight="1">
      <c r="AG6510" s="839" t="s">
        <v>11704</v>
      </c>
      <c r="AH6510" t="s">
        <v>10651</v>
      </c>
      <c r="AI6510" s="840">
        <v>0.23699999999999999</v>
      </c>
    </row>
    <row r="6511" spans="33:35" ht="15" customHeight="1">
      <c r="AG6511" s="839" t="s">
        <v>11705</v>
      </c>
      <c r="AH6511" t="s">
        <v>10652</v>
      </c>
      <c r="AI6511" s="840">
        <v>0.25900000000000001</v>
      </c>
    </row>
    <row r="6512" spans="33:35" ht="15" customHeight="1">
      <c r="AG6512" s="839" t="s">
        <v>11706</v>
      </c>
      <c r="AH6512" t="s">
        <v>10653</v>
      </c>
      <c r="AI6512" s="840">
        <v>0.30099999999999999</v>
      </c>
    </row>
    <row r="6513" spans="33:35" ht="15" customHeight="1">
      <c r="AG6513" s="839" t="s">
        <v>11707</v>
      </c>
      <c r="AH6513" t="s">
        <v>10654</v>
      </c>
      <c r="AI6513" s="840">
        <v>0.32600000000000001</v>
      </c>
    </row>
    <row r="6514" spans="33:35" ht="15" customHeight="1">
      <c r="AG6514" s="839" t="s">
        <v>11708</v>
      </c>
      <c r="AH6514" t="s">
        <v>10655</v>
      </c>
      <c r="AI6514" s="840">
        <v>0.42199999999999999</v>
      </c>
    </row>
    <row r="6515" spans="33:35" ht="15" customHeight="1">
      <c r="AG6515" s="839" t="s">
        <v>11709</v>
      </c>
      <c r="AH6515" t="s">
        <v>10656</v>
      </c>
      <c r="AI6515" s="840">
        <v>0</v>
      </c>
    </row>
    <row r="6516" spans="33:35" ht="15" customHeight="1">
      <c r="AG6516" s="839" t="s">
        <v>11710</v>
      </c>
      <c r="AH6516" t="s">
        <v>10657</v>
      </c>
      <c r="AI6516" s="840">
        <v>0</v>
      </c>
    </row>
    <row r="6517" spans="33:35" ht="15" customHeight="1">
      <c r="AG6517" s="839" t="s">
        <v>11711</v>
      </c>
      <c r="AH6517" t="s">
        <v>10658</v>
      </c>
      <c r="AI6517" s="840">
        <v>0.42199999999999999</v>
      </c>
    </row>
    <row r="6518" spans="33:35" ht="15" customHeight="1">
      <c r="AG6518" s="839" t="s">
        <v>11712</v>
      </c>
      <c r="AH6518" t="s">
        <v>10659</v>
      </c>
      <c r="AI6518" s="840">
        <v>0</v>
      </c>
    </row>
    <row r="6519" spans="33:35" ht="15" customHeight="1">
      <c r="AG6519" s="839" t="s">
        <v>11713</v>
      </c>
      <c r="AH6519" t="s">
        <v>10660</v>
      </c>
      <c r="AI6519" s="840">
        <v>0</v>
      </c>
    </row>
    <row r="6520" spans="33:35" ht="15" customHeight="1">
      <c r="AG6520" s="839" t="s">
        <v>11714</v>
      </c>
      <c r="AH6520" t="s">
        <v>10661</v>
      </c>
      <c r="AI6520" s="840">
        <v>0.437</v>
      </c>
    </row>
    <row r="6521" spans="33:35" ht="15" customHeight="1">
      <c r="AG6521" s="839" t="s">
        <v>11715</v>
      </c>
      <c r="AH6521" t="s">
        <v>10662</v>
      </c>
      <c r="AI6521" s="840">
        <v>0.41899999999999998</v>
      </c>
    </row>
    <row r="6522" spans="33:35" ht="15" customHeight="1">
      <c r="AG6522" s="839" t="s">
        <v>11716</v>
      </c>
      <c r="AH6522" t="s">
        <v>10663</v>
      </c>
      <c r="AI6522" s="840">
        <v>0.52899999999999991</v>
      </c>
    </row>
    <row r="6523" spans="33:35" ht="15" customHeight="1">
      <c r="AG6523" s="839" t="s">
        <v>11717</v>
      </c>
      <c r="AH6523" t="s">
        <v>10664</v>
      </c>
      <c r="AI6523" s="840">
        <v>0</v>
      </c>
    </row>
    <row r="6524" spans="33:35" ht="15" customHeight="1">
      <c r="AG6524" s="839" t="s">
        <v>11718</v>
      </c>
      <c r="AH6524" t="s">
        <v>10665</v>
      </c>
      <c r="AI6524" s="840">
        <v>0</v>
      </c>
    </row>
    <row r="6525" spans="33:35" ht="15" customHeight="1">
      <c r="AG6525" s="839" t="s">
        <v>11719</v>
      </c>
      <c r="AH6525" t="s">
        <v>10666</v>
      </c>
      <c r="AI6525" s="840">
        <v>0.1</v>
      </c>
    </row>
    <row r="6526" spans="33:35" ht="15" customHeight="1">
      <c r="AG6526" s="839" t="s">
        <v>11720</v>
      </c>
      <c r="AH6526" t="s">
        <v>10667</v>
      </c>
      <c r="AI6526" s="840">
        <v>0.25</v>
      </c>
    </row>
    <row r="6527" spans="33:35" ht="15" customHeight="1">
      <c r="AG6527" s="839" t="s">
        <v>11721</v>
      </c>
      <c r="AH6527" t="s">
        <v>10668</v>
      </c>
      <c r="AI6527" s="840">
        <v>0.69200000000000006</v>
      </c>
    </row>
    <row r="6528" spans="33:35" ht="15" customHeight="1">
      <c r="AG6528" s="839" t="s">
        <v>11722</v>
      </c>
      <c r="AH6528" t="s">
        <v>10669</v>
      </c>
      <c r="AI6528" s="840">
        <v>0</v>
      </c>
    </row>
    <row r="6529" spans="33:35" ht="15" customHeight="1">
      <c r="AG6529" s="839" t="s">
        <v>11723</v>
      </c>
      <c r="AH6529" t="s">
        <v>10670</v>
      </c>
      <c r="AI6529" s="840">
        <v>0</v>
      </c>
    </row>
    <row r="6530" spans="33:35" ht="15" customHeight="1">
      <c r="AG6530" s="839" t="s">
        <v>11724</v>
      </c>
      <c r="AH6530" t="s">
        <v>10671</v>
      </c>
      <c r="AI6530" s="840">
        <v>0.42499999999999999</v>
      </c>
    </row>
    <row r="6531" spans="33:35" ht="15" customHeight="1">
      <c r="AG6531" s="839" t="s">
        <v>11725</v>
      </c>
      <c r="AH6531" t="s">
        <v>10672</v>
      </c>
      <c r="AI6531" s="840">
        <v>0.58799999999999997</v>
      </c>
    </row>
    <row r="6532" spans="33:35" ht="15" customHeight="1">
      <c r="AG6532" s="839" t="s">
        <v>11726</v>
      </c>
      <c r="AH6532" t="s">
        <v>10673</v>
      </c>
      <c r="AI6532" s="840">
        <v>0.56099999999999994</v>
      </c>
    </row>
    <row r="6533" spans="33:35" ht="15" customHeight="1">
      <c r="AG6533" s="839" t="s">
        <v>11727</v>
      </c>
      <c r="AH6533" t="s">
        <v>10674</v>
      </c>
      <c r="AI6533" s="840">
        <v>0</v>
      </c>
    </row>
    <row r="6534" spans="33:35" ht="15" customHeight="1">
      <c r="AG6534" s="839" t="s">
        <v>11728</v>
      </c>
      <c r="AH6534" t="s">
        <v>10675</v>
      </c>
      <c r="AI6534" s="840">
        <v>0.38699999999999996</v>
      </c>
    </row>
    <row r="6535" spans="33:35" ht="15" customHeight="1">
      <c r="AG6535" s="839" t="s">
        <v>11729</v>
      </c>
      <c r="AH6535" t="s">
        <v>10676</v>
      </c>
      <c r="AI6535" s="840">
        <v>0.42000000000000004</v>
      </c>
    </row>
    <row r="6536" spans="33:35" ht="15" customHeight="1">
      <c r="AG6536" s="839" t="s">
        <v>11730</v>
      </c>
      <c r="AH6536" t="s">
        <v>10677</v>
      </c>
      <c r="AI6536" s="840">
        <v>0</v>
      </c>
    </row>
    <row r="6537" spans="33:35" ht="15" customHeight="1">
      <c r="AG6537" s="839" t="s">
        <v>11731</v>
      </c>
      <c r="AH6537" t="s">
        <v>10678</v>
      </c>
      <c r="AI6537" s="840">
        <v>0.372</v>
      </c>
    </row>
    <row r="6538" spans="33:35" ht="15" customHeight="1">
      <c r="AG6538" s="839" t="s">
        <v>11732</v>
      </c>
      <c r="AH6538" t="s">
        <v>10679</v>
      </c>
      <c r="AI6538" s="840">
        <v>0</v>
      </c>
    </row>
    <row r="6539" spans="33:35" ht="15" customHeight="1">
      <c r="AG6539" s="839" t="s">
        <v>11733</v>
      </c>
      <c r="AH6539" t="s">
        <v>10680</v>
      </c>
      <c r="AI6539" s="840">
        <v>0.45399999999999996</v>
      </c>
    </row>
    <row r="6540" spans="33:35" ht="15" customHeight="1">
      <c r="AG6540" s="839" t="s">
        <v>11734</v>
      </c>
      <c r="AH6540" t="s">
        <v>10681</v>
      </c>
      <c r="AI6540" s="840">
        <v>0.32</v>
      </c>
    </row>
    <row r="6541" spans="33:35" ht="15" customHeight="1">
      <c r="AG6541" s="839" t="s">
        <v>11735</v>
      </c>
      <c r="AH6541" t="s">
        <v>10682</v>
      </c>
      <c r="AI6541" s="840">
        <v>0</v>
      </c>
    </row>
    <row r="6542" spans="33:35" ht="15" customHeight="1">
      <c r="AG6542" s="839" t="s">
        <v>11736</v>
      </c>
      <c r="AH6542" t="s">
        <v>10683</v>
      </c>
      <c r="AI6542" s="840">
        <v>0.54299999999999993</v>
      </c>
    </row>
    <row r="6543" spans="33:35" ht="15" customHeight="1">
      <c r="AG6543" s="839" t="s">
        <v>11737</v>
      </c>
      <c r="AH6543" t="s">
        <v>10684</v>
      </c>
      <c r="AI6543" s="840">
        <v>0</v>
      </c>
    </row>
    <row r="6544" spans="33:35" ht="15" customHeight="1">
      <c r="AG6544" s="839" t="s">
        <v>11738</v>
      </c>
      <c r="AH6544" t="s">
        <v>10685</v>
      </c>
      <c r="AI6544" s="840">
        <v>0.125</v>
      </c>
    </row>
    <row r="6545" spans="33:35" ht="15" customHeight="1">
      <c r="AG6545" s="839" t="s">
        <v>11739</v>
      </c>
      <c r="AH6545" t="s">
        <v>10686</v>
      </c>
      <c r="AI6545" s="840">
        <v>0.17799999999999999</v>
      </c>
    </row>
    <row r="6546" spans="33:35" ht="15" customHeight="1">
      <c r="AG6546" s="839" t="s">
        <v>11740</v>
      </c>
      <c r="AH6546" t="s">
        <v>10687</v>
      </c>
      <c r="AI6546" s="840">
        <v>0.247</v>
      </c>
    </row>
    <row r="6547" spans="33:35" ht="15" customHeight="1">
      <c r="AG6547" s="839" t="s">
        <v>11741</v>
      </c>
      <c r="AH6547" t="s">
        <v>10688</v>
      </c>
      <c r="AI6547" s="840">
        <v>0.38100000000000001</v>
      </c>
    </row>
    <row r="6548" spans="33:35" ht="15" customHeight="1">
      <c r="AG6548" s="839" t="s">
        <v>11742</v>
      </c>
      <c r="AH6548" t="s">
        <v>10689</v>
      </c>
      <c r="AI6548" s="840">
        <v>0.28999999999999998</v>
      </c>
    </row>
    <row r="6549" spans="33:35" ht="15" customHeight="1">
      <c r="AG6549" s="839" t="s">
        <v>11743</v>
      </c>
      <c r="AH6549" t="s">
        <v>10690</v>
      </c>
      <c r="AI6549" s="840">
        <v>0.39</v>
      </c>
    </row>
    <row r="6550" spans="33:35" ht="15" customHeight="1">
      <c r="AG6550" s="839" t="s">
        <v>11744</v>
      </c>
      <c r="AH6550" t="s">
        <v>10691</v>
      </c>
      <c r="AI6550" s="840">
        <v>0</v>
      </c>
    </row>
    <row r="6551" spans="33:35" ht="15" customHeight="1">
      <c r="AG6551" s="839" t="s">
        <v>11745</v>
      </c>
      <c r="AH6551" t="s">
        <v>10692</v>
      </c>
      <c r="AI6551" s="840">
        <v>0</v>
      </c>
    </row>
    <row r="6552" spans="33:35" ht="15" customHeight="1">
      <c r="AG6552" s="839" t="s">
        <v>11746</v>
      </c>
      <c r="AH6552" t="s">
        <v>10693</v>
      </c>
      <c r="AI6552" s="840">
        <v>0.3</v>
      </c>
    </row>
    <row r="6553" spans="33:35" ht="15" customHeight="1">
      <c r="AG6553" s="839" t="s">
        <v>11747</v>
      </c>
      <c r="AH6553" t="s">
        <v>10694</v>
      </c>
      <c r="AI6553" s="840">
        <v>0.53799999999999992</v>
      </c>
    </row>
    <row r="6554" spans="33:35" ht="15" customHeight="1">
      <c r="AG6554" s="839" t="s">
        <v>11748</v>
      </c>
      <c r="AH6554" t="s">
        <v>10695</v>
      </c>
      <c r="AI6554" s="840">
        <v>0</v>
      </c>
    </row>
    <row r="6555" spans="33:35" ht="15" customHeight="1">
      <c r="AG6555" s="839" t="s">
        <v>11749</v>
      </c>
      <c r="AH6555" t="s">
        <v>10696</v>
      </c>
      <c r="AI6555" s="840">
        <v>0.45700000000000002</v>
      </c>
    </row>
    <row r="6556" spans="33:35" ht="15" customHeight="1">
      <c r="AG6556" s="839" t="s">
        <v>11750</v>
      </c>
      <c r="AH6556" t="s">
        <v>10697</v>
      </c>
      <c r="AI6556" s="840">
        <v>0.51700000000000002</v>
      </c>
    </row>
    <row r="6557" spans="33:35" ht="15" customHeight="1">
      <c r="AG6557" s="839" t="s">
        <v>11751</v>
      </c>
      <c r="AH6557" t="s">
        <v>10698</v>
      </c>
      <c r="AI6557" s="840">
        <v>0</v>
      </c>
    </row>
    <row r="6558" spans="33:35" ht="15" customHeight="1">
      <c r="AG6558" s="839" t="s">
        <v>11752</v>
      </c>
      <c r="AH6558" t="s">
        <v>10699</v>
      </c>
      <c r="AI6558" s="840">
        <v>0</v>
      </c>
    </row>
    <row r="6559" spans="33:35" ht="15" customHeight="1">
      <c r="AG6559" s="839" t="s">
        <v>11753</v>
      </c>
      <c r="AH6559" t="s">
        <v>10700</v>
      </c>
      <c r="AI6559" s="840">
        <v>0.4</v>
      </c>
    </row>
    <row r="6560" spans="33:35" ht="15" customHeight="1">
      <c r="AG6560" s="839" t="s">
        <v>11754</v>
      </c>
      <c r="AH6560" t="s">
        <v>10701</v>
      </c>
      <c r="AI6560" s="840">
        <v>0.53500000000000003</v>
      </c>
    </row>
    <row r="6561" spans="33:35" ht="15" customHeight="1">
      <c r="AG6561" s="839" t="s">
        <v>11755</v>
      </c>
      <c r="AH6561" t="s">
        <v>10702</v>
      </c>
      <c r="AI6561" s="840">
        <v>0.74</v>
      </c>
    </row>
    <row r="6562" spans="33:35" ht="15" customHeight="1">
      <c r="AG6562" s="839" t="s">
        <v>11756</v>
      </c>
      <c r="AH6562" t="s">
        <v>10703</v>
      </c>
      <c r="AI6562" s="840">
        <v>0</v>
      </c>
    </row>
    <row r="6563" spans="33:35" ht="15" customHeight="1">
      <c r="AG6563" s="839" t="s">
        <v>11757</v>
      </c>
      <c r="AH6563" t="s">
        <v>10704</v>
      </c>
      <c r="AI6563" s="840">
        <v>0</v>
      </c>
    </row>
    <row r="6564" spans="33:35" ht="15" customHeight="1">
      <c r="AG6564" s="839" t="s">
        <v>11758</v>
      </c>
      <c r="AH6564" t="s">
        <v>10705</v>
      </c>
      <c r="AI6564" s="840">
        <v>0.40299999999999997</v>
      </c>
    </row>
    <row r="6565" spans="33:35" ht="15" customHeight="1">
      <c r="AG6565" s="839" t="s">
        <v>11759</v>
      </c>
      <c r="AH6565" t="s">
        <v>10706</v>
      </c>
      <c r="AI6565" s="840">
        <v>0</v>
      </c>
    </row>
    <row r="6566" spans="33:35" ht="15" customHeight="1">
      <c r="AG6566" s="839" t="s">
        <v>11760</v>
      </c>
      <c r="AH6566" t="s">
        <v>10707</v>
      </c>
      <c r="AI6566" s="840">
        <v>0.54699999999999993</v>
      </c>
    </row>
    <row r="6567" spans="33:35" ht="15" customHeight="1">
      <c r="AG6567" s="839" t="s">
        <v>11761</v>
      </c>
      <c r="AH6567" t="s">
        <v>10708</v>
      </c>
      <c r="AI6567" s="840">
        <v>0.40900000000000003</v>
      </c>
    </row>
    <row r="6568" spans="33:35" ht="15" customHeight="1">
      <c r="AG6568" s="839" t="s">
        <v>11762</v>
      </c>
      <c r="AH6568" t="s">
        <v>10709</v>
      </c>
      <c r="AI6568" s="840">
        <v>0.42899999999999999</v>
      </c>
    </row>
    <row r="6569" spans="33:35" ht="15" customHeight="1">
      <c r="AG6569" s="839" t="s">
        <v>11763</v>
      </c>
      <c r="AH6569" t="s">
        <v>10710</v>
      </c>
      <c r="AI6569" s="840">
        <v>0</v>
      </c>
    </row>
    <row r="6570" spans="33:35" ht="15" customHeight="1">
      <c r="AG6570" s="839" t="s">
        <v>11764</v>
      </c>
      <c r="AH6570" t="s">
        <v>10711</v>
      </c>
      <c r="AI6570" s="840">
        <v>0.28999999999999998</v>
      </c>
    </row>
    <row r="6571" spans="33:35" ht="15" customHeight="1">
      <c r="AG6571" s="839" t="s">
        <v>11765</v>
      </c>
      <c r="AH6571" t="s">
        <v>10712</v>
      </c>
      <c r="AI6571" s="840">
        <v>0.316</v>
      </c>
    </row>
    <row r="6572" spans="33:35" ht="15" customHeight="1">
      <c r="AG6572" s="839" t="s">
        <v>11766</v>
      </c>
      <c r="AH6572" t="s">
        <v>10713</v>
      </c>
      <c r="AI6572" s="840">
        <v>0.255</v>
      </c>
    </row>
    <row r="6573" spans="33:35" ht="15" customHeight="1">
      <c r="AG6573" s="839" t="s">
        <v>11767</v>
      </c>
      <c r="AH6573" t="s">
        <v>10714</v>
      </c>
      <c r="AI6573" s="840">
        <v>0.373</v>
      </c>
    </row>
    <row r="6574" spans="33:35" ht="15" customHeight="1">
      <c r="AG6574" s="839" t="s">
        <v>11768</v>
      </c>
      <c r="AH6574" t="s">
        <v>10715</v>
      </c>
      <c r="AI6574" s="840">
        <v>0.36200000000000004</v>
      </c>
    </row>
    <row r="6575" spans="33:35" ht="15" customHeight="1">
      <c r="AG6575" s="839" t="s">
        <v>11769</v>
      </c>
      <c r="AH6575" t="s">
        <v>10716</v>
      </c>
      <c r="AI6575" s="840">
        <v>0.38</v>
      </c>
    </row>
    <row r="6576" spans="33:35" ht="15" customHeight="1">
      <c r="AG6576" s="839" t="s">
        <v>11770</v>
      </c>
      <c r="AH6576" t="s">
        <v>10717</v>
      </c>
      <c r="AI6576" s="840">
        <v>1.202</v>
      </c>
    </row>
    <row r="6577" spans="33:35" ht="15" customHeight="1">
      <c r="AG6577" s="839" t="s">
        <v>11771</v>
      </c>
      <c r="AH6577" t="s">
        <v>10718</v>
      </c>
      <c r="AI6577" s="840">
        <v>0</v>
      </c>
    </row>
    <row r="6578" spans="33:35" ht="15" customHeight="1">
      <c r="AG6578" s="839" t="s">
        <v>11772</v>
      </c>
      <c r="AH6578" t="s">
        <v>10719</v>
      </c>
      <c r="AI6578" s="840">
        <v>0.61599999999999999</v>
      </c>
    </row>
    <row r="6579" spans="33:35" ht="15" customHeight="1">
      <c r="AG6579" s="839" t="s">
        <v>11773</v>
      </c>
      <c r="AH6579" t="s">
        <v>10720</v>
      </c>
      <c r="AI6579" s="840">
        <v>0</v>
      </c>
    </row>
    <row r="6580" spans="33:35" ht="15" customHeight="1">
      <c r="AG6580" s="839" t="s">
        <v>11774</v>
      </c>
      <c r="AH6580" t="s">
        <v>10721</v>
      </c>
      <c r="AI6580" s="840">
        <v>0</v>
      </c>
    </row>
    <row r="6581" spans="33:35" ht="15" customHeight="1">
      <c r="AG6581" s="839" t="s">
        <v>11775</v>
      </c>
      <c r="AH6581" t="s">
        <v>10722</v>
      </c>
      <c r="AI6581" s="840">
        <v>0</v>
      </c>
    </row>
    <row r="6582" spans="33:35" ht="15" customHeight="1">
      <c r="AG6582" s="839" t="s">
        <v>11776</v>
      </c>
      <c r="AH6582" t="s">
        <v>10723</v>
      </c>
      <c r="AI6582" s="840">
        <v>0</v>
      </c>
    </row>
    <row r="6583" spans="33:35" ht="15" customHeight="1">
      <c r="AG6583" s="839" t="s">
        <v>11777</v>
      </c>
      <c r="AH6583" t="s">
        <v>10724</v>
      </c>
      <c r="AI6583" s="840">
        <v>0</v>
      </c>
    </row>
    <row r="6584" spans="33:35" ht="15" customHeight="1">
      <c r="AG6584" s="839" t="s">
        <v>11778</v>
      </c>
      <c r="AH6584" t="s">
        <v>10725</v>
      </c>
      <c r="AI6584" s="840">
        <v>0</v>
      </c>
    </row>
    <row r="6585" spans="33:35" ht="15" customHeight="1">
      <c r="AG6585" s="839" t="s">
        <v>11779</v>
      </c>
      <c r="AH6585" t="s">
        <v>10726</v>
      </c>
      <c r="AI6585" s="840">
        <v>0</v>
      </c>
    </row>
    <row r="6586" spans="33:35" ht="15" customHeight="1">
      <c r="AG6586" s="839" t="s">
        <v>11780</v>
      </c>
      <c r="AH6586" t="s">
        <v>10727</v>
      </c>
      <c r="AI6586" s="840">
        <v>0</v>
      </c>
    </row>
    <row r="6587" spans="33:35" ht="15" customHeight="1">
      <c r="AG6587" s="839" t="s">
        <v>11781</v>
      </c>
      <c r="AH6587" t="s">
        <v>10728</v>
      </c>
      <c r="AI6587" s="840">
        <v>0</v>
      </c>
    </row>
    <row r="6588" spans="33:35" ht="15" customHeight="1">
      <c r="AG6588" s="839" t="s">
        <v>11782</v>
      </c>
      <c r="AH6588" t="s">
        <v>10729</v>
      </c>
      <c r="AI6588" s="840">
        <v>0.77300000000000002</v>
      </c>
    </row>
    <row r="6589" spans="33:35" ht="15" customHeight="1">
      <c r="AG6589" s="839" t="s">
        <v>11783</v>
      </c>
      <c r="AH6589" t="s">
        <v>10730</v>
      </c>
      <c r="AI6589" s="840">
        <v>0</v>
      </c>
    </row>
    <row r="6590" spans="33:35" ht="15" customHeight="1">
      <c r="AG6590" s="839" t="s">
        <v>11784</v>
      </c>
      <c r="AH6590" t="s">
        <v>10731</v>
      </c>
      <c r="AI6590" s="840">
        <v>0.16699999999999998</v>
      </c>
    </row>
    <row r="6591" spans="33:35" ht="15" customHeight="1">
      <c r="AG6591" s="839" t="s">
        <v>11785</v>
      </c>
      <c r="AH6591" t="s">
        <v>10732</v>
      </c>
      <c r="AI6591" s="840">
        <v>0.253</v>
      </c>
    </row>
    <row r="6592" spans="33:35" ht="15" customHeight="1">
      <c r="AG6592" s="839" t="s">
        <v>11786</v>
      </c>
      <c r="AH6592" t="s">
        <v>10733</v>
      </c>
      <c r="AI6592" s="840">
        <v>0.27399999999999997</v>
      </c>
    </row>
    <row r="6593" spans="33:35" ht="15" customHeight="1">
      <c r="AG6593" s="839" t="s">
        <v>11787</v>
      </c>
      <c r="AH6593" t="s">
        <v>10734</v>
      </c>
      <c r="AI6593" s="840">
        <v>0.29500000000000004</v>
      </c>
    </row>
    <row r="6594" spans="33:35" ht="15" customHeight="1">
      <c r="AG6594" s="839" t="s">
        <v>11788</v>
      </c>
      <c r="AH6594" t="s">
        <v>10735</v>
      </c>
      <c r="AI6594" s="840">
        <v>0.38699999999999996</v>
      </c>
    </row>
    <row r="6595" spans="33:35" ht="15" customHeight="1">
      <c r="AG6595" s="839" t="s">
        <v>11789</v>
      </c>
      <c r="AH6595" t="s">
        <v>10736</v>
      </c>
      <c r="AI6595" s="840">
        <v>0</v>
      </c>
    </row>
    <row r="6596" spans="33:35" ht="15" customHeight="1">
      <c r="AG6596" s="839" t="s">
        <v>11790</v>
      </c>
      <c r="AH6596" t="s">
        <v>10737</v>
      </c>
      <c r="AI6596" s="840">
        <v>0</v>
      </c>
    </row>
    <row r="6597" spans="33:35" ht="15" customHeight="1">
      <c r="AG6597" s="839" t="s">
        <v>11791</v>
      </c>
      <c r="AH6597" t="s">
        <v>10738</v>
      </c>
      <c r="AI6597" s="840">
        <v>0.33</v>
      </c>
    </row>
    <row r="6598" spans="33:35" ht="15" customHeight="1">
      <c r="AG6598" s="839" t="s">
        <v>11792</v>
      </c>
      <c r="AH6598" t="s">
        <v>10739</v>
      </c>
      <c r="AI6598" s="840">
        <v>0</v>
      </c>
    </row>
    <row r="6599" spans="33:35" ht="15" customHeight="1">
      <c r="AG6599" s="839" t="s">
        <v>11793</v>
      </c>
      <c r="AH6599" t="s">
        <v>10740</v>
      </c>
      <c r="AI6599" s="840">
        <v>0.65700000000000003</v>
      </c>
    </row>
    <row r="6600" spans="33:35" ht="15" customHeight="1">
      <c r="AG6600" s="839" t="s">
        <v>11794</v>
      </c>
      <c r="AH6600" t="s">
        <v>10741</v>
      </c>
      <c r="AI6600" s="840">
        <v>0.629</v>
      </c>
    </row>
    <row r="6601" spans="33:35" ht="15" customHeight="1">
      <c r="AG6601" s="839" t="s">
        <v>11795</v>
      </c>
      <c r="AH6601" t="s">
        <v>10742</v>
      </c>
      <c r="AI6601" s="840">
        <v>0</v>
      </c>
    </row>
    <row r="6602" spans="33:35" ht="15" customHeight="1">
      <c r="AG6602" s="839" t="s">
        <v>11796</v>
      </c>
      <c r="AH6602" t="s">
        <v>10743</v>
      </c>
      <c r="AI6602" s="840">
        <v>0</v>
      </c>
    </row>
    <row r="6603" spans="33:35" ht="15" customHeight="1">
      <c r="AG6603" s="839" t="s">
        <v>11797</v>
      </c>
      <c r="AH6603" t="s">
        <v>10744</v>
      </c>
      <c r="AI6603" s="840">
        <v>0.2</v>
      </c>
    </row>
    <row r="6604" spans="33:35" ht="15" customHeight="1">
      <c r="AG6604" s="839" t="s">
        <v>11798</v>
      </c>
      <c r="AH6604" t="s">
        <v>10745</v>
      </c>
      <c r="AI6604" s="840">
        <v>0</v>
      </c>
    </row>
    <row r="6605" spans="33:35" ht="15" customHeight="1">
      <c r="AG6605" s="839" t="s">
        <v>11799</v>
      </c>
      <c r="AH6605" t="s">
        <v>10746</v>
      </c>
      <c r="AI6605" s="840">
        <v>0.41699999999999998</v>
      </c>
    </row>
    <row r="6606" spans="33:35" ht="15" customHeight="1">
      <c r="AG6606" s="839" t="s">
        <v>11800</v>
      </c>
      <c r="AH6606" t="s">
        <v>10747</v>
      </c>
      <c r="AI6606" s="840">
        <v>0</v>
      </c>
    </row>
    <row r="6607" spans="33:35" ht="15" customHeight="1">
      <c r="AG6607" s="839" t="s">
        <v>11801</v>
      </c>
      <c r="AH6607" t="s">
        <v>10748</v>
      </c>
      <c r="AI6607" s="840">
        <v>0</v>
      </c>
    </row>
    <row r="6608" spans="33:35" ht="15" customHeight="1">
      <c r="AG6608" s="839" t="s">
        <v>11802</v>
      </c>
      <c r="AH6608" t="s">
        <v>10749</v>
      </c>
      <c r="AI6608" s="840">
        <v>0.53900000000000003</v>
      </c>
    </row>
    <row r="6609" spans="33:35" ht="15" customHeight="1">
      <c r="AG6609" s="839" t="s">
        <v>11803</v>
      </c>
      <c r="AH6609" t="s">
        <v>10750</v>
      </c>
      <c r="AI6609" s="840">
        <v>0.32300000000000001</v>
      </c>
    </row>
    <row r="6610" spans="33:35" ht="15" customHeight="1">
      <c r="AG6610" s="839" t="s">
        <v>11804</v>
      </c>
      <c r="AH6610" t="s">
        <v>10751</v>
      </c>
      <c r="AI6610" s="840">
        <v>0</v>
      </c>
    </row>
    <row r="6611" spans="33:35" ht="15" customHeight="1">
      <c r="AG6611" s="839" t="s">
        <v>11805</v>
      </c>
      <c r="AH6611" t="s">
        <v>10752</v>
      </c>
      <c r="AI6611" s="840">
        <v>0.63800000000000001</v>
      </c>
    </row>
    <row r="6612" spans="33:35" ht="15" customHeight="1">
      <c r="AG6612" s="839" t="s">
        <v>11806</v>
      </c>
      <c r="AH6612" t="s">
        <v>10753</v>
      </c>
      <c r="AI6612" s="840">
        <v>0</v>
      </c>
    </row>
    <row r="6613" spans="33:35" ht="15" customHeight="1">
      <c r="AG6613" s="839" t="s">
        <v>11807</v>
      </c>
      <c r="AH6613" t="s">
        <v>10754</v>
      </c>
      <c r="AI6613" s="840">
        <v>0</v>
      </c>
    </row>
    <row r="6614" spans="33:35" ht="15" customHeight="1">
      <c r="AG6614" s="839" t="s">
        <v>11808</v>
      </c>
      <c r="AH6614" t="s">
        <v>10755</v>
      </c>
      <c r="AI6614" s="840">
        <v>0.505</v>
      </c>
    </row>
    <row r="6615" spans="33:35" ht="15" customHeight="1">
      <c r="AG6615" s="839" t="s">
        <v>11809</v>
      </c>
      <c r="AH6615" t="s">
        <v>10756</v>
      </c>
      <c r="AI6615" s="840">
        <v>0</v>
      </c>
    </row>
    <row r="6616" spans="33:35" ht="15" customHeight="1">
      <c r="AG6616" s="839" t="s">
        <v>11810</v>
      </c>
      <c r="AH6616" t="s">
        <v>10757</v>
      </c>
      <c r="AI6616" s="840">
        <v>0</v>
      </c>
    </row>
    <row r="6617" spans="33:35" ht="15" customHeight="1">
      <c r="AG6617" s="839" t="s">
        <v>11811</v>
      </c>
      <c r="AH6617" t="s">
        <v>10758</v>
      </c>
      <c r="AI6617" s="840">
        <v>0.223</v>
      </c>
    </row>
    <row r="6618" spans="33:35" ht="15" customHeight="1">
      <c r="AG6618" s="839" t="s">
        <v>11812</v>
      </c>
      <c r="AH6618" t="s">
        <v>10759</v>
      </c>
      <c r="AI6618" s="840">
        <v>0</v>
      </c>
    </row>
    <row r="6619" spans="33:35" ht="15" customHeight="1">
      <c r="AG6619" s="839" t="s">
        <v>11813</v>
      </c>
      <c r="AH6619" t="s">
        <v>10760</v>
      </c>
      <c r="AI6619" s="840">
        <v>0.42000000000000004</v>
      </c>
    </row>
    <row r="6620" spans="33:35" ht="15" customHeight="1">
      <c r="AG6620" s="839" t="s">
        <v>11814</v>
      </c>
      <c r="AH6620" t="s">
        <v>10761</v>
      </c>
      <c r="AI6620" s="840">
        <v>0</v>
      </c>
    </row>
    <row r="6621" spans="33:35" ht="15" customHeight="1">
      <c r="AG6621" s="839" t="s">
        <v>11815</v>
      </c>
      <c r="AH6621" t="s">
        <v>10762</v>
      </c>
      <c r="AI6621" s="840">
        <v>0.41899999999999998</v>
      </c>
    </row>
    <row r="6622" spans="33:35" ht="15" customHeight="1">
      <c r="AG6622" s="839" t="s">
        <v>11816</v>
      </c>
      <c r="AH6622" t="s">
        <v>10763</v>
      </c>
      <c r="AI6622" s="840">
        <v>0.20599999999999999</v>
      </c>
    </row>
    <row r="6623" spans="33:35" ht="15" customHeight="1">
      <c r="AG6623" s="839" t="s">
        <v>11817</v>
      </c>
      <c r="AH6623" t="s">
        <v>10764</v>
      </c>
      <c r="AI6623" s="840">
        <v>0.32500000000000001</v>
      </c>
    </row>
    <row r="6624" spans="33:35" ht="15" customHeight="1">
      <c r="AG6624" s="839" t="s">
        <v>11818</v>
      </c>
      <c r="AH6624" t="s">
        <v>10765</v>
      </c>
      <c r="AI6624" s="840">
        <v>0.53</v>
      </c>
    </row>
    <row r="6625" spans="33:35" ht="15" customHeight="1">
      <c r="AG6625" s="839" t="s">
        <v>11819</v>
      </c>
      <c r="AH6625" t="s">
        <v>10766</v>
      </c>
      <c r="AI6625" s="840">
        <v>0</v>
      </c>
    </row>
    <row r="6626" spans="33:35" ht="15" customHeight="1">
      <c r="AG6626" s="839" t="s">
        <v>11820</v>
      </c>
      <c r="AH6626" t="s">
        <v>10767</v>
      </c>
      <c r="AI6626" s="840">
        <v>0</v>
      </c>
    </row>
    <row r="6627" spans="33:35" ht="15" customHeight="1">
      <c r="AG6627" s="839" t="s">
        <v>11821</v>
      </c>
      <c r="AH6627" t="s">
        <v>10768</v>
      </c>
      <c r="AI6627" s="840">
        <v>0.45199999999999996</v>
      </c>
    </row>
    <row r="6628" spans="33:35" ht="15" customHeight="1">
      <c r="AG6628" s="839" t="s">
        <v>11822</v>
      </c>
      <c r="AH6628" t="s">
        <v>10769</v>
      </c>
      <c r="AI6628" s="840">
        <v>0</v>
      </c>
    </row>
    <row r="6629" spans="33:35" ht="15" customHeight="1">
      <c r="AG6629" s="839" t="s">
        <v>11823</v>
      </c>
      <c r="AH6629" t="s">
        <v>10770</v>
      </c>
      <c r="AI6629" s="840">
        <v>0.21800000000000003</v>
      </c>
    </row>
    <row r="6630" spans="33:35" ht="15" customHeight="1">
      <c r="AG6630" s="839" t="s">
        <v>11824</v>
      </c>
      <c r="AH6630" t="s">
        <v>10771</v>
      </c>
      <c r="AI6630" s="840">
        <v>0</v>
      </c>
    </row>
    <row r="6631" spans="33:35" ht="15" customHeight="1">
      <c r="AG6631" s="839" t="s">
        <v>11825</v>
      </c>
      <c r="AH6631" t="s">
        <v>10772</v>
      </c>
      <c r="AI6631" s="840">
        <v>0.49</v>
      </c>
    </row>
    <row r="6632" spans="33:35" ht="15" customHeight="1">
      <c r="AG6632" s="839" t="s">
        <v>11826</v>
      </c>
      <c r="AH6632" t="s">
        <v>10773</v>
      </c>
      <c r="AI6632" s="840">
        <v>0</v>
      </c>
    </row>
    <row r="6633" spans="33:35" ht="15" customHeight="1">
      <c r="AG6633" s="839" t="s">
        <v>11827</v>
      </c>
      <c r="AH6633" t="s">
        <v>10774</v>
      </c>
      <c r="AI6633" s="840">
        <v>0</v>
      </c>
    </row>
    <row r="6634" spans="33:35" ht="15" customHeight="1">
      <c r="AG6634" s="839" t="s">
        <v>11828</v>
      </c>
      <c r="AH6634" t="s">
        <v>10775</v>
      </c>
      <c r="AI6634" s="840">
        <v>0.4</v>
      </c>
    </row>
    <row r="6635" spans="33:35" ht="15" customHeight="1">
      <c r="AG6635" s="839" t="s">
        <v>11829</v>
      </c>
      <c r="AH6635" t="s">
        <v>10776</v>
      </c>
      <c r="AI6635" s="840">
        <v>0</v>
      </c>
    </row>
    <row r="6636" spans="33:35" ht="15" customHeight="1">
      <c r="AG6636" s="839" t="s">
        <v>11830</v>
      </c>
      <c r="AH6636" t="s">
        <v>10777</v>
      </c>
      <c r="AI6636" s="840">
        <v>0.42199999999999999</v>
      </c>
    </row>
    <row r="6637" spans="33:35" ht="15" customHeight="1">
      <c r="AG6637" s="839" t="s">
        <v>11831</v>
      </c>
      <c r="AH6637" t="s">
        <v>10778</v>
      </c>
      <c r="AI6637" s="840">
        <v>0.57700000000000007</v>
      </c>
    </row>
    <row r="6638" spans="33:35" ht="15" customHeight="1">
      <c r="AG6638" s="839" t="s">
        <v>11832</v>
      </c>
      <c r="AH6638" t="s">
        <v>10779</v>
      </c>
      <c r="AI6638" s="840">
        <v>0</v>
      </c>
    </row>
    <row r="6639" spans="33:35" ht="15" customHeight="1">
      <c r="AG6639" s="839" t="s">
        <v>11833</v>
      </c>
      <c r="AH6639" t="s">
        <v>10780</v>
      </c>
      <c r="AI6639" s="840">
        <v>0.44499999999999995</v>
      </c>
    </row>
    <row r="6640" spans="33:35" ht="15" customHeight="1">
      <c r="AG6640" s="839" t="s">
        <v>11834</v>
      </c>
      <c r="AH6640" t="s">
        <v>10781</v>
      </c>
      <c r="AI6640" s="840">
        <v>0.42199999999999999</v>
      </c>
    </row>
    <row r="6641" spans="33:35" ht="15" customHeight="1">
      <c r="AG6641" s="839" t="s">
        <v>11835</v>
      </c>
      <c r="AH6641" t="s">
        <v>10782</v>
      </c>
      <c r="AI6641" s="840">
        <v>0.28299999999999997</v>
      </c>
    </row>
    <row r="6642" spans="33:35" ht="15" customHeight="1">
      <c r="AG6642" s="839" t="s">
        <v>11836</v>
      </c>
      <c r="AH6642" t="s">
        <v>10783</v>
      </c>
      <c r="AI6642" s="840">
        <v>0</v>
      </c>
    </row>
    <row r="6643" spans="33:35" ht="15" customHeight="1">
      <c r="AG6643" s="839" t="s">
        <v>11837</v>
      </c>
      <c r="AH6643" t="s">
        <v>10784</v>
      </c>
      <c r="AI6643" s="840">
        <v>0.55500000000000005</v>
      </c>
    </row>
    <row r="6644" spans="33:35" ht="15" customHeight="1">
      <c r="AG6644" s="839" t="s">
        <v>11838</v>
      </c>
      <c r="AH6644" t="s">
        <v>10785</v>
      </c>
      <c r="AI6644" s="840">
        <v>0.38699999999999996</v>
      </c>
    </row>
    <row r="6645" spans="33:35" ht="15" customHeight="1">
      <c r="AG6645" s="839" t="s">
        <v>11839</v>
      </c>
      <c r="AH6645" t="s">
        <v>10786</v>
      </c>
      <c r="AI6645" s="840">
        <v>0.36299999999999999</v>
      </c>
    </row>
    <row r="6646" spans="33:35" ht="15" customHeight="1">
      <c r="AG6646" s="839" t="s">
        <v>11840</v>
      </c>
      <c r="AH6646" t="s">
        <v>10787</v>
      </c>
      <c r="AI6646" s="840">
        <v>0.39500000000000002</v>
      </c>
    </row>
    <row r="6647" spans="33:35" ht="15" customHeight="1">
      <c r="AG6647" s="839" t="s">
        <v>11841</v>
      </c>
      <c r="AH6647" t="s">
        <v>10788</v>
      </c>
      <c r="AI6647" s="840">
        <v>0.41899999999999998</v>
      </c>
    </row>
    <row r="6648" spans="33:35" ht="15" customHeight="1">
      <c r="AG6648" s="839" t="s">
        <v>11842</v>
      </c>
      <c r="AH6648" t="s">
        <v>10789</v>
      </c>
      <c r="AI6648" s="840">
        <v>0.41899999999999998</v>
      </c>
    </row>
    <row r="6649" spans="33:35" ht="15" customHeight="1">
      <c r="AG6649" s="839" t="s">
        <v>11843</v>
      </c>
      <c r="AH6649" t="s">
        <v>10790</v>
      </c>
      <c r="AI6649" s="840">
        <v>0</v>
      </c>
    </row>
    <row r="6650" spans="33:35" ht="15" customHeight="1">
      <c r="AG6650" s="839" t="s">
        <v>11844</v>
      </c>
      <c r="AH6650" t="s">
        <v>10791</v>
      </c>
      <c r="AI6650" s="840">
        <v>0.54600000000000004</v>
      </c>
    </row>
    <row r="6651" spans="33:35" ht="15" customHeight="1">
      <c r="AG6651" s="839" t="s">
        <v>11845</v>
      </c>
      <c r="AH6651" t="s">
        <v>10792</v>
      </c>
      <c r="AI6651" s="840">
        <v>8.3999999999999991E-2</v>
      </c>
    </row>
    <row r="6652" spans="33:35" ht="15" customHeight="1">
      <c r="AG6652" s="839" t="s">
        <v>11846</v>
      </c>
      <c r="AH6652" t="s">
        <v>10793</v>
      </c>
      <c r="AI6652" s="840">
        <v>0.17200000000000001</v>
      </c>
    </row>
    <row r="6653" spans="33:35" ht="15" customHeight="1">
      <c r="AG6653" s="839" t="s">
        <v>11847</v>
      </c>
      <c r="AH6653" t="s">
        <v>10794</v>
      </c>
      <c r="AI6653" s="840">
        <v>0.18000000000000002</v>
      </c>
    </row>
    <row r="6654" spans="33:35" ht="15" customHeight="1">
      <c r="AG6654" s="839" t="s">
        <v>11848</v>
      </c>
      <c r="AH6654" t="s">
        <v>10795</v>
      </c>
      <c r="AI6654" s="840">
        <v>0.504</v>
      </c>
    </row>
    <row r="6655" spans="33:35" ht="15" customHeight="1">
      <c r="AG6655" s="839" t="s">
        <v>11849</v>
      </c>
      <c r="AH6655" t="s">
        <v>10796</v>
      </c>
      <c r="AI6655" s="840">
        <v>0</v>
      </c>
    </row>
    <row r="6656" spans="33:35" ht="15" customHeight="1">
      <c r="AG6656" s="839" t="s">
        <v>11850</v>
      </c>
      <c r="AH6656" t="s">
        <v>10797</v>
      </c>
      <c r="AI6656" s="840">
        <v>0.42000000000000004</v>
      </c>
    </row>
    <row r="6657" spans="33:35" ht="15" customHeight="1">
      <c r="AG6657" s="839" t="s">
        <v>11851</v>
      </c>
      <c r="AH6657" t="s">
        <v>10798</v>
      </c>
      <c r="AI6657" s="840">
        <v>0.41899999999999998</v>
      </c>
    </row>
    <row r="6658" spans="33:35" ht="15" customHeight="1">
      <c r="AG6658" s="839" t="s">
        <v>11852</v>
      </c>
      <c r="AH6658" t="s">
        <v>10799</v>
      </c>
      <c r="AI6658" s="840">
        <v>0</v>
      </c>
    </row>
    <row r="6659" spans="33:35" ht="15" customHeight="1">
      <c r="AG6659" s="839" t="s">
        <v>11853</v>
      </c>
      <c r="AH6659" t="s">
        <v>10800</v>
      </c>
      <c r="AI6659" s="840">
        <v>0.29599999999999999</v>
      </c>
    </row>
    <row r="6660" spans="33:35" ht="15" customHeight="1">
      <c r="AG6660" s="839" t="s">
        <v>11854</v>
      </c>
      <c r="AH6660" t="s">
        <v>10801</v>
      </c>
      <c r="AI6660" s="840">
        <v>0.71599999999999997</v>
      </c>
    </row>
    <row r="6661" spans="33:35" ht="15" customHeight="1">
      <c r="AG6661" s="839" t="s">
        <v>11855</v>
      </c>
      <c r="AH6661" t="s">
        <v>10802</v>
      </c>
      <c r="AI6661" s="840">
        <v>0</v>
      </c>
    </row>
    <row r="6662" spans="33:35" ht="15" customHeight="1">
      <c r="AG6662" s="839" t="s">
        <v>11856</v>
      </c>
      <c r="AH6662" t="s">
        <v>10803</v>
      </c>
      <c r="AI6662" s="840">
        <v>0.41</v>
      </c>
    </row>
    <row r="6663" spans="33:35" ht="15" customHeight="1">
      <c r="AG6663" s="839" t="s">
        <v>11857</v>
      </c>
      <c r="AH6663" t="s">
        <v>10804</v>
      </c>
      <c r="AI6663" s="840">
        <v>0.41899999999999998</v>
      </c>
    </row>
    <row r="6664" spans="33:35" ht="15" customHeight="1">
      <c r="AG6664" s="839" t="s">
        <v>11858</v>
      </c>
      <c r="AH6664" t="s">
        <v>10805</v>
      </c>
      <c r="AI6664" s="840">
        <v>0</v>
      </c>
    </row>
    <row r="6665" spans="33:35" ht="15" customHeight="1">
      <c r="AG6665" s="839" t="s">
        <v>11859</v>
      </c>
      <c r="AH6665" t="s">
        <v>10806</v>
      </c>
      <c r="AI6665" s="840">
        <v>0.58399999999999996</v>
      </c>
    </row>
    <row r="6666" spans="33:35" ht="15" customHeight="1">
      <c r="AG6666" s="839" t="s">
        <v>11860</v>
      </c>
      <c r="AH6666" t="s">
        <v>10807</v>
      </c>
      <c r="AI6666" s="840">
        <v>0</v>
      </c>
    </row>
    <row r="6667" spans="33:35" ht="15" customHeight="1">
      <c r="AG6667" s="839" t="s">
        <v>11861</v>
      </c>
      <c r="AH6667" t="s">
        <v>10808</v>
      </c>
      <c r="AI6667" s="840">
        <v>0</v>
      </c>
    </row>
    <row r="6668" spans="33:35" ht="15" customHeight="1">
      <c r="AG6668" s="839" t="s">
        <v>11862</v>
      </c>
      <c r="AH6668" t="s">
        <v>10809</v>
      </c>
      <c r="AI6668" s="840">
        <v>7.9000000000000001E-2</v>
      </c>
    </row>
    <row r="6669" spans="33:35" ht="15" customHeight="1">
      <c r="AG6669" s="839" t="s">
        <v>11863</v>
      </c>
      <c r="AH6669" t="s">
        <v>10810</v>
      </c>
      <c r="AI6669" s="840">
        <v>0.255</v>
      </c>
    </row>
    <row r="6670" spans="33:35" ht="15" customHeight="1">
      <c r="AG6670" s="839" t="s">
        <v>11864</v>
      </c>
      <c r="AH6670" t="s">
        <v>10811</v>
      </c>
      <c r="AI6670" s="840">
        <v>0.27500000000000002</v>
      </c>
    </row>
    <row r="6671" spans="33:35" ht="15" customHeight="1">
      <c r="AG6671" s="839" t="s">
        <v>11865</v>
      </c>
      <c r="AH6671" t="s">
        <v>10812</v>
      </c>
      <c r="AI6671" s="840">
        <v>0.378</v>
      </c>
    </row>
    <row r="6672" spans="33:35" ht="15" customHeight="1">
      <c r="AG6672" s="839" t="s">
        <v>11866</v>
      </c>
      <c r="AH6672" t="s">
        <v>10813</v>
      </c>
      <c r="AI6672" s="840">
        <v>0</v>
      </c>
    </row>
    <row r="6673" spans="33:35" ht="15" customHeight="1">
      <c r="AG6673" s="839" t="s">
        <v>11867</v>
      </c>
      <c r="AH6673" t="s">
        <v>10814</v>
      </c>
      <c r="AI6673" s="840">
        <v>0.39599999999999996</v>
      </c>
    </row>
    <row r="6674" spans="33:35" ht="15" customHeight="1">
      <c r="AG6674" s="839" t="s">
        <v>11868</v>
      </c>
      <c r="AH6674" t="s">
        <v>10815</v>
      </c>
      <c r="AI6674" s="840">
        <v>0.61599999999999999</v>
      </c>
    </row>
    <row r="6675" spans="33:35" ht="15" customHeight="1">
      <c r="AG6675" s="839" t="s">
        <v>11869</v>
      </c>
      <c r="AH6675" t="s">
        <v>10816</v>
      </c>
      <c r="AI6675" s="840">
        <v>0.64800000000000002</v>
      </c>
    </row>
    <row r="6676" spans="33:35" ht="15" customHeight="1">
      <c r="AG6676" s="839" t="s">
        <v>11870</v>
      </c>
      <c r="AH6676" t="s">
        <v>10817</v>
      </c>
      <c r="AI6676" s="840">
        <v>0</v>
      </c>
    </row>
    <row r="6677" spans="33:35" ht="15" customHeight="1">
      <c r="AG6677" s="839" t="s">
        <v>11871</v>
      </c>
      <c r="AH6677" t="s">
        <v>10818</v>
      </c>
      <c r="AI6677" s="840">
        <v>0.54699999999999993</v>
      </c>
    </row>
    <row r="6678" spans="33:35" ht="15" customHeight="1">
      <c r="AG6678" s="839" t="s">
        <v>11872</v>
      </c>
      <c r="AH6678" t="s">
        <v>10819</v>
      </c>
      <c r="AI6678" s="840">
        <v>0.57600000000000007</v>
      </c>
    </row>
    <row r="6679" spans="33:35" ht="15" customHeight="1">
      <c r="AG6679" s="839" t="s">
        <v>11873</v>
      </c>
      <c r="AH6679" t="s">
        <v>10820</v>
      </c>
      <c r="AI6679" s="840">
        <v>0</v>
      </c>
    </row>
    <row r="6680" spans="33:35" ht="15" customHeight="1">
      <c r="AG6680" s="839" t="s">
        <v>11874</v>
      </c>
      <c r="AH6680" t="s">
        <v>10821</v>
      </c>
      <c r="AI6680" s="840">
        <v>0.42099999999999999</v>
      </c>
    </row>
    <row r="6681" spans="33:35" ht="15" customHeight="1">
      <c r="AG6681" s="839" t="s">
        <v>11875</v>
      </c>
      <c r="AH6681" t="s">
        <v>10822</v>
      </c>
      <c r="AI6681" s="840">
        <v>0.42499999999999999</v>
      </c>
    </row>
    <row r="6682" spans="33:35" ht="15" customHeight="1">
      <c r="AG6682" s="839" t="s">
        <v>11876</v>
      </c>
      <c r="AH6682" t="s">
        <v>10823</v>
      </c>
      <c r="AI6682" s="840">
        <v>0.42199999999999999</v>
      </c>
    </row>
    <row r="6683" spans="33:35" ht="15" customHeight="1">
      <c r="AG6683" s="839" t="s">
        <v>11877</v>
      </c>
      <c r="AH6683" t="s">
        <v>10824</v>
      </c>
      <c r="AI6683" s="840">
        <v>0.29599999999999999</v>
      </c>
    </row>
    <row r="6684" spans="33:35" ht="15" customHeight="1">
      <c r="AG6684" s="839" t="s">
        <v>11878</v>
      </c>
      <c r="AH6684" t="s">
        <v>10825</v>
      </c>
      <c r="AI6684" s="840">
        <v>0</v>
      </c>
    </row>
    <row r="6685" spans="33:35" ht="15" customHeight="1">
      <c r="AG6685" s="839" t="s">
        <v>11879</v>
      </c>
      <c r="AH6685" t="s">
        <v>10826</v>
      </c>
      <c r="AI6685" s="840">
        <v>0</v>
      </c>
    </row>
    <row r="6686" spans="33:35" ht="15" customHeight="1">
      <c r="AG6686" s="839" t="s">
        <v>11880</v>
      </c>
      <c r="AH6686" t="s">
        <v>10827</v>
      </c>
      <c r="AI6686" s="840">
        <v>0.53</v>
      </c>
    </row>
    <row r="6687" spans="33:35" ht="15" customHeight="1">
      <c r="AG6687" s="839" t="s">
        <v>11881</v>
      </c>
      <c r="AH6687" t="s">
        <v>10828</v>
      </c>
      <c r="AI6687" s="840">
        <v>0.51999999999999991</v>
      </c>
    </row>
    <row r="6688" spans="33:35" ht="15" customHeight="1">
      <c r="AG6688" s="839" t="s">
        <v>11882</v>
      </c>
      <c r="AH6688" t="s">
        <v>10829</v>
      </c>
      <c r="AI6688" s="840">
        <v>0.47</v>
      </c>
    </row>
    <row r="6689" spans="33:35" ht="15" customHeight="1">
      <c r="AG6689" s="839" t="s">
        <v>11883</v>
      </c>
      <c r="AH6689" t="s">
        <v>10830</v>
      </c>
      <c r="AI6689" s="840">
        <v>0</v>
      </c>
    </row>
    <row r="6690" spans="33:35" ht="15" customHeight="1">
      <c r="AG6690" s="839" t="s">
        <v>11884</v>
      </c>
      <c r="AH6690" t="s">
        <v>10831</v>
      </c>
      <c r="AI6690" s="840">
        <v>0.63900000000000001</v>
      </c>
    </row>
    <row r="6691" spans="33:35" ht="15" customHeight="1">
      <c r="AG6691" s="839" t="s">
        <v>11885</v>
      </c>
      <c r="AH6691" t="s">
        <v>10832</v>
      </c>
      <c r="AI6691" s="840">
        <v>0</v>
      </c>
    </row>
    <row r="6692" spans="33:35" ht="15" customHeight="1">
      <c r="AG6692" s="839" t="s">
        <v>11886</v>
      </c>
      <c r="AH6692" t="s">
        <v>10833</v>
      </c>
      <c r="AI6692" s="840">
        <v>0.628</v>
      </c>
    </row>
    <row r="6693" spans="33:35" ht="15" customHeight="1">
      <c r="AG6693" s="839" t="s">
        <v>11887</v>
      </c>
      <c r="AH6693" t="s">
        <v>10834</v>
      </c>
      <c r="AI6693" s="840">
        <v>0.371</v>
      </c>
    </row>
    <row r="6694" spans="33:35" ht="15" customHeight="1">
      <c r="AG6694" s="839" t="s">
        <v>11888</v>
      </c>
      <c r="AH6694" t="s">
        <v>10835</v>
      </c>
      <c r="AI6694" s="840">
        <v>0</v>
      </c>
    </row>
    <row r="6695" spans="33:35" ht="15" customHeight="1">
      <c r="AG6695" s="839" t="s">
        <v>11889</v>
      </c>
      <c r="AH6695" t="s">
        <v>10836</v>
      </c>
      <c r="AI6695" s="840">
        <v>0</v>
      </c>
    </row>
    <row r="6696" spans="33:35" ht="15" customHeight="1">
      <c r="AG6696" s="839" t="s">
        <v>11890</v>
      </c>
      <c r="AH6696" t="s">
        <v>10837</v>
      </c>
      <c r="AI6696" s="840">
        <v>0.16600000000000001</v>
      </c>
    </row>
    <row r="6697" spans="33:35" ht="15" customHeight="1">
      <c r="AG6697" s="839" t="s">
        <v>11891</v>
      </c>
      <c r="AH6697" t="s">
        <v>10838</v>
      </c>
      <c r="AI6697" s="840">
        <v>0.39</v>
      </c>
    </row>
    <row r="6698" spans="33:35" ht="15" customHeight="1">
      <c r="AG6698" s="839" t="s">
        <v>11892</v>
      </c>
      <c r="AH6698" t="s">
        <v>10839</v>
      </c>
      <c r="AI6698" s="840">
        <v>0.65899999999999992</v>
      </c>
    </row>
    <row r="6699" spans="33:35" ht="15" customHeight="1">
      <c r="AG6699" s="839" t="s">
        <v>11893</v>
      </c>
      <c r="AH6699" t="s">
        <v>10840</v>
      </c>
      <c r="AI6699" s="840">
        <v>0</v>
      </c>
    </row>
    <row r="6700" spans="33:35" ht="15" customHeight="1">
      <c r="AG6700" s="839" t="s">
        <v>11894</v>
      </c>
      <c r="AH6700" t="s">
        <v>10841</v>
      </c>
      <c r="AI6700" s="840">
        <v>0.38699999999999996</v>
      </c>
    </row>
    <row r="6701" spans="33:35" ht="15" customHeight="1">
      <c r="AG6701" s="839" t="s">
        <v>11895</v>
      </c>
      <c r="AH6701" t="s">
        <v>10842</v>
      </c>
      <c r="AI6701" s="840">
        <v>0.29300000000000004</v>
      </c>
    </row>
    <row r="6702" spans="33:35" ht="15" customHeight="1">
      <c r="AG6702" s="839" t="s">
        <v>11896</v>
      </c>
      <c r="AH6702" t="s">
        <v>10843</v>
      </c>
      <c r="AI6702" s="840">
        <v>0.34</v>
      </c>
    </row>
    <row r="6703" spans="33:35" ht="15" customHeight="1">
      <c r="AG6703" s="839" t="s">
        <v>11897</v>
      </c>
      <c r="AH6703" t="s">
        <v>10844</v>
      </c>
      <c r="AI6703" s="840">
        <v>0.20599999999999999</v>
      </c>
    </row>
    <row r="6704" spans="33:35" ht="15" customHeight="1">
      <c r="AG6704" s="839" t="s">
        <v>11898</v>
      </c>
      <c r="AH6704" t="s">
        <v>10845</v>
      </c>
      <c r="AI6704" s="840">
        <v>0</v>
      </c>
    </row>
    <row r="6705" spans="33:35" ht="15" customHeight="1">
      <c r="AG6705" s="839" t="s">
        <v>11899</v>
      </c>
      <c r="AH6705" t="s">
        <v>10846</v>
      </c>
      <c r="AI6705" s="840">
        <v>0.41399999999999998</v>
      </c>
    </row>
    <row r="6706" spans="33:35" ht="15" customHeight="1">
      <c r="AG6706" s="839" t="s">
        <v>11900</v>
      </c>
      <c r="AH6706" t="s">
        <v>10847</v>
      </c>
      <c r="AI6706" s="840">
        <v>0.622</v>
      </c>
    </row>
    <row r="6707" spans="33:35" ht="15" customHeight="1">
      <c r="AG6707" s="839" t="s">
        <v>11901</v>
      </c>
      <c r="AH6707" t="s">
        <v>10848</v>
      </c>
      <c r="AI6707" s="840">
        <v>0.372</v>
      </c>
    </row>
    <row r="6708" spans="33:35" ht="15" customHeight="1">
      <c r="AG6708" s="839" t="s">
        <v>11902</v>
      </c>
      <c r="AH6708" t="s">
        <v>10849</v>
      </c>
      <c r="AI6708" s="840">
        <v>0</v>
      </c>
    </row>
    <row r="6709" spans="33:35" ht="15" customHeight="1">
      <c r="AG6709" s="839" t="s">
        <v>11903</v>
      </c>
      <c r="AH6709" t="s">
        <v>10850</v>
      </c>
      <c r="AI6709" s="840">
        <v>0.45100000000000001</v>
      </c>
    </row>
    <row r="6710" spans="33:35" ht="15" customHeight="1">
      <c r="AG6710" s="839" t="s">
        <v>11904</v>
      </c>
      <c r="AH6710" t="s">
        <v>10851</v>
      </c>
      <c r="AI6710" s="840">
        <v>0.44600000000000001</v>
      </c>
    </row>
    <row r="6711" spans="33:35" ht="15" customHeight="1">
      <c r="AG6711" s="839" t="s">
        <v>11905</v>
      </c>
      <c r="AH6711" t="s">
        <v>10852</v>
      </c>
      <c r="AI6711" s="840">
        <v>0.41899999999999998</v>
      </c>
    </row>
    <row r="6712" spans="33:35" ht="15" customHeight="1">
      <c r="AG6712" s="839" t="s">
        <v>11906</v>
      </c>
      <c r="AH6712" t="s">
        <v>10853</v>
      </c>
      <c r="AI6712" s="840">
        <v>0</v>
      </c>
    </row>
    <row r="6713" spans="33:35" ht="15" customHeight="1">
      <c r="AG6713" s="839" t="s">
        <v>11907</v>
      </c>
      <c r="AH6713" t="s">
        <v>10854</v>
      </c>
      <c r="AI6713" s="840">
        <v>0</v>
      </c>
    </row>
    <row r="6714" spans="33:35" ht="15" customHeight="1">
      <c r="AG6714" s="839" t="s">
        <v>11908</v>
      </c>
      <c r="AH6714" t="s">
        <v>10855</v>
      </c>
      <c r="AI6714" s="840">
        <v>0.39300000000000002</v>
      </c>
    </row>
    <row r="6715" spans="33:35" ht="15" customHeight="1">
      <c r="AG6715" s="839" t="s">
        <v>11909</v>
      </c>
      <c r="AH6715" t="s">
        <v>10856</v>
      </c>
      <c r="AI6715" s="840">
        <v>0</v>
      </c>
    </row>
    <row r="6716" spans="33:35" ht="15" customHeight="1">
      <c r="AG6716" s="839" t="s">
        <v>11910</v>
      </c>
      <c r="AH6716" t="s">
        <v>10857</v>
      </c>
      <c r="AI6716" s="840">
        <v>0.438</v>
      </c>
    </row>
    <row r="6717" spans="33:35" ht="15" customHeight="1">
      <c r="AG6717" s="839" t="s">
        <v>11911</v>
      </c>
      <c r="AH6717" t="s">
        <v>10858</v>
      </c>
      <c r="AI6717" s="840">
        <v>0.44900000000000001</v>
      </c>
    </row>
    <row r="6718" spans="33:35" ht="15" customHeight="1">
      <c r="AG6718" s="839" t="s">
        <v>11912</v>
      </c>
      <c r="AH6718" t="s">
        <v>10859</v>
      </c>
      <c r="AI6718" s="840">
        <v>0</v>
      </c>
    </row>
    <row r="6719" spans="33:35" ht="15" customHeight="1">
      <c r="AG6719" s="839" t="s">
        <v>11913</v>
      </c>
      <c r="AH6719" t="s">
        <v>10860</v>
      </c>
      <c r="AI6719" s="840">
        <v>0.502</v>
      </c>
    </row>
    <row r="6720" spans="33:35" ht="15" customHeight="1">
      <c r="AG6720" s="839" t="s">
        <v>11914</v>
      </c>
      <c r="AH6720" t="s">
        <v>10861</v>
      </c>
      <c r="AI6720" s="840">
        <v>0</v>
      </c>
    </row>
    <row r="6721" spans="33:35" ht="15" customHeight="1">
      <c r="AG6721" s="839" t="s">
        <v>11915</v>
      </c>
      <c r="AH6721" t="s">
        <v>10862</v>
      </c>
      <c r="AI6721" s="840">
        <v>0.42899999999999999</v>
      </c>
    </row>
    <row r="6722" spans="33:35" ht="15" customHeight="1">
      <c r="AG6722" s="839" t="s">
        <v>11916</v>
      </c>
      <c r="AH6722" t="s">
        <v>10863</v>
      </c>
      <c r="AI6722" s="840">
        <v>0.41899999999999998</v>
      </c>
    </row>
    <row r="6723" spans="33:35" ht="15" customHeight="1">
      <c r="AG6723" s="839" t="s">
        <v>11917</v>
      </c>
      <c r="AH6723" t="s">
        <v>10864</v>
      </c>
      <c r="AI6723" s="840">
        <v>0.40799999999999997</v>
      </c>
    </row>
    <row r="6724" spans="33:35" ht="15" customHeight="1">
      <c r="AG6724" s="839" t="s">
        <v>11918</v>
      </c>
      <c r="AH6724" t="s">
        <v>10865</v>
      </c>
      <c r="AI6724" s="840">
        <v>0.47199999999999998</v>
      </c>
    </row>
    <row r="6725" spans="33:35" ht="15" customHeight="1">
      <c r="AG6725" s="839" t="s">
        <v>11919</v>
      </c>
      <c r="AH6725" t="s">
        <v>10866</v>
      </c>
      <c r="AI6725" s="840">
        <v>0</v>
      </c>
    </row>
    <row r="6726" spans="33:35" ht="15" customHeight="1">
      <c r="AG6726" s="839" t="s">
        <v>11920</v>
      </c>
      <c r="AH6726" t="s">
        <v>10867</v>
      </c>
      <c r="AI6726" s="840">
        <v>0.496</v>
      </c>
    </row>
    <row r="6727" spans="33:35" ht="15" customHeight="1">
      <c r="AG6727" s="839" t="s">
        <v>11921</v>
      </c>
      <c r="AH6727" t="s">
        <v>10868</v>
      </c>
      <c r="AI6727" s="840">
        <v>0.54100000000000004</v>
      </c>
    </row>
    <row r="6728" spans="33:35" ht="15" customHeight="1">
      <c r="AG6728" s="839" t="s">
        <v>11922</v>
      </c>
      <c r="AH6728" t="s">
        <v>10869</v>
      </c>
      <c r="AI6728" s="840">
        <v>0</v>
      </c>
    </row>
    <row r="6729" spans="33:35" ht="15" customHeight="1">
      <c r="AG6729" s="839" t="s">
        <v>11923</v>
      </c>
      <c r="AH6729" t="s">
        <v>10870</v>
      </c>
      <c r="AI6729" s="840">
        <v>0.48299999999999998</v>
      </c>
    </row>
    <row r="6730" spans="33:35" ht="15" customHeight="1">
      <c r="AG6730" s="839" t="s">
        <v>11924</v>
      </c>
      <c r="AH6730" t="s">
        <v>10871</v>
      </c>
      <c r="AI6730" s="840">
        <v>0.45100000000000001</v>
      </c>
    </row>
    <row r="6731" spans="33:35" ht="15" customHeight="1">
      <c r="AG6731" s="839" t="s">
        <v>11925</v>
      </c>
      <c r="AH6731" t="s">
        <v>10872</v>
      </c>
      <c r="AI6731" s="840">
        <v>0</v>
      </c>
    </row>
    <row r="6732" spans="33:35" ht="15" customHeight="1">
      <c r="AG6732" s="839" t="s">
        <v>11926</v>
      </c>
      <c r="AH6732" t="s">
        <v>10873</v>
      </c>
      <c r="AI6732" s="840">
        <v>0.56999999999999995</v>
      </c>
    </row>
    <row r="6733" spans="33:35" ht="15" customHeight="1">
      <c r="AG6733" s="839" t="s">
        <v>11927</v>
      </c>
      <c r="AH6733" t="s">
        <v>10874</v>
      </c>
      <c r="AI6733" s="840">
        <v>0</v>
      </c>
    </row>
    <row r="6734" spans="33:35" ht="15" customHeight="1">
      <c r="AG6734" s="839" t="s">
        <v>11928</v>
      </c>
      <c r="AH6734" t="s">
        <v>10875</v>
      </c>
      <c r="AI6734" s="840">
        <v>0.53700000000000003</v>
      </c>
    </row>
    <row r="6735" spans="33:35" ht="15" customHeight="1">
      <c r="AG6735" s="839" t="s">
        <v>11929</v>
      </c>
      <c r="AH6735" t="s">
        <v>10876</v>
      </c>
      <c r="AI6735" s="840">
        <v>0</v>
      </c>
    </row>
    <row r="6736" spans="33:35" ht="15" customHeight="1">
      <c r="AG6736" s="839" t="s">
        <v>11930</v>
      </c>
      <c r="AH6736" t="s">
        <v>10877</v>
      </c>
      <c r="AI6736" s="840">
        <v>0.16200000000000001</v>
      </c>
    </row>
    <row r="6737" spans="33:35" ht="15" customHeight="1">
      <c r="AG6737" s="839" t="s">
        <v>11931</v>
      </c>
      <c r="AH6737" t="s">
        <v>10878</v>
      </c>
      <c r="AI6737" s="840">
        <v>0</v>
      </c>
    </row>
    <row r="6738" spans="33:35" ht="15" customHeight="1">
      <c r="AG6738" s="839" t="s">
        <v>11932</v>
      </c>
      <c r="AH6738" t="s">
        <v>10879</v>
      </c>
      <c r="AI6738" s="840">
        <v>0</v>
      </c>
    </row>
    <row r="6739" spans="33:35" ht="15" customHeight="1">
      <c r="AG6739" s="839" t="s">
        <v>11933</v>
      </c>
      <c r="AH6739" t="s">
        <v>10880</v>
      </c>
      <c r="AI6739" s="840">
        <v>0</v>
      </c>
    </row>
    <row r="6740" spans="33:35" ht="15" customHeight="1">
      <c r="AG6740" s="839" t="s">
        <v>11934</v>
      </c>
      <c r="AH6740" t="s">
        <v>10881</v>
      </c>
      <c r="AI6740" s="840">
        <v>0.42199999999999999</v>
      </c>
    </row>
    <row r="6741" spans="33:35" ht="15" customHeight="1">
      <c r="AG6741" s="839" t="s">
        <v>11935</v>
      </c>
      <c r="AH6741" t="s">
        <v>10882</v>
      </c>
      <c r="AI6741" s="840">
        <v>0.60499999999999998</v>
      </c>
    </row>
    <row r="6742" spans="33:35" ht="15" customHeight="1">
      <c r="AG6742" s="839" t="s">
        <v>11936</v>
      </c>
      <c r="AH6742" t="s">
        <v>10883</v>
      </c>
      <c r="AI6742" s="840">
        <v>0</v>
      </c>
    </row>
    <row r="6743" spans="33:35" ht="15" customHeight="1">
      <c r="AG6743" s="839" t="s">
        <v>11937</v>
      </c>
      <c r="AH6743" t="s">
        <v>10884</v>
      </c>
      <c r="AI6743" s="840">
        <v>0.59399999999999997</v>
      </c>
    </row>
    <row r="6744" spans="33:35" ht="15" customHeight="1">
      <c r="AG6744" s="839" t="s">
        <v>11938</v>
      </c>
      <c r="AH6744" t="s">
        <v>10885</v>
      </c>
      <c r="AI6744" s="840">
        <v>0</v>
      </c>
    </row>
    <row r="6745" spans="33:35" ht="15" customHeight="1">
      <c r="AG6745" s="839" t="s">
        <v>11939</v>
      </c>
      <c r="AH6745" t="s">
        <v>10886</v>
      </c>
      <c r="AI6745" s="840">
        <v>0</v>
      </c>
    </row>
    <row r="6746" spans="33:35" ht="15" customHeight="1">
      <c r="AG6746" s="839" t="s">
        <v>11940</v>
      </c>
      <c r="AH6746" t="s">
        <v>10887</v>
      </c>
      <c r="AI6746" s="840">
        <v>0</v>
      </c>
    </row>
    <row r="6747" spans="33:35" ht="15" customHeight="1">
      <c r="AG6747" s="839" t="s">
        <v>11941</v>
      </c>
      <c r="AH6747" t="s">
        <v>10888</v>
      </c>
      <c r="AI6747" s="840">
        <v>0</v>
      </c>
    </row>
    <row r="6748" spans="33:35" ht="15" customHeight="1">
      <c r="AG6748" s="839" t="s">
        <v>11942</v>
      </c>
      <c r="AH6748" t="s">
        <v>10889</v>
      </c>
      <c r="AI6748" s="840">
        <v>0</v>
      </c>
    </row>
    <row r="6749" spans="33:35" ht="15" customHeight="1">
      <c r="AG6749" s="839" t="s">
        <v>11943</v>
      </c>
      <c r="AH6749" t="s">
        <v>10890</v>
      </c>
      <c r="AI6749" s="840">
        <v>0</v>
      </c>
    </row>
    <row r="6750" spans="33:35" ht="15" customHeight="1">
      <c r="AG6750" s="839" t="s">
        <v>11944</v>
      </c>
      <c r="AH6750" t="s">
        <v>10891</v>
      </c>
      <c r="AI6750" s="840">
        <v>0</v>
      </c>
    </row>
    <row r="6751" spans="33:35" ht="15" customHeight="1">
      <c r="AG6751" s="839" t="s">
        <v>11945</v>
      </c>
      <c r="AH6751" t="s">
        <v>10892</v>
      </c>
      <c r="AI6751" s="840">
        <v>0</v>
      </c>
    </row>
    <row r="6752" spans="33:35" ht="15" customHeight="1">
      <c r="AG6752" s="839" t="s">
        <v>11946</v>
      </c>
      <c r="AH6752" t="s">
        <v>10893</v>
      </c>
      <c r="AI6752" s="840">
        <v>0</v>
      </c>
    </row>
    <row r="6753" spans="33:35" ht="15" customHeight="1">
      <c r="AG6753" s="839" t="s">
        <v>11947</v>
      </c>
      <c r="AH6753" t="s">
        <v>10894</v>
      </c>
      <c r="AI6753" s="840">
        <v>6.3E-2</v>
      </c>
    </row>
    <row r="6754" spans="33:35" ht="15" customHeight="1">
      <c r="AG6754" s="839" t="s">
        <v>11948</v>
      </c>
      <c r="AH6754" t="s">
        <v>10895</v>
      </c>
      <c r="AI6754" s="840">
        <v>0</v>
      </c>
    </row>
    <row r="6755" spans="33:35" ht="15" customHeight="1">
      <c r="AG6755" s="839" t="s">
        <v>11949</v>
      </c>
      <c r="AH6755" t="s">
        <v>10896</v>
      </c>
      <c r="AI6755" s="840">
        <v>0</v>
      </c>
    </row>
    <row r="6756" spans="33:35" ht="15" customHeight="1">
      <c r="AG6756" s="839" t="s">
        <v>11950</v>
      </c>
      <c r="AH6756" t="s">
        <v>10897</v>
      </c>
      <c r="AI6756" s="840">
        <v>0.41399999999999998</v>
      </c>
    </row>
    <row r="6757" spans="33:35" ht="15" customHeight="1">
      <c r="AG6757" s="839" t="s">
        <v>11951</v>
      </c>
      <c r="AH6757" t="s">
        <v>10898</v>
      </c>
      <c r="AI6757" s="840">
        <v>0.77700000000000002</v>
      </c>
    </row>
    <row r="6758" spans="33:35" ht="15" customHeight="1">
      <c r="AG6758" s="839" t="s">
        <v>11952</v>
      </c>
      <c r="AH6758" t="s">
        <v>10899</v>
      </c>
      <c r="AI6758" s="840">
        <v>0</v>
      </c>
    </row>
    <row r="6759" spans="33:35" ht="15" customHeight="1">
      <c r="AG6759" s="839" t="s">
        <v>11953</v>
      </c>
      <c r="AH6759" t="s">
        <v>10900</v>
      </c>
      <c r="AI6759" s="840">
        <v>5.0000000000000001E-3</v>
      </c>
    </row>
    <row r="6760" spans="33:35" ht="15" customHeight="1">
      <c r="AG6760" s="839" t="s">
        <v>11954</v>
      </c>
      <c r="AH6760" t="s">
        <v>10901</v>
      </c>
      <c r="AI6760" s="840">
        <v>0.11699999999999999</v>
      </c>
    </row>
    <row r="6761" spans="33:35" ht="15" customHeight="1">
      <c r="AG6761" s="839" t="s">
        <v>11955</v>
      </c>
      <c r="AH6761" t="s">
        <v>10902</v>
      </c>
      <c r="AI6761" s="840">
        <v>0.42199999999999999</v>
      </c>
    </row>
    <row r="6762" spans="33:35" ht="15" customHeight="1">
      <c r="AG6762" s="839" t="s">
        <v>11956</v>
      </c>
      <c r="AH6762" t="s">
        <v>10903</v>
      </c>
      <c r="AI6762" s="840">
        <v>9.0000000000000011E-3</v>
      </c>
    </row>
    <row r="6763" spans="33:35" ht="15" customHeight="1">
      <c r="AG6763" s="839" t="s">
        <v>11957</v>
      </c>
      <c r="AH6763" t="s">
        <v>10904</v>
      </c>
      <c r="AI6763" s="840">
        <v>0.47499999999999998</v>
      </c>
    </row>
    <row r="6764" spans="33:35" ht="15" customHeight="1">
      <c r="AG6764" s="839" t="s">
        <v>11958</v>
      </c>
      <c r="AH6764" t="s">
        <v>10905</v>
      </c>
      <c r="AI6764" s="840">
        <v>0</v>
      </c>
    </row>
    <row r="6765" spans="33:35" ht="15" customHeight="1">
      <c r="AG6765" s="839" t="s">
        <v>11959</v>
      </c>
      <c r="AH6765" t="s">
        <v>10906</v>
      </c>
      <c r="AI6765" s="840">
        <v>0.12000000000000001</v>
      </c>
    </row>
    <row r="6766" spans="33:35" ht="15" customHeight="1">
      <c r="AG6766" s="839" t="s">
        <v>11960</v>
      </c>
      <c r="AH6766" t="s">
        <v>10907</v>
      </c>
      <c r="AI6766" s="840">
        <v>0.21800000000000003</v>
      </c>
    </row>
    <row r="6767" spans="33:35" ht="15" customHeight="1">
      <c r="AG6767" s="839" t="s">
        <v>11961</v>
      </c>
      <c r="AH6767" t="s">
        <v>10908</v>
      </c>
      <c r="AI6767" s="840">
        <v>0.56800000000000006</v>
      </c>
    </row>
    <row r="6768" spans="33:35" ht="15" customHeight="1">
      <c r="AG6768" s="839" t="s">
        <v>11962</v>
      </c>
      <c r="AH6768" t="s">
        <v>10909</v>
      </c>
      <c r="AI6768" s="840">
        <v>0.48000000000000004</v>
      </c>
    </row>
    <row r="6769" spans="33:35" ht="15" customHeight="1">
      <c r="AG6769" s="839" t="s">
        <v>11963</v>
      </c>
      <c r="AH6769" t="s">
        <v>10910</v>
      </c>
      <c r="AI6769" s="840">
        <v>0</v>
      </c>
    </row>
    <row r="6770" spans="33:35" ht="15" customHeight="1">
      <c r="AG6770" s="839" t="s">
        <v>11964</v>
      </c>
      <c r="AH6770" t="s">
        <v>10911</v>
      </c>
      <c r="AI6770" s="840">
        <v>0.38300000000000001</v>
      </c>
    </row>
    <row r="6771" spans="33:35" ht="15" customHeight="1">
      <c r="AG6771" s="839" t="s">
        <v>11965</v>
      </c>
      <c r="AH6771" t="s">
        <v>10912</v>
      </c>
      <c r="AI6771" s="840">
        <v>0</v>
      </c>
    </row>
    <row r="6772" spans="33:35" ht="15" customHeight="1">
      <c r="AG6772" s="839" t="s">
        <v>11966</v>
      </c>
      <c r="AH6772" t="s">
        <v>10913</v>
      </c>
      <c r="AI6772" s="840">
        <v>0.45899999999999996</v>
      </c>
    </row>
    <row r="6773" spans="33:35" ht="15" customHeight="1">
      <c r="AG6773" s="839" t="s">
        <v>11967</v>
      </c>
      <c r="AH6773" t="s">
        <v>10914</v>
      </c>
      <c r="AI6773" s="840">
        <v>0.58699999999999997</v>
      </c>
    </row>
    <row r="6774" spans="33:35" ht="15" customHeight="1">
      <c r="AG6774" s="839" t="s">
        <v>11968</v>
      </c>
      <c r="AH6774" t="s">
        <v>10915</v>
      </c>
      <c r="AI6774" s="840">
        <v>0.378</v>
      </c>
    </row>
    <row r="6775" spans="33:35" ht="15" customHeight="1">
      <c r="AG6775" s="839" t="s">
        <v>11969</v>
      </c>
      <c r="AH6775" t="s">
        <v>10916</v>
      </c>
      <c r="AI6775" s="840">
        <v>0.38300000000000001</v>
      </c>
    </row>
    <row r="6776" spans="33:35" ht="15" customHeight="1">
      <c r="AG6776" s="839" t="s">
        <v>11970</v>
      </c>
      <c r="AH6776" t="s">
        <v>10917</v>
      </c>
      <c r="AI6776" s="840">
        <v>0</v>
      </c>
    </row>
    <row r="6777" spans="33:35" ht="15" customHeight="1">
      <c r="AG6777" s="839" t="s">
        <v>11971</v>
      </c>
      <c r="AH6777" t="s">
        <v>10918</v>
      </c>
      <c r="AI6777" s="840">
        <v>0.375</v>
      </c>
    </row>
    <row r="6778" spans="33:35" ht="15" customHeight="1">
      <c r="AG6778" s="839" t="s">
        <v>11972</v>
      </c>
      <c r="AH6778" t="s">
        <v>10919</v>
      </c>
      <c r="AI6778" s="840">
        <v>0.56700000000000006</v>
      </c>
    </row>
    <row r="6779" spans="33:35" ht="15" customHeight="1">
      <c r="AG6779" s="839" t="s">
        <v>11973</v>
      </c>
      <c r="AH6779" t="s">
        <v>10920</v>
      </c>
      <c r="AI6779" s="840">
        <v>0.64700000000000002</v>
      </c>
    </row>
    <row r="6780" spans="33:35" ht="15" customHeight="1">
      <c r="AG6780" s="839" t="s">
        <v>11974</v>
      </c>
      <c r="AH6780" t="s">
        <v>10921</v>
      </c>
      <c r="AI6780" s="840">
        <v>0</v>
      </c>
    </row>
    <row r="6781" spans="33:35" ht="15" customHeight="1">
      <c r="AG6781" s="839" t="s">
        <v>11975</v>
      </c>
      <c r="AH6781" t="s">
        <v>10922</v>
      </c>
      <c r="AI6781" s="840">
        <v>0.54299999999999993</v>
      </c>
    </row>
    <row r="6782" spans="33:35" ht="15" customHeight="1">
      <c r="AG6782" s="839" t="s">
        <v>11976</v>
      </c>
      <c r="AH6782" t="s">
        <v>10923</v>
      </c>
      <c r="AI6782" s="840">
        <v>0.42299999999999999</v>
      </c>
    </row>
    <row r="6783" spans="33:35" ht="15" customHeight="1">
      <c r="AG6783" s="839" t="s">
        <v>11977</v>
      </c>
      <c r="AH6783" t="s">
        <v>10924</v>
      </c>
      <c r="AI6783" s="840">
        <v>0.40600000000000003</v>
      </c>
    </row>
    <row r="6784" spans="33:35" ht="15" customHeight="1">
      <c r="AG6784" s="839" t="s">
        <v>11978</v>
      </c>
      <c r="AH6784" t="s">
        <v>10925</v>
      </c>
      <c r="AI6784" s="840">
        <v>0.45600000000000002</v>
      </c>
    </row>
    <row r="6785" spans="33:35" ht="15" customHeight="1">
      <c r="AG6785" s="839" t="s">
        <v>11979</v>
      </c>
      <c r="AH6785" t="s">
        <v>10926</v>
      </c>
      <c r="AI6785" s="840">
        <v>0.438</v>
      </c>
    </row>
    <row r="6786" spans="33:35" ht="15" customHeight="1">
      <c r="AG6786" s="839" t="s">
        <v>11980</v>
      </c>
      <c r="AH6786" t="s">
        <v>10927</v>
      </c>
      <c r="AI6786" s="840">
        <v>0.45399999999999996</v>
      </c>
    </row>
    <row r="6787" spans="33:35" ht="15" customHeight="1">
      <c r="AG6787" s="839" t="s">
        <v>11981</v>
      </c>
      <c r="AH6787" t="s">
        <v>10928</v>
      </c>
      <c r="AI6787" s="840">
        <v>0</v>
      </c>
    </row>
    <row r="6788" spans="33:35" ht="15" customHeight="1">
      <c r="AG6788" s="839" t="s">
        <v>11982</v>
      </c>
      <c r="AH6788" t="s">
        <v>10929</v>
      </c>
      <c r="AI6788" s="840">
        <v>0.41899999999999998</v>
      </c>
    </row>
    <row r="6789" spans="33:35" ht="15" customHeight="1">
      <c r="AG6789" s="839" t="s">
        <v>11983</v>
      </c>
      <c r="AH6789" t="s">
        <v>10930</v>
      </c>
      <c r="AI6789" s="840">
        <v>0.438</v>
      </c>
    </row>
    <row r="6790" spans="33:35" ht="15" customHeight="1">
      <c r="AG6790" s="839" t="s">
        <v>11984</v>
      </c>
      <c r="AH6790" t="s">
        <v>10931</v>
      </c>
      <c r="AI6790" s="840">
        <v>0</v>
      </c>
    </row>
    <row r="6791" spans="33:35" ht="15" customHeight="1">
      <c r="AG6791" s="839" t="s">
        <v>11985</v>
      </c>
      <c r="AH6791" t="s">
        <v>10932</v>
      </c>
      <c r="AI6791" s="840">
        <v>0.20499999999999999</v>
      </c>
    </row>
    <row r="6792" spans="33:35" ht="15" customHeight="1">
      <c r="AG6792" s="839" t="s">
        <v>11986</v>
      </c>
      <c r="AH6792" t="s">
        <v>10933</v>
      </c>
      <c r="AI6792" s="840">
        <v>0.42099999999999999</v>
      </c>
    </row>
    <row r="6793" spans="33:35" ht="15" customHeight="1">
      <c r="AG6793" s="839" t="s">
        <v>11987</v>
      </c>
      <c r="AH6793" t="s">
        <v>10934</v>
      </c>
      <c r="AI6793" s="840">
        <v>0.55800000000000005</v>
      </c>
    </row>
    <row r="6794" spans="33:35" ht="15" customHeight="1">
      <c r="AG6794" s="839" t="s">
        <v>11988</v>
      </c>
      <c r="AH6794" t="s">
        <v>10935</v>
      </c>
      <c r="AI6794" s="840">
        <v>0</v>
      </c>
    </row>
    <row r="6795" spans="33:35" ht="15" customHeight="1">
      <c r="AG6795" s="839" t="s">
        <v>11989</v>
      </c>
      <c r="AH6795" t="s">
        <v>10936</v>
      </c>
      <c r="AI6795" s="840">
        <v>0</v>
      </c>
    </row>
    <row r="6796" spans="33:35" ht="15" customHeight="1">
      <c r="AG6796" s="839" t="s">
        <v>11990</v>
      </c>
      <c r="AH6796" t="s">
        <v>10937</v>
      </c>
      <c r="AI6796" s="840">
        <v>0</v>
      </c>
    </row>
    <row r="6797" spans="33:35" ht="15" customHeight="1">
      <c r="AG6797" s="839" t="s">
        <v>11991</v>
      </c>
      <c r="AH6797" t="s">
        <v>10938</v>
      </c>
      <c r="AI6797" s="840">
        <v>0</v>
      </c>
    </row>
    <row r="6798" spans="33:35" ht="15" customHeight="1">
      <c r="AG6798" s="839" t="s">
        <v>11992</v>
      </c>
      <c r="AH6798" t="s">
        <v>10939</v>
      </c>
      <c r="AI6798" s="840">
        <v>0</v>
      </c>
    </row>
    <row r="6799" spans="33:35" ht="15" customHeight="1">
      <c r="AG6799" s="839" t="s">
        <v>11993</v>
      </c>
      <c r="AH6799" t="s">
        <v>10940</v>
      </c>
      <c r="AI6799" s="840">
        <v>0.52600000000000002</v>
      </c>
    </row>
    <row r="6800" spans="33:35" ht="15" customHeight="1">
      <c r="AG6800" s="839" t="s">
        <v>11994</v>
      </c>
      <c r="AH6800" t="s">
        <v>10941</v>
      </c>
      <c r="AI6800" s="840">
        <v>0</v>
      </c>
    </row>
    <row r="6801" spans="33:35" ht="15" customHeight="1">
      <c r="AG6801" s="839" t="s">
        <v>11995</v>
      </c>
      <c r="AH6801" t="s">
        <v>10942</v>
      </c>
      <c r="AI6801" s="840">
        <v>0</v>
      </c>
    </row>
    <row r="6802" spans="33:35" ht="15" customHeight="1">
      <c r="AG6802" s="839" t="s">
        <v>11996</v>
      </c>
      <c r="AH6802" t="s">
        <v>10943</v>
      </c>
      <c r="AI6802" s="840">
        <v>0</v>
      </c>
    </row>
    <row r="6803" spans="33:35" ht="15" customHeight="1">
      <c r="AG6803" s="839" t="s">
        <v>11997</v>
      </c>
      <c r="AH6803" t="s">
        <v>10944</v>
      </c>
      <c r="AI6803" s="840">
        <v>0.42099999999999999</v>
      </c>
    </row>
    <row r="6804" spans="33:35" ht="15" customHeight="1">
      <c r="AG6804" s="839" t="s">
        <v>11998</v>
      </c>
      <c r="AH6804" t="s">
        <v>10945</v>
      </c>
      <c r="AI6804" s="840">
        <v>0</v>
      </c>
    </row>
    <row r="6805" spans="33:35" ht="15" customHeight="1">
      <c r="AG6805" s="839" t="s">
        <v>11999</v>
      </c>
      <c r="AH6805" t="s">
        <v>10946</v>
      </c>
      <c r="AI6805" s="840">
        <v>0</v>
      </c>
    </row>
    <row r="6806" spans="33:35" ht="15" customHeight="1">
      <c r="AG6806" s="839" t="s">
        <v>12000</v>
      </c>
      <c r="AH6806" t="s">
        <v>10947</v>
      </c>
      <c r="AI6806" s="840">
        <v>0</v>
      </c>
    </row>
    <row r="6807" spans="33:35" ht="15" customHeight="1">
      <c r="AG6807" s="839" t="s">
        <v>12001</v>
      </c>
      <c r="AH6807" t="s">
        <v>10948</v>
      </c>
      <c r="AI6807" s="840">
        <v>0</v>
      </c>
    </row>
    <row r="6808" spans="33:35" ht="15" customHeight="1">
      <c r="AG6808" s="839" t="s">
        <v>12002</v>
      </c>
      <c r="AH6808" t="s">
        <v>10949</v>
      </c>
      <c r="AI6808" s="840">
        <v>0</v>
      </c>
    </row>
    <row r="6809" spans="33:35" ht="15" customHeight="1">
      <c r="AG6809" s="839" t="s">
        <v>12003</v>
      </c>
      <c r="AH6809" t="s">
        <v>10950</v>
      </c>
      <c r="AI6809" s="840">
        <v>0</v>
      </c>
    </row>
    <row r="6810" spans="33:35" ht="15" customHeight="1">
      <c r="AG6810" s="839" t="s">
        <v>12004</v>
      </c>
      <c r="AH6810" t="s">
        <v>10951</v>
      </c>
      <c r="AI6810" s="840">
        <v>0</v>
      </c>
    </row>
    <row r="6811" spans="33:35" ht="15" customHeight="1">
      <c r="AG6811" s="839" t="s">
        <v>12005</v>
      </c>
      <c r="AH6811" t="s">
        <v>10952</v>
      </c>
      <c r="AI6811" s="840">
        <v>0</v>
      </c>
    </row>
    <row r="6812" spans="33:35" ht="15" customHeight="1">
      <c r="AG6812" s="839" t="s">
        <v>12006</v>
      </c>
      <c r="AH6812" t="s">
        <v>10953</v>
      </c>
      <c r="AI6812" s="840">
        <v>0</v>
      </c>
    </row>
    <row r="6813" spans="33:35" ht="15" customHeight="1">
      <c r="AG6813" s="839" t="s">
        <v>12007</v>
      </c>
      <c r="AH6813" t="s">
        <v>10954</v>
      </c>
      <c r="AI6813" s="840">
        <v>0</v>
      </c>
    </row>
    <row r="6814" spans="33:35" ht="15" customHeight="1">
      <c r="AG6814" s="839" t="s">
        <v>12008</v>
      </c>
      <c r="AH6814" t="s">
        <v>10955</v>
      </c>
      <c r="AI6814" s="840">
        <v>0</v>
      </c>
    </row>
    <row r="6815" spans="33:35" ht="15" customHeight="1">
      <c r="AG6815" s="839" t="s">
        <v>12009</v>
      </c>
      <c r="AH6815" t="s">
        <v>10956</v>
      </c>
      <c r="AI6815" s="840">
        <v>0</v>
      </c>
    </row>
    <row r="6816" spans="33:35" ht="15" customHeight="1">
      <c r="AG6816" s="839" t="s">
        <v>12010</v>
      </c>
      <c r="AH6816" t="s">
        <v>10957</v>
      </c>
      <c r="AI6816" s="840">
        <v>0.45199999999999996</v>
      </c>
    </row>
    <row r="6817" spans="33:35" ht="15" customHeight="1">
      <c r="AG6817" s="839" t="s">
        <v>12011</v>
      </c>
      <c r="AH6817" t="s">
        <v>10958</v>
      </c>
      <c r="AI6817" s="840">
        <v>0</v>
      </c>
    </row>
    <row r="6818" spans="33:35" ht="15" customHeight="1">
      <c r="AG6818" s="839" t="s">
        <v>12012</v>
      </c>
      <c r="AH6818" t="s">
        <v>10959</v>
      </c>
      <c r="AI6818" s="840">
        <v>0.41100000000000003</v>
      </c>
    </row>
    <row r="6819" spans="33:35" ht="15" customHeight="1">
      <c r="AG6819" s="839" t="s">
        <v>12013</v>
      </c>
      <c r="AH6819" t="s">
        <v>10960</v>
      </c>
      <c r="AI6819" s="840">
        <v>0</v>
      </c>
    </row>
    <row r="6820" spans="33:35" ht="15" customHeight="1">
      <c r="AG6820" s="839" t="s">
        <v>12014</v>
      </c>
      <c r="AH6820" t="s">
        <v>10961</v>
      </c>
      <c r="AI6820" s="840">
        <v>0.45500000000000002</v>
      </c>
    </row>
    <row r="6821" spans="33:35" ht="15" customHeight="1">
      <c r="AG6821" s="839" t="s">
        <v>11495</v>
      </c>
      <c r="AH6821" t="s">
        <v>10442</v>
      </c>
      <c r="AI6821" s="840">
        <v>0</v>
      </c>
    </row>
    <row r="6822" spans="33:35" ht="15" customHeight="1">
      <c r="AG6822" s="839" t="s">
        <v>11496</v>
      </c>
      <c r="AH6822" t="s">
        <v>10443</v>
      </c>
      <c r="AI6822" s="840">
        <v>0</v>
      </c>
    </row>
    <row r="6823" spans="33:35" ht="15" customHeight="1">
      <c r="AG6823" s="839" t="s">
        <v>11497</v>
      </c>
      <c r="AH6823" t="s">
        <v>10444</v>
      </c>
      <c r="AI6823" s="840">
        <v>0</v>
      </c>
    </row>
    <row r="6824" spans="33:35" ht="15" customHeight="1">
      <c r="AG6824" s="839" t="s">
        <v>11498</v>
      </c>
      <c r="AH6824" t="s">
        <v>10445</v>
      </c>
      <c r="AI6824" s="840">
        <v>0</v>
      </c>
    </row>
    <row r="6825" spans="33:35" ht="15" customHeight="1">
      <c r="AG6825" s="839" t="s">
        <v>11499</v>
      </c>
      <c r="AH6825" t="s">
        <v>10446</v>
      </c>
      <c r="AI6825" s="840">
        <v>0</v>
      </c>
    </row>
    <row r="6826" spans="33:35" ht="15" customHeight="1">
      <c r="AG6826" s="839" t="s">
        <v>11500</v>
      </c>
      <c r="AH6826" t="s">
        <v>10447</v>
      </c>
      <c r="AI6826" s="840">
        <v>0</v>
      </c>
    </row>
    <row r="6827" spans="33:35" ht="15" customHeight="1">
      <c r="AG6827" s="839" t="s">
        <v>11501</v>
      </c>
      <c r="AH6827" t="s">
        <v>10448</v>
      </c>
      <c r="AI6827" s="840">
        <v>0</v>
      </c>
    </row>
    <row r="6828" spans="33:35" ht="15" customHeight="1">
      <c r="AG6828" s="839" t="s">
        <v>11502</v>
      </c>
      <c r="AH6828" t="s">
        <v>10449</v>
      </c>
      <c r="AI6828" s="840">
        <v>0</v>
      </c>
    </row>
    <row r="6829" spans="33:35" ht="15" customHeight="1">
      <c r="AG6829" s="839" t="s">
        <v>11503</v>
      </c>
      <c r="AH6829" t="s">
        <v>10450</v>
      </c>
      <c r="AI6829" s="840">
        <v>0</v>
      </c>
    </row>
    <row r="6830" spans="33:35" ht="15" customHeight="1">
      <c r="AG6830" s="839" t="s">
        <v>11504</v>
      </c>
      <c r="AH6830" t="s">
        <v>10451</v>
      </c>
      <c r="AI6830" s="840">
        <v>0.41499999999999998</v>
      </c>
    </row>
    <row r="6831" spans="33:35" ht="15" customHeight="1">
      <c r="AG6831" s="839" t="s">
        <v>12015</v>
      </c>
      <c r="AH6831" t="s">
        <v>10962</v>
      </c>
      <c r="AI6831" s="840">
        <v>0</v>
      </c>
    </row>
    <row r="6832" spans="33:35" ht="15" customHeight="1">
      <c r="AG6832" s="839" t="s">
        <v>12016</v>
      </c>
      <c r="AH6832" t="s">
        <v>10963</v>
      </c>
      <c r="AI6832" s="840">
        <v>0</v>
      </c>
    </row>
    <row r="6833" spans="33:35" ht="15" customHeight="1">
      <c r="AG6833" s="839" t="s">
        <v>12017</v>
      </c>
      <c r="AH6833" t="s">
        <v>10964</v>
      </c>
      <c r="AI6833" s="840">
        <v>0</v>
      </c>
    </row>
    <row r="6834" spans="33:35" ht="15" customHeight="1">
      <c r="AG6834" s="839" t="s">
        <v>12018</v>
      </c>
      <c r="AH6834" t="s">
        <v>10965</v>
      </c>
      <c r="AI6834" s="840">
        <v>0</v>
      </c>
    </row>
    <row r="6835" spans="33:35" ht="15" customHeight="1">
      <c r="AG6835" s="839" t="s">
        <v>12019</v>
      </c>
      <c r="AH6835" t="s">
        <v>10966</v>
      </c>
      <c r="AI6835" s="840">
        <v>0</v>
      </c>
    </row>
    <row r="6836" spans="33:35" ht="15" customHeight="1">
      <c r="AG6836" s="839" t="s">
        <v>12020</v>
      </c>
      <c r="AH6836" t="s">
        <v>10967</v>
      </c>
      <c r="AI6836" s="840">
        <v>0</v>
      </c>
    </row>
    <row r="6837" spans="33:35" ht="15" customHeight="1">
      <c r="AG6837" s="839" t="s">
        <v>12021</v>
      </c>
      <c r="AH6837" t="s">
        <v>10968</v>
      </c>
      <c r="AI6837" s="840">
        <v>0.38699999999999996</v>
      </c>
    </row>
    <row r="6838" spans="33:35" ht="15" customHeight="1">
      <c r="AG6838" s="839" t="s">
        <v>12022</v>
      </c>
      <c r="AH6838" t="s">
        <v>10969</v>
      </c>
      <c r="AI6838" s="840">
        <v>0.48399999999999999</v>
      </c>
    </row>
    <row r="6839" spans="33:35" ht="15" customHeight="1">
      <c r="AG6839" s="839" t="s">
        <v>12023</v>
      </c>
      <c r="AH6839" t="s">
        <v>10970</v>
      </c>
      <c r="AI6839" s="840">
        <v>0</v>
      </c>
    </row>
    <row r="6840" spans="33:35" ht="15" customHeight="1">
      <c r="AG6840" s="839" t="s">
        <v>12024</v>
      </c>
      <c r="AH6840" t="s">
        <v>10971</v>
      </c>
      <c r="AI6840" s="840">
        <v>0</v>
      </c>
    </row>
    <row r="6841" spans="33:35" ht="15" customHeight="1">
      <c r="AG6841" s="839" t="s">
        <v>12025</v>
      </c>
      <c r="AH6841" t="s">
        <v>10972</v>
      </c>
      <c r="AI6841" s="840">
        <v>0.45700000000000002</v>
      </c>
    </row>
    <row r="6842" spans="33:35" ht="15" customHeight="1">
      <c r="AG6842" s="839" t="s">
        <v>12026</v>
      </c>
      <c r="AH6842" t="s">
        <v>10973</v>
      </c>
      <c r="AI6842" s="840">
        <v>0</v>
      </c>
    </row>
    <row r="6843" spans="33:35" ht="15" customHeight="1">
      <c r="AG6843" s="839" t="s">
        <v>12027</v>
      </c>
      <c r="AH6843" t="s">
        <v>10974</v>
      </c>
      <c r="AI6843" s="840">
        <v>0.47199999999999998</v>
      </c>
    </row>
    <row r="6844" spans="33:35" ht="15" customHeight="1">
      <c r="AG6844" s="839" t="s">
        <v>12028</v>
      </c>
      <c r="AH6844" t="s">
        <v>10975</v>
      </c>
      <c r="AI6844" s="840">
        <v>0</v>
      </c>
    </row>
    <row r="6845" spans="33:35" ht="15" customHeight="1">
      <c r="AG6845" s="839" t="s">
        <v>12029</v>
      </c>
      <c r="AH6845" t="s">
        <v>10976</v>
      </c>
      <c r="AI6845" s="840">
        <v>0.68499999999999994</v>
      </c>
    </row>
    <row r="6846" spans="33:35" ht="15" customHeight="1">
      <c r="AG6846" s="839" t="s">
        <v>12030</v>
      </c>
      <c r="AH6846" t="s">
        <v>10977</v>
      </c>
      <c r="AI6846" s="840">
        <v>0.49</v>
      </c>
    </row>
    <row r="6847" spans="33:35" ht="15" customHeight="1">
      <c r="AG6847" s="839" t="s">
        <v>12031</v>
      </c>
      <c r="AH6847" t="s">
        <v>10978</v>
      </c>
      <c r="AI6847" s="840">
        <v>0.46400000000000002</v>
      </c>
    </row>
    <row r="6848" spans="33:35" ht="15" customHeight="1">
      <c r="AG6848" s="839" t="s">
        <v>12032</v>
      </c>
      <c r="AH6848" t="s">
        <v>10979</v>
      </c>
      <c r="AI6848" s="840">
        <v>0.42599999999999999</v>
      </c>
    </row>
    <row r="6849" spans="33:35" ht="15" customHeight="1">
      <c r="AG6849" s="839" t="s">
        <v>12033</v>
      </c>
      <c r="AH6849" t="s">
        <v>10980</v>
      </c>
      <c r="AI6849" s="840">
        <v>0.67800000000000005</v>
      </c>
    </row>
    <row r="6850" spans="33:35" ht="15" customHeight="1">
      <c r="AG6850" s="839" t="s">
        <v>12034</v>
      </c>
      <c r="AH6850" t="s">
        <v>10981</v>
      </c>
      <c r="AI6850" s="840">
        <v>0.41899999999999998</v>
      </c>
    </row>
    <row r="6851" spans="33:35" ht="15" customHeight="1">
      <c r="AG6851" s="839" t="s">
        <v>12035</v>
      </c>
      <c r="AH6851" t="s">
        <v>10982</v>
      </c>
      <c r="AI6851" s="840">
        <v>0.32400000000000001</v>
      </c>
    </row>
    <row r="6852" spans="33:35" ht="15" customHeight="1">
      <c r="AG6852" s="839" t="s">
        <v>12036</v>
      </c>
      <c r="AH6852" t="s">
        <v>10983</v>
      </c>
      <c r="AI6852" s="840">
        <v>0.439</v>
      </c>
    </row>
    <row r="6853" spans="33:35" ht="15" customHeight="1">
      <c r="AG6853" s="839" t="s">
        <v>12037</v>
      </c>
      <c r="AH6853" t="s">
        <v>10984</v>
      </c>
      <c r="AI6853" s="840">
        <v>0</v>
      </c>
    </row>
    <row r="6854" spans="33:35" ht="15" customHeight="1">
      <c r="AG6854" s="839" t="s">
        <v>12038</v>
      </c>
      <c r="AH6854" t="s">
        <v>10985</v>
      </c>
      <c r="AI6854" s="840">
        <v>0</v>
      </c>
    </row>
    <row r="6855" spans="33:35" ht="15" customHeight="1">
      <c r="AG6855" s="839" t="s">
        <v>12039</v>
      </c>
      <c r="AH6855" t="s">
        <v>10986</v>
      </c>
      <c r="AI6855" s="840">
        <v>0.438</v>
      </c>
    </row>
    <row r="6856" spans="33:35" ht="15" customHeight="1">
      <c r="AG6856" s="839" t="s">
        <v>12040</v>
      </c>
      <c r="AH6856" t="s">
        <v>10987</v>
      </c>
      <c r="AI6856" s="840">
        <v>0.6130000000000001</v>
      </c>
    </row>
    <row r="6857" spans="33:35" ht="15" customHeight="1">
      <c r="AG6857" s="839" t="s">
        <v>12041</v>
      </c>
      <c r="AH6857" t="s">
        <v>10988</v>
      </c>
      <c r="AI6857" s="840">
        <v>0.61199999999999999</v>
      </c>
    </row>
    <row r="6858" spans="33:35" ht="15" customHeight="1">
      <c r="AG6858" s="839" t="s">
        <v>12042</v>
      </c>
      <c r="AH6858" t="s">
        <v>10989</v>
      </c>
      <c r="AI6858" s="840">
        <v>0.40799999999999997</v>
      </c>
    </row>
    <row r="6859" spans="33:35" ht="15" customHeight="1">
      <c r="AG6859" s="839" t="s">
        <v>12043</v>
      </c>
      <c r="AH6859" t="s">
        <v>10990</v>
      </c>
      <c r="AI6859" s="840">
        <v>0</v>
      </c>
    </row>
    <row r="6860" spans="33:35" ht="15" customHeight="1">
      <c r="AG6860" s="839" t="s">
        <v>12044</v>
      </c>
      <c r="AH6860" t="s">
        <v>10991</v>
      </c>
      <c r="AI6860" s="840">
        <v>0</v>
      </c>
    </row>
    <row r="6861" spans="33:35" ht="15" customHeight="1">
      <c r="AG6861" s="839" t="s">
        <v>12045</v>
      </c>
      <c r="AH6861" t="s">
        <v>10992</v>
      </c>
      <c r="AI6861" s="840">
        <v>0.59399999999999997</v>
      </c>
    </row>
    <row r="6862" spans="33:35" ht="15" customHeight="1">
      <c r="AG6862" s="839" t="s">
        <v>12046</v>
      </c>
      <c r="AH6862" t="s">
        <v>10993</v>
      </c>
      <c r="AI6862" s="840">
        <v>0.44800000000000001</v>
      </c>
    </row>
    <row r="6863" spans="33:35" ht="15" customHeight="1">
      <c r="AG6863" s="839" t="s">
        <v>12047</v>
      </c>
      <c r="AH6863" t="s">
        <v>10994</v>
      </c>
      <c r="AI6863" s="840">
        <v>0.44800000000000001</v>
      </c>
    </row>
    <row r="6864" spans="33:35" ht="15" customHeight="1">
      <c r="AG6864" s="839" t="s">
        <v>12048</v>
      </c>
      <c r="AH6864" t="s">
        <v>10995</v>
      </c>
      <c r="AI6864" s="840">
        <v>0.40700000000000003</v>
      </c>
    </row>
    <row r="6865" spans="33:35" ht="15" customHeight="1">
      <c r="AG6865" s="839" t="s">
        <v>12049</v>
      </c>
      <c r="AH6865" t="s">
        <v>10996</v>
      </c>
      <c r="AI6865" s="840">
        <v>0</v>
      </c>
    </row>
    <row r="6866" spans="33:35" ht="15" customHeight="1">
      <c r="AG6866" s="839" t="s">
        <v>12050</v>
      </c>
      <c r="AH6866" t="s">
        <v>10997</v>
      </c>
      <c r="AI6866" s="840">
        <v>0</v>
      </c>
    </row>
    <row r="6867" spans="33:35" ht="15" customHeight="1">
      <c r="AG6867" s="839" t="s">
        <v>12051</v>
      </c>
      <c r="AH6867" t="s">
        <v>10998</v>
      </c>
      <c r="AI6867" s="840">
        <v>0</v>
      </c>
    </row>
    <row r="6868" spans="33:35" ht="15" customHeight="1">
      <c r="AG6868" s="839" t="s">
        <v>12052</v>
      </c>
      <c r="AH6868" t="s">
        <v>10999</v>
      </c>
      <c r="AI6868" s="840">
        <v>0</v>
      </c>
    </row>
    <row r="6869" spans="33:35" ht="15" customHeight="1">
      <c r="AG6869" s="839" t="s">
        <v>12053</v>
      </c>
      <c r="AH6869" t="s">
        <v>11000</v>
      </c>
      <c r="AI6869" s="840">
        <v>0.33799999999999997</v>
      </c>
    </row>
    <row r="6870" spans="33:35" ht="15" customHeight="1">
      <c r="AG6870" s="839" t="s">
        <v>12054</v>
      </c>
      <c r="AH6870" t="s">
        <v>11001</v>
      </c>
      <c r="AI6870" s="840">
        <v>0.61799999999999999</v>
      </c>
    </row>
    <row r="6871" spans="33:35" ht="15" customHeight="1">
      <c r="AG6871" s="839" t="s">
        <v>12055</v>
      </c>
      <c r="AH6871" t="s">
        <v>11002</v>
      </c>
      <c r="AI6871" s="840">
        <v>0.65100000000000002</v>
      </c>
    </row>
    <row r="6872" spans="33:35" ht="15" customHeight="1">
      <c r="AG6872" s="839" t="s">
        <v>12056</v>
      </c>
      <c r="AH6872" t="s">
        <v>11003</v>
      </c>
      <c r="AI6872" s="840">
        <v>0.49799999999999994</v>
      </c>
    </row>
    <row r="6873" spans="33:35" ht="15" customHeight="1">
      <c r="AG6873" s="839" t="s">
        <v>12057</v>
      </c>
      <c r="AH6873" t="s">
        <v>11004</v>
      </c>
      <c r="AI6873" s="840">
        <v>0</v>
      </c>
    </row>
    <row r="6874" spans="33:35" ht="15" customHeight="1">
      <c r="AG6874" s="839" t="s">
        <v>12058</v>
      </c>
      <c r="AH6874" t="s">
        <v>11005</v>
      </c>
      <c r="AI6874" s="840">
        <v>0.60299999999999998</v>
      </c>
    </row>
    <row r="6875" spans="33:35" ht="15" customHeight="1">
      <c r="AG6875" s="839" t="s">
        <v>12059</v>
      </c>
      <c r="AH6875" t="s">
        <v>11006</v>
      </c>
      <c r="AI6875" s="840">
        <v>0</v>
      </c>
    </row>
    <row r="6876" spans="33:35" ht="15" customHeight="1">
      <c r="AG6876" s="839" t="s">
        <v>12060</v>
      </c>
      <c r="AH6876" t="s">
        <v>11007</v>
      </c>
      <c r="AI6876" s="840">
        <v>0</v>
      </c>
    </row>
    <row r="6877" spans="33:35" ht="15" customHeight="1">
      <c r="AG6877" s="839" t="s">
        <v>12061</v>
      </c>
      <c r="AH6877" t="s">
        <v>11008</v>
      </c>
      <c r="AI6877" s="840">
        <v>0.35300000000000004</v>
      </c>
    </row>
    <row r="6878" spans="33:35" ht="15" customHeight="1">
      <c r="AG6878" s="839" t="s">
        <v>12062</v>
      </c>
      <c r="AH6878" t="s">
        <v>11009</v>
      </c>
      <c r="AI6878" s="840">
        <v>0.433</v>
      </c>
    </row>
    <row r="6879" spans="33:35" ht="15" customHeight="1">
      <c r="AG6879" s="839" t="s">
        <v>12063</v>
      </c>
      <c r="AH6879" t="s">
        <v>11010</v>
      </c>
      <c r="AI6879" s="840">
        <v>0.41899999999999998</v>
      </c>
    </row>
    <row r="6880" spans="33:35" ht="15" customHeight="1">
      <c r="AG6880" s="839" t="s">
        <v>12064</v>
      </c>
      <c r="AH6880" t="s">
        <v>11011</v>
      </c>
      <c r="AI6880" s="840">
        <v>0.623</v>
      </c>
    </row>
    <row r="6881" spans="33:35" ht="15" customHeight="1">
      <c r="AG6881" s="839" t="s">
        <v>12065</v>
      </c>
      <c r="AH6881" t="s">
        <v>11012</v>
      </c>
      <c r="AI6881" s="840">
        <v>0.64600000000000002</v>
      </c>
    </row>
    <row r="6882" spans="33:35" ht="15" customHeight="1">
      <c r="AG6882" s="839" t="s">
        <v>12066</v>
      </c>
      <c r="AH6882" t="s">
        <v>11013</v>
      </c>
      <c r="AI6882" s="840">
        <v>0.40200000000000002</v>
      </c>
    </row>
    <row r="6883" spans="33:35" ht="15" customHeight="1">
      <c r="AG6883" s="839" t="s">
        <v>12067</v>
      </c>
      <c r="AH6883" t="s">
        <v>11014</v>
      </c>
      <c r="AI6883" s="840">
        <v>0</v>
      </c>
    </row>
    <row r="6884" spans="33:35" ht="15" customHeight="1">
      <c r="AG6884" s="839" t="s">
        <v>12068</v>
      </c>
      <c r="AH6884" t="s">
        <v>11015</v>
      </c>
      <c r="AI6884" s="840">
        <v>0.184</v>
      </c>
    </row>
    <row r="6885" spans="33:35" ht="15" customHeight="1">
      <c r="AG6885" s="839" t="s">
        <v>12069</v>
      </c>
      <c r="AH6885" t="s">
        <v>11016</v>
      </c>
      <c r="AI6885" s="840">
        <v>0.312</v>
      </c>
    </row>
    <row r="6886" spans="33:35" ht="15" customHeight="1">
      <c r="AG6886" s="839" t="s">
        <v>12070</v>
      </c>
      <c r="AH6886" t="s">
        <v>11017</v>
      </c>
      <c r="AI6886" s="840">
        <v>0.60599999999999998</v>
      </c>
    </row>
    <row r="6887" spans="33:35" ht="15" customHeight="1">
      <c r="AG6887" s="839" t="s">
        <v>12071</v>
      </c>
      <c r="AH6887" t="s">
        <v>11018</v>
      </c>
      <c r="AI6887" s="840">
        <v>0</v>
      </c>
    </row>
    <row r="6888" spans="33:35" ht="15" customHeight="1">
      <c r="AG6888" s="839" t="s">
        <v>12072</v>
      </c>
      <c r="AH6888" t="s">
        <v>11019</v>
      </c>
      <c r="AI6888" s="840">
        <v>0</v>
      </c>
    </row>
    <row r="6889" spans="33:35" ht="15" customHeight="1">
      <c r="AG6889" s="839" t="s">
        <v>12073</v>
      </c>
      <c r="AH6889" t="s">
        <v>11020</v>
      </c>
      <c r="AI6889" s="840">
        <v>0.40499999999999997</v>
      </c>
    </row>
    <row r="6890" spans="33:35" ht="15" customHeight="1">
      <c r="AG6890" s="839" t="s">
        <v>12074</v>
      </c>
      <c r="AH6890" t="s">
        <v>11021</v>
      </c>
      <c r="AI6890" s="840">
        <v>0</v>
      </c>
    </row>
    <row r="6891" spans="33:35" ht="15" customHeight="1">
      <c r="AG6891" s="839" t="s">
        <v>12075</v>
      </c>
      <c r="AH6891" t="s">
        <v>11022</v>
      </c>
      <c r="AI6891" s="840">
        <v>0.54799999999999993</v>
      </c>
    </row>
    <row r="6892" spans="33:35" ht="15" customHeight="1">
      <c r="AG6892" s="839" t="s">
        <v>12076</v>
      </c>
      <c r="AH6892" t="s">
        <v>11023</v>
      </c>
      <c r="AI6892" s="840">
        <v>0.41899999999999998</v>
      </c>
    </row>
    <row r="6893" spans="33:35" ht="15" customHeight="1">
      <c r="AG6893" s="839" t="s">
        <v>12077</v>
      </c>
      <c r="AH6893" t="s">
        <v>11024</v>
      </c>
      <c r="AI6893" s="840">
        <v>0.59399999999999997</v>
      </c>
    </row>
    <row r="6894" spans="33:35" ht="15" customHeight="1">
      <c r="AG6894" s="839" t="s">
        <v>12078</v>
      </c>
      <c r="AH6894" t="s">
        <v>11025</v>
      </c>
      <c r="AI6894" s="840">
        <v>0.29899999999999999</v>
      </c>
    </row>
    <row r="6895" spans="33:35" ht="15" customHeight="1">
      <c r="AG6895" s="839" t="s">
        <v>12079</v>
      </c>
      <c r="AH6895" t="s">
        <v>11026</v>
      </c>
      <c r="AI6895" s="840">
        <v>0.57399999999999995</v>
      </c>
    </row>
    <row r="6896" spans="33:35" ht="15" customHeight="1">
      <c r="AG6896" s="839" t="s">
        <v>12080</v>
      </c>
      <c r="AH6896" t="s">
        <v>11027</v>
      </c>
      <c r="AI6896" s="840">
        <v>0.41899999999999998</v>
      </c>
    </row>
    <row r="6897" spans="33:35" ht="15" customHeight="1">
      <c r="AG6897" s="839" t="s">
        <v>12081</v>
      </c>
      <c r="AH6897" t="s">
        <v>11028</v>
      </c>
      <c r="AI6897" s="840">
        <v>0</v>
      </c>
    </row>
    <row r="6898" spans="33:35" ht="15" customHeight="1">
      <c r="AG6898" s="839" t="s">
        <v>12082</v>
      </c>
      <c r="AH6898" t="s">
        <v>11029</v>
      </c>
      <c r="AI6898" s="840">
        <v>0.434</v>
      </c>
    </row>
    <row r="6899" spans="33:35" ht="15" customHeight="1">
      <c r="AG6899" s="839" t="s">
        <v>12083</v>
      </c>
      <c r="AH6899" t="s">
        <v>11030</v>
      </c>
      <c r="AI6899" s="840">
        <v>0.47800000000000004</v>
      </c>
    </row>
    <row r="6900" spans="33:35" ht="15" customHeight="1">
      <c r="AG6900" s="839" t="s">
        <v>12084</v>
      </c>
      <c r="AH6900" t="s">
        <v>11031</v>
      </c>
      <c r="AI6900" s="840">
        <v>0.56499999999999995</v>
      </c>
    </row>
    <row r="6901" spans="33:35" ht="15" customHeight="1">
      <c r="AG6901" s="839" t="s">
        <v>12085</v>
      </c>
      <c r="AH6901" t="s">
        <v>11032</v>
      </c>
      <c r="AI6901" s="840">
        <v>0.51800000000000002</v>
      </c>
    </row>
    <row r="6902" spans="33:35" ht="15" customHeight="1">
      <c r="AG6902" s="839" t="s">
        <v>12086</v>
      </c>
      <c r="AH6902" t="s">
        <v>11033</v>
      </c>
      <c r="AI6902" s="840">
        <v>0.39200000000000002</v>
      </c>
    </row>
    <row r="6903" spans="33:35" ht="15" customHeight="1">
      <c r="AG6903" s="839" t="s">
        <v>12087</v>
      </c>
      <c r="AH6903" t="s">
        <v>11034</v>
      </c>
      <c r="AI6903" s="840">
        <v>0.56400000000000006</v>
      </c>
    </row>
    <row r="6904" spans="33:35" ht="15" customHeight="1">
      <c r="AG6904" s="839" t="s">
        <v>12088</v>
      </c>
      <c r="AH6904" t="s">
        <v>11035</v>
      </c>
      <c r="AI6904" s="840">
        <v>0.47800000000000004</v>
      </c>
    </row>
    <row r="6905" spans="33:35" ht="15" customHeight="1">
      <c r="AG6905" s="839" t="s">
        <v>12089</v>
      </c>
      <c r="AH6905" t="s">
        <v>11036</v>
      </c>
      <c r="AI6905" s="840">
        <v>0</v>
      </c>
    </row>
    <row r="6906" spans="33:35" ht="15" customHeight="1">
      <c r="AG6906" s="839" t="s">
        <v>12090</v>
      </c>
      <c r="AH6906" t="s">
        <v>11037</v>
      </c>
      <c r="AI6906" s="840">
        <v>0</v>
      </c>
    </row>
    <row r="6907" spans="33:35" ht="15" customHeight="1">
      <c r="AG6907" s="839" t="s">
        <v>12091</v>
      </c>
      <c r="AH6907" t="s">
        <v>11038</v>
      </c>
      <c r="AI6907" s="840">
        <v>0</v>
      </c>
    </row>
    <row r="6908" spans="33:35" ht="15" customHeight="1">
      <c r="AG6908" s="839" t="s">
        <v>12092</v>
      </c>
      <c r="AH6908" t="s">
        <v>11039</v>
      </c>
      <c r="AI6908" s="840">
        <v>0.42199999999999999</v>
      </c>
    </row>
    <row r="6909" spans="33:35" ht="15" customHeight="1">
      <c r="AG6909" s="839" t="s">
        <v>12093</v>
      </c>
      <c r="AH6909" t="s">
        <v>11040</v>
      </c>
      <c r="AI6909" s="840">
        <v>0.41499999999999998</v>
      </c>
    </row>
    <row r="6910" spans="33:35" ht="15" customHeight="1">
      <c r="AG6910" s="839" t="s">
        <v>12094</v>
      </c>
      <c r="AH6910" t="s">
        <v>11041</v>
      </c>
      <c r="AI6910" s="840">
        <v>0.34099999999999997</v>
      </c>
    </row>
    <row r="6911" spans="33:35" ht="15" customHeight="1">
      <c r="AG6911" s="839" t="s">
        <v>12095</v>
      </c>
      <c r="AH6911" t="s">
        <v>11042</v>
      </c>
      <c r="AI6911" s="840">
        <v>0.39800000000000002</v>
      </c>
    </row>
    <row r="6912" spans="33:35" ht="15" customHeight="1">
      <c r="AG6912" s="839" t="s">
        <v>12096</v>
      </c>
      <c r="AH6912" t="s">
        <v>11043</v>
      </c>
      <c r="AI6912" s="840">
        <v>0</v>
      </c>
    </row>
    <row r="6913" spans="33:35" ht="15" customHeight="1">
      <c r="AG6913" s="839" t="s">
        <v>12097</v>
      </c>
      <c r="AH6913" t="s">
        <v>11044</v>
      </c>
      <c r="AI6913" s="840">
        <v>0.40099999999999997</v>
      </c>
    </row>
    <row r="6914" spans="33:35" ht="15" customHeight="1">
      <c r="AG6914" s="839" t="s">
        <v>12098</v>
      </c>
      <c r="AH6914" t="s">
        <v>11045</v>
      </c>
      <c r="AI6914" s="840">
        <v>0.33300000000000002</v>
      </c>
    </row>
    <row r="6915" spans="33:35" ht="15" customHeight="1">
      <c r="AG6915" s="839" t="s">
        <v>12099</v>
      </c>
      <c r="AH6915" t="s">
        <v>11046</v>
      </c>
      <c r="AI6915" s="840">
        <v>0.48199999999999998</v>
      </c>
    </row>
    <row r="6916" spans="33:35" ht="15" customHeight="1">
      <c r="AG6916" s="839" t="s">
        <v>12100</v>
      </c>
      <c r="AH6916" t="s">
        <v>11047</v>
      </c>
      <c r="AI6916" s="840">
        <v>0.374</v>
      </c>
    </row>
    <row r="6917" spans="33:35" ht="15" customHeight="1">
      <c r="AG6917" s="839" t="s">
        <v>12101</v>
      </c>
      <c r="AH6917" t="s">
        <v>11048</v>
      </c>
      <c r="AI6917" s="840">
        <v>0.56999999999999995</v>
      </c>
    </row>
    <row r="6918" spans="33:35" ht="15" customHeight="1">
      <c r="AG6918" s="839" t="s">
        <v>12102</v>
      </c>
      <c r="AH6918" t="s">
        <v>11049</v>
      </c>
      <c r="AI6918" s="840">
        <v>0</v>
      </c>
    </row>
    <row r="6919" spans="33:35" ht="15" customHeight="1">
      <c r="AG6919" s="839" t="s">
        <v>12103</v>
      </c>
      <c r="AH6919" t="s">
        <v>11050</v>
      </c>
      <c r="AI6919" s="840">
        <v>0.55199999999999994</v>
      </c>
    </row>
    <row r="6920" spans="33:35" ht="15" customHeight="1">
      <c r="AG6920" s="839" t="s">
        <v>12104</v>
      </c>
      <c r="AH6920" t="s">
        <v>11051</v>
      </c>
      <c r="AI6920" s="840">
        <v>0.57099999999999995</v>
      </c>
    </row>
    <row r="6921" spans="33:35" ht="15" customHeight="1">
      <c r="AG6921" s="839" t="s">
        <v>12105</v>
      </c>
      <c r="AH6921" t="s">
        <v>11052</v>
      </c>
      <c r="AI6921" s="840">
        <v>0.41899999999999998</v>
      </c>
    </row>
    <row r="6922" spans="33:35" ht="15" customHeight="1">
      <c r="AG6922" s="839" t="s">
        <v>12106</v>
      </c>
      <c r="AH6922" t="s">
        <v>11053</v>
      </c>
      <c r="AI6922" s="840">
        <v>0.48399999999999999</v>
      </c>
    </row>
    <row r="6923" spans="33:35" ht="15" customHeight="1">
      <c r="AG6923" s="839" t="s">
        <v>12107</v>
      </c>
      <c r="AH6923" t="s">
        <v>11054</v>
      </c>
      <c r="AI6923" s="840">
        <v>0</v>
      </c>
    </row>
    <row r="6924" spans="33:35" ht="15" customHeight="1">
      <c r="AG6924" s="839" t="s">
        <v>12108</v>
      </c>
      <c r="AH6924" t="s">
        <v>11055</v>
      </c>
      <c r="AI6924" s="840">
        <v>0.64400000000000002</v>
      </c>
    </row>
    <row r="6925" spans="33:35" ht="15" customHeight="1">
      <c r="AG6925" s="839" t="s">
        <v>12109</v>
      </c>
      <c r="AH6925" t="s">
        <v>11056</v>
      </c>
      <c r="AI6925" s="840">
        <v>0</v>
      </c>
    </row>
    <row r="6926" spans="33:35" ht="15" customHeight="1">
      <c r="AG6926" s="839" t="s">
        <v>12110</v>
      </c>
      <c r="AH6926" t="s">
        <v>11057</v>
      </c>
      <c r="AI6926" s="840">
        <v>0.54100000000000004</v>
      </c>
    </row>
    <row r="6927" spans="33:35" ht="15" customHeight="1">
      <c r="AG6927" s="839" t="s">
        <v>12111</v>
      </c>
      <c r="AH6927" t="s">
        <v>11058</v>
      </c>
      <c r="AI6927" s="840">
        <v>0.441</v>
      </c>
    </row>
    <row r="6928" spans="33:35" ht="15" customHeight="1">
      <c r="AG6928" s="839" t="s">
        <v>12112</v>
      </c>
      <c r="AH6928" t="s">
        <v>11059</v>
      </c>
      <c r="AI6928" s="840">
        <v>0</v>
      </c>
    </row>
    <row r="6929" spans="33:35" ht="15" customHeight="1">
      <c r="AG6929" s="839" t="s">
        <v>12113</v>
      </c>
      <c r="AH6929" t="s">
        <v>11060</v>
      </c>
      <c r="AI6929" s="840">
        <v>0.45500000000000002</v>
      </c>
    </row>
    <row r="6930" spans="33:35" ht="15" customHeight="1">
      <c r="AG6930" s="839" t="s">
        <v>12114</v>
      </c>
      <c r="AH6930" t="s">
        <v>11061</v>
      </c>
      <c r="AI6930" s="840">
        <v>0</v>
      </c>
    </row>
    <row r="6931" spans="33:35" ht="15" customHeight="1">
      <c r="AG6931" s="839" t="s">
        <v>12115</v>
      </c>
      <c r="AH6931" t="s">
        <v>11062</v>
      </c>
      <c r="AI6931" s="840">
        <v>0.42000000000000004</v>
      </c>
    </row>
    <row r="6932" spans="33:35" ht="15" customHeight="1">
      <c r="AG6932" s="839" t="s">
        <v>12116</v>
      </c>
      <c r="AH6932" t="s">
        <v>11063</v>
      </c>
      <c r="AI6932" s="840">
        <v>0</v>
      </c>
    </row>
    <row r="6933" spans="33:35" ht="15" customHeight="1">
      <c r="AG6933" s="839" t="s">
        <v>12117</v>
      </c>
      <c r="AH6933" t="s">
        <v>11064</v>
      </c>
      <c r="AI6933" s="840">
        <v>0</v>
      </c>
    </row>
    <row r="6934" spans="33:35" ht="15" customHeight="1">
      <c r="AG6934" s="839" t="s">
        <v>12118</v>
      </c>
      <c r="AH6934" t="s">
        <v>11065</v>
      </c>
      <c r="AI6934" s="840">
        <v>0.57799999999999996</v>
      </c>
    </row>
    <row r="6935" spans="33:35" ht="15" customHeight="1">
      <c r="AG6935" s="839" t="s">
        <v>12119</v>
      </c>
      <c r="AH6935" t="s">
        <v>11066</v>
      </c>
      <c r="AI6935" s="840">
        <v>0.55500000000000005</v>
      </c>
    </row>
    <row r="6936" spans="33:35" ht="15" customHeight="1">
      <c r="AG6936" s="839" t="s">
        <v>12120</v>
      </c>
      <c r="AH6936" t="s">
        <v>11067</v>
      </c>
      <c r="AI6936" s="840">
        <v>0.56300000000000006</v>
      </c>
    </row>
    <row r="6937" spans="33:35" ht="15" customHeight="1">
      <c r="AG6937" s="839" t="s">
        <v>12121</v>
      </c>
      <c r="AH6937" t="s">
        <v>11068</v>
      </c>
      <c r="AI6937" s="840">
        <v>0</v>
      </c>
    </row>
    <row r="6938" spans="33:35" ht="15" customHeight="1">
      <c r="AG6938" s="839" t="s">
        <v>12122</v>
      </c>
      <c r="AH6938" t="s">
        <v>11069</v>
      </c>
      <c r="AI6938" s="840">
        <v>0.41899999999999998</v>
      </c>
    </row>
    <row r="6939" spans="33:35" ht="15" customHeight="1">
      <c r="AG6939" s="839" t="s">
        <v>12123</v>
      </c>
      <c r="AH6939" t="s">
        <v>11070</v>
      </c>
      <c r="AI6939" s="840">
        <v>0.63700000000000001</v>
      </c>
    </row>
    <row r="6940" spans="33:35" ht="15" customHeight="1">
      <c r="AG6940" s="839" t="s">
        <v>12124</v>
      </c>
      <c r="AH6940" t="s">
        <v>11071</v>
      </c>
      <c r="AI6940" s="840">
        <v>0</v>
      </c>
    </row>
    <row r="6941" spans="33:35" ht="15" customHeight="1">
      <c r="AG6941" s="839" t="s">
        <v>12125</v>
      </c>
      <c r="AH6941" t="s">
        <v>11072</v>
      </c>
      <c r="AI6941" s="840">
        <v>0</v>
      </c>
    </row>
    <row r="6942" spans="33:35" ht="15" customHeight="1">
      <c r="AG6942" s="839" t="s">
        <v>12126</v>
      </c>
      <c r="AH6942" t="s">
        <v>11073</v>
      </c>
      <c r="AI6942" s="840">
        <v>0</v>
      </c>
    </row>
    <row r="6943" spans="33:35" ht="15" customHeight="1">
      <c r="AG6943" s="839" t="s">
        <v>12127</v>
      </c>
      <c r="AH6943" t="s">
        <v>11074</v>
      </c>
      <c r="AI6943" s="840">
        <v>0.64200000000000002</v>
      </c>
    </row>
    <row r="6944" spans="33:35" ht="15" customHeight="1">
      <c r="AG6944" s="839" t="s">
        <v>12128</v>
      </c>
      <c r="AH6944" t="s">
        <v>11075</v>
      </c>
      <c r="AI6944" s="840">
        <v>0.42199999999999999</v>
      </c>
    </row>
    <row r="6945" spans="33:35" ht="15" customHeight="1">
      <c r="AG6945" s="839" t="s">
        <v>12129</v>
      </c>
      <c r="AH6945" t="s">
        <v>11076</v>
      </c>
      <c r="AI6945" s="840">
        <v>0.61099999999999999</v>
      </c>
    </row>
    <row r="6946" spans="33:35" ht="15" customHeight="1">
      <c r="AG6946" s="839" t="s">
        <v>12130</v>
      </c>
      <c r="AH6946" t="s">
        <v>11077</v>
      </c>
      <c r="AI6946" s="840">
        <v>0.626</v>
      </c>
    </row>
    <row r="6947" spans="33:35" ht="15" customHeight="1">
      <c r="AG6947" s="839" t="s">
        <v>12131</v>
      </c>
      <c r="AH6947" t="s">
        <v>11078</v>
      </c>
      <c r="AI6947" s="840">
        <v>0</v>
      </c>
    </row>
    <row r="6948" spans="33:35" ht="15" customHeight="1">
      <c r="AG6948" s="839" t="s">
        <v>12132</v>
      </c>
      <c r="AH6948" t="s">
        <v>11079</v>
      </c>
      <c r="AI6948" s="840">
        <v>0.45800000000000002</v>
      </c>
    </row>
    <row r="6949" spans="33:35" ht="15" customHeight="1">
      <c r="AG6949" s="839" t="s">
        <v>12133</v>
      </c>
      <c r="AH6949" t="s">
        <v>11080</v>
      </c>
      <c r="AI6949" s="840">
        <v>0</v>
      </c>
    </row>
    <row r="6950" spans="33:35" ht="15" customHeight="1">
      <c r="AG6950" s="839" t="s">
        <v>12134</v>
      </c>
      <c r="AH6950" t="s">
        <v>11081</v>
      </c>
      <c r="AI6950" s="840">
        <v>0.30599999999999999</v>
      </c>
    </row>
    <row r="6951" spans="33:35" ht="15" customHeight="1">
      <c r="AG6951" s="839" t="s">
        <v>12135</v>
      </c>
      <c r="AH6951" t="s">
        <v>11082</v>
      </c>
      <c r="AI6951" s="840">
        <v>0.36900000000000005</v>
      </c>
    </row>
    <row r="6952" spans="33:35" ht="15" customHeight="1">
      <c r="AG6952" s="839" t="s">
        <v>12136</v>
      </c>
      <c r="AH6952" t="s">
        <v>4137</v>
      </c>
      <c r="AI6952" s="840">
        <v>0.48799999999999999</v>
      </c>
    </row>
    <row r="6953" spans="33:35" ht="15" customHeight="1">
      <c r="AG6953" s="839" t="s">
        <v>12137</v>
      </c>
      <c r="AH6953" t="s">
        <v>11083</v>
      </c>
      <c r="AI6953" s="840">
        <v>0.42199999999999999</v>
      </c>
    </row>
    <row r="6954" spans="33:35" ht="15" customHeight="1">
      <c r="AG6954" s="839" t="s">
        <v>12138</v>
      </c>
      <c r="AH6954" t="s">
        <v>11084</v>
      </c>
      <c r="AI6954" s="840">
        <v>0.61899999999999999</v>
      </c>
    </row>
    <row r="6955" spans="33:35" ht="15" customHeight="1">
      <c r="AG6955" s="839" t="s">
        <v>12139</v>
      </c>
      <c r="AH6955" t="s">
        <v>11085</v>
      </c>
      <c r="AI6955" s="840">
        <v>0</v>
      </c>
    </row>
    <row r="6956" spans="33:35" ht="15" customHeight="1">
      <c r="AG6956" s="839" t="s">
        <v>12140</v>
      </c>
      <c r="AH6956" t="s">
        <v>11086</v>
      </c>
      <c r="AI6956" s="840">
        <v>0.48299999999999998</v>
      </c>
    </row>
    <row r="6957" spans="33:35" ht="15" customHeight="1">
      <c r="AG6957" s="839" t="s">
        <v>12141</v>
      </c>
      <c r="AH6957" t="s">
        <v>11087</v>
      </c>
      <c r="AI6957" s="840">
        <v>0.314</v>
      </c>
    </row>
    <row r="6958" spans="33:35" ht="15" customHeight="1">
      <c r="AG6958" s="839" t="s">
        <v>12142</v>
      </c>
      <c r="AH6958" t="s">
        <v>11088</v>
      </c>
      <c r="AI6958" s="840">
        <v>0.40499999999999997</v>
      </c>
    </row>
    <row r="6959" spans="33:35" ht="15" customHeight="1">
      <c r="AG6959" s="839" t="s">
        <v>12143</v>
      </c>
      <c r="AH6959" t="s">
        <v>11089</v>
      </c>
      <c r="AI6959" s="840">
        <v>0</v>
      </c>
    </row>
    <row r="6960" spans="33:35" ht="15" customHeight="1">
      <c r="AG6960" s="839" t="s">
        <v>12144</v>
      </c>
      <c r="AH6960" t="s">
        <v>11090</v>
      </c>
      <c r="AI6960" s="840">
        <v>0.43099999999999999</v>
      </c>
    </row>
    <row r="6961" spans="33:35" ht="15" customHeight="1">
      <c r="AG6961" s="839" t="s">
        <v>12145</v>
      </c>
      <c r="AH6961" t="s">
        <v>11091</v>
      </c>
      <c r="AI6961" s="840">
        <v>0.40600000000000003</v>
      </c>
    </row>
    <row r="6962" spans="33:35" ht="15" customHeight="1">
      <c r="AG6962" s="839" t="s">
        <v>12146</v>
      </c>
      <c r="AH6962" t="s">
        <v>11092</v>
      </c>
      <c r="AI6962" s="840">
        <v>0.41899999999999998</v>
      </c>
    </row>
    <row r="6963" spans="33:35" ht="15" customHeight="1">
      <c r="AG6963" s="839" t="s">
        <v>12147</v>
      </c>
      <c r="AH6963" t="s">
        <v>11093</v>
      </c>
      <c r="AI6963" s="840">
        <v>0</v>
      </c>
    </row>
    <row r="6964" spans="33:35" ht="15" customHeight="1">
      <c r="AG6964" s="839" t="s">
        <v>12148</v>
      </c>
      <c r="AH6964" t="s">
        <v>11094</v>
      </c>
      <c r="AI6964" s="840">
        <v>0.39100000000000001</v>
      </c>
    </row>
    <row r="6965" spans="33:35" ht="15" customHeight="1">
      <c r="AG6965" s="839" t="s">
        <v>12149</v>
      </c>
      <c r="AH6965" t="s">
        <v>11095</v>
      </c>
      <c r="AI6965" s="840">
        <v>0.46299999999999997</v>
      </c>
    </row>
    <row r="6966" spans="33:35" ht="15" customHeight="1">
      <c r="AG6966" s="839" t="s">
        <v>12150</v>
      </c>
      <c r="AH6966" t="s">
        <v>11096</v>
      </c>
      <c r="AI6966" s="840">
        <v>0.50600000000000001</v>
      </c>
    </row>
    <row r="6967" spans="33:35" ht="15" customHeight="1">
      <c r="AG6967" s="839" t="s">
        <v>12151</v>
      </c>
      <c r="AH6967" t="s">
        <v>11097</v>
      </c>
      <c r="AI6967" s="840">
        <v>0.61699999999999999</v>
      </c>
    </row>
    <row r="6968" spans="33:35" ht="15" customHeight="1">
      <c r="AG6968" s="839" t="s">
        <v>12152</v>
      </c>
      <c r="AH6968" t="s">
        <v>11098</v>
      </c>
      <c r="AI6968" s="840">
        <v>0.623</v>
      </c>
    </row>
    <row r="6969" spans="33:35" ht="15" customHeight="1">
      <c r="AG6969" s="839" t="s">
        <v>12153</v>
      </c>
      <c r="AH6969" t="s">
        <v>11099</v>
      </c>
      <c r="AI6969" s="840">
        <v>0.51900000000000002</v>
      </c>
    </row>
    <row r="6970" spans="33:35" ht="15" customHeight="1">
      <c r="AG6970" s="839" t="s">
        <v>12154</v>
      </c>
      <c r="AH6970" t="s">
        <v>11100</v>
      </c>
      <c r="AI6970" s="840">
        <v>0.42199999999999999</v>
      </c>
    </row>
    <row r="6971" spans="33:35" ht="15" customHeight="1">
      <c r="AG6971" s="839" t="s">
        <v>12155</v>
      </c>
      <c r="AH6971" t="s">
        <v>11101</v>
      </c>
      <c r="AI6971" s="840">
        <v>0</v>
      </c>
    </row>
    <row r="6972" spans="33:35" ht="15" customHeight="1">
      <c r="AG6972" s="839" t="s">
        <v>12156</v>
      </c>
      <c r="AH6972" t="s">
        <v>11102</v>
      </c>
      <c r="AI6972" s="840">
        <v>0.54699999999999993</v>
      </c>
    </row>
    <row r="6973" spans="33:35" ht="15" customHeight="1">
      <c r="AG6973" s="839" t="s">
        <v>12157</v>
      </c>
      <c r="AH6973" t="s">
        <v>11103</v>
      </c>
      <c r="AI6973" s="840">
        <v>0.63600000000000001</v>
      </c>
    </row>
    <row r="6974" spans="33:35" ht="15" customHeight="1">
      <c r="AG6974" s="839" t="s">
        <v>12158</v>
      </c>
      <c r="AH6974" t="s">
        <v>11104</v>
      </c>
      <c r="AI6974" s="840">
        <v>0.58100000000000007</v>
      </c>
    </row>
    <row r="6975" spans="33:35" ht="15" customHeight="1">
      <c r="AG6975" s="839" t="s">
        <v>12159</v>
      </c>
      <c r="AH6975" t="s">
        <v>11105</v>
      </c>
      <c r="AI6975" s="840">
        <v>0.42199999999999999</v>
      </c>
    </row>
    <row r="6976" spans="33:35" ht="15" customHeight="1">
      <c r="AG6976" s="839" t="s">
        <v>12160</v>
      </c>
      <c r="AH6976" t="s">
        <v>11106</v>
      </c>
      <c r="AI6976" s="840">
        <v>0.46900000000000003</v>
      </c>
    </row>
    <row r="6977" spans="33:35" ht="15" customHeight="1">
      <c r="AG6977" s="839" t="s">
        <v>12161</v>
      </c>
      <c r="AH6977" t="s">
        <v>11107</v>
      </c>
      <c r="AI6977" s="840">
        <v>0.505</v>
      </c>
    </row>
    <row r="6978" spans="33:35" ht="15" customHeight="1">
      <c r="AG6978" s="839" t="s">
        <v>12162</v>
      </c>
      <c r="AH6978" t="s">
        <v>11108</v>
      </c>
      <c r="AI6978" s="840">
        <v>0.70899999999999996</v>
      </c>
    </row>
    <row r="6979" spans="33:35" ht="15" customHeight="1">
      <c r="AG6979" s="839" t="s">
        <v>12163</v>
      </c>
      <c r="AH6979" t="s">
        <v>11109</v>
      </c>
      <c r="AI6979" s="840">
        <v>0.58699999999999997</v>
      </c>
    </row>
    <row r="6980" spans="33:35" ht="15" customHeight="1">
      <c r="AG6980" s="839" t="s">
        <v>12164</v>
      </c>
      <c r="AH6980" t="s">
        <v>11110</v>
      </c>
      <c r="AI6980" s="840">
        <v>0.65600000000000003</v>
      </c>
    </row>
    <row r="6981" spans="33:35" ht="15" customHeight="1">
      <c r="AG6981" s="839" t="s">
        <v>12165</v>
      </c>
      <c r="AH6981" t="s">
        <v>11111</v>
      </c>
      <c r="AI6981" s="840">
        <v>0</v>
      </c>
    </row>
    <row r="6982" spans="33:35" ht="15" customHeight="1">
      <c r="AG6982" s="839" t="s">
        <v>12166</v>
      </c>
      <c r="AH6982" t="s">
        <v>11112</v>
      </c>
      <c r="AI6982" s="840">
        <v>0.40700000000000003</v>
      </c>
    </row>
    <row r="6983" spans="33:35" ht="15" customHeight="1">
      <c r="AG6983" s="839" t="s">
        <v>12167</v>
      </c>
      <c r="AH6983" t="s">
        <v>11113</v>
      </c>
      <c r="AI6983" s="840">
        <v>0.59000000000000008</v>
      </c>
    </row>
    <row r="6984" spans="33:35" ht="15" customHeight="1">
      <c r="AG6984" s="839" t="s">
        <v>12168</v>
      </c>
      <c r="AH6984" t="s">
        <v>11114</v>
      </c>
      <c r="AI6984" s="840">
        <v>0</v>
      </c>
    </row>
    <row r="6985" spans="33:35" ht="15" customHeight="1">
      <c r="AG6985" s="839" t="s">
        <v>12169</v>
      </c>
      <c r="AH6985" t="s">
        <v>11115</v>
      </c>
      <c r="AI6985" s="840">
        <v>0.47199999999999998</v>
      </c>
    </row>
    <row r="6986" spans="33:35" ht="15" customHeight="1">
      <c r="AG6986" s="839" t="s">
        <v>12170</v>
      </c>
      <c r="AH6986" t="s">
        <v>11116</v>
      </c>
      <c r="AI6986" s="840">
        <v>0.33399999999999996</v>
      </c>
    </row>
    <row r="6987" spans="33:35" ht="15" customHeight="1">
      <c r="AG6987" s="839" t="s">
        <v>12171</v>
      </c>
      <c r="AH6987" t="s">
        <v>11117</v>
      </c>
      <c r="AI6987" s="840">
        <v>0.58600000000000008</v>
      </c>
    </row>
    <row r="6988" spans="33:35" ht="15" customHeight="1">
      <c r="AG6988" s="839" t="s">
        <v>12172</v>
      </c>
      <c r="AH6988" t="s">
        <v>11118</v>
      </c>
      <c r="AI6988" s="840">
        <v>0.29300000000000004</v>
      </c>
    </row>
    <row r="6989" spans="33:35" ht="15" customHeight="1">
      <c r="AG6989" s="839" t="s">
        <v>12173</v>
      </c>
      <c r="AH6989" t="s">
        <v>11119</v>
      </c>
      <c r="AI6989" s="840">
        <v>0</v>
      </c>
    </row>
    <row r="6990" spans="33:35" ht="15" customHeight="1">
      <c r="AG6990" s="839" t="s">
        <v>12174</v>
      </c>
      <c r="AH6990" t="s">
        <v>11120</v>
      </c>
      <c r="AI6990" s="840">
        <v>0.46</v>
      </c>
    </row>
    <row r="6991" spans="33:35" ht="15" customHeight="1">
      <c r="AG6991" s="839" t="s">
        <v>12175</v>
      </c>
      <c r="AH6991" t="s">
        <v>11121</v>
      </c>
      <c r="AI6991" s="840">
        <v>0.49200000000000005</v>
      </c>
    </row>
    <row r="6992" spans="33:35" ht="15" customHeight="1">
      <c r="AG6992" s="839" t="s">
        <v>12176</v>
      </c>
      <c r="AH6992" t="s">
        <v>11122</v>
      </c>
      <c r="AI6992" s="840">
        <v>0</v>
      </c>
    </row>
    <row r="6993" spans="33:35" ht="15" customHeight="1">
      <c r="AG6993" s="839" t="s">
        <v>12177</v>
      </c>
      <c r="AH6993" t="s">
        <v>11123</v>
      </c>
      <c r="AI6993" s="840">
        <v>0.46500000000000002</v>
      </c>
    </row>
    <row r="6994" spans="33:35" ht="15" customHeight="1">
      <c r="AG6994" s="839" t="s">
        <v>12178</v>
      </c>
      <c r="AH6994" t="s">
        <v>11124</v>
      </c>
      <c r="AI6994" s="840">
        <v>0</v>
      </c>
    </row>
    <row r="6995" spans="33:35" ht="15" customHeight="1">
      <c r="AG6995" s="839" t="s">
        <v>12179</v>
      </c>
      <c r="AH6995" t="s">
        <v>11125</v>
      </c>
      <c r="AI6995" s="840">
        <v>0.31900000000000001</v>
      </c>
    </row>
    <row r="6996" spans="33:35" ht="15" customHeight="1">
      <c r="AG6996" s="839" t="s">
        <v>12180</v>
      </c>
      <c r="AH6996" t="s">
        <v>11126</v>
      </c>
      <c r="AI6996" s="840">
        <v>0.495</v>
      </c>
    </row>
    <row r="6997" spans="33:35" ht="15" customHeight="1">
      <c r="AG6997" s="839" t="s">
        <v>12181</v>
      </c>
      <c r="AH6997" t="s">
        <v>11127</v>
      </c>
      <c r="AI6997" s="840">
        <v>0</v>
      </c>
    </row>
    <row r="6998" spans="33:35" ht="15" customHeight="1">
      <c r="AG6998" s="839" t="s">
        <v>12182</v>
      </c>
      <c r="AH6998" t="s">
        <v>11128</v>
      </c>
      <c r="AI6998" s="840">
        <v>0.38499999999999995</v>
      </c>
    </row>
    <row r="6999" spans="33:35" ht="15" customHeight="1">
      <c r="AG6999" s="839" t="s">
        <v>12183</v>
      </c>
      <c r="AH6999" t="s">
        <v>11129</v>
      </c>
      <c r="AI6999" s="840">
        <v>0.253</v>
      </c>
    </row>
    <row r="7000" spans="33:35" ht="15" customHeight="1">
      <c r="AG7000" s="839" t="s">
        <v>12184</v>
      </c>
      <c r="AH7000" t="s">
        <v>11130</v>
      </c>
      <c r="AI7000" s="840">
        <v>0.623</v>
      </c>
    </row>
    <row r="7001" spans="33:35" ht="15" customHeight="1">
      <c r="AG7001" s="839" t="s">
        <v>12185</v>
      </c>
      <c r="AH7001" t="s">
        <v>11131</v>
      </c>
      <c r="AI7001" s="840">
        <v>0</v>
      </c>
    </row>
    <row r="7002" spans="33:35" ht="15" customHeight="1">
      <c r="AG7002" s="839" t="s">
        <v>12186</v>
      </c>
      <c r="AH7002" t="s">
        <v>11132</v>
      </c>
      <c r="AI7002" s="840">
        <v>0.42000000000000004</v>
      </c>
    </row>
    <row r="7003" spans="33:35" ht="15" customHeight="1">
      <c r="AG7003" s="839" t="s">
        <v>12187</v>
      </c>
      <c r="AH7003" t="s">
        <v>11133</v>
      </c>
      <c r="AI7003" s="840">
        <v>0.64</v>
      </c>
    </row>
    <row r="7004" spans="33:35" ht="15" customHeight="1">
      <c r="AG7004" s="839" t="s">
        <v>12188</v>
      </c>
      <c r="AH7004" t="s">
        <v>11134</v>
      </c>
      <c r="AI7004" s="840">
        <v>0.41899999999999998</v>
      </c>
    </row>
    <row r="7005" spans="33:35" ht="15" customHeight="1">
      <c r="AG7005" s="839" t="s">
        <v>12189</v>
      </c>
      <c r="AH7005" t="s">
        <v>11135</v>
      </c>
      <c r="AI7005" s="840">
        <v>0.54900000000000004</v>
      </c>
    </row>
    <row r="7006" spans="33:35" ht="15" customHeight="1">
      <c r="AG7006" s="839" t="s">
        <v>12190</v>
      </c>
      <c r="AH7006" t="s">
        <v>11136</v>
      </c>
      <c r="AI7006" s="840">
        <v>0</v>
      </c>
    </row>
    <row r="7007" spans="33:35" ht="15" customHeight="1">
      <c r="AG7007" s="839" t="s">
        <v>12191</v>
      </c>
      <c r="AH7007" t="s">
        <v>11137</v>
      </c>
      <c r="AI7007" s="840">
        <v>0.432</v>
      </c>
    </row>
    <row r="7008" spans="33:35" ht="15" customHeight="1">
      <c r="AG7008" s="839" t="s">
        <v>12192</v>
      </c>
      <c r="AH7008" t="s">
        <v>11138</v>
      </c>
      <c r="AI7008" s="840">
        <v>0</v>
      </c>
    </row>
    <row r="7009" spans="33:35" ht="15" customHeight="1">
      <c r="AG7009" s="839" t="s">
        <v>12193</v>
      </c>
      <c r="AH7009" t="s">
        <v>11139</v>
      </c>
      <c r="AI7009" s="840">
        <v>0</v>
      </c>
    </row>
    <row r="7010" spans="33:35" ht="15" customHeight="1">
      <c r="AG7010" s="839" t="s">
        <v>12194</v>
      </c>
      <c r="AH7010" t="s">
        <v>11140</v>
      </c>
      <c r="AI7010" s="840">
        <v>0</v>
      </c>
    </row>
    <row r="7011" spans="33:35" ht="15" customHeight="1">
      <c r="AG7011" s="839" t="s">
        <v>12195</v>
      </c>
      <c r="AH7011" t="s">
        <v>11141</v>
      </c>
      <c r="AI7011" s="840">
        <v>0</v>
      </c>
    </row>
    <row r="7012" spans="33:35" ht="15" customHeight="1">
      <c r="AG7012" s="839" t="s">
        <v>12196</v>
      </c>
      <c r="AH7012" t="s">
        <v>11142</v>
      </c>
      <c r="AI7012" s="840">
        <v>0</v>
      </c>
    </row>
    <row r="7013" spans="33:35" ht="15" customHeight="1">
      <c r="AG7013" s="839" t="s">
        <v>12197</v>
      </c>
      <c r="AH7013" t="s">
        <v>11143</v>
      </c>
      <c r="AI7013" s="840">
        <v>0</v>
      </c>
    </row>
    <row r="7014" spans="33:35" ht="15" customHeight="1">
      <c r="AG7014" s="839" t="s">
        <v>12198</v>
      </c>
      <c r="AH7014" t="s">
        <v>11144</v>
      </c>
      <c r="AI7014" s="840">
        <v>0.58799999999999997</v>
      </c>
    </row>
    <row r="7015" spans="33:35" ht="15" customHeight="1">
      <c r="AG7015" s="839" t="s">
        <v>12199</v>
      </c>
      <c r="AH7015" t="s">
        <v>11145</v>
      </c>
      <c r="AI7015" s="840">
        <v>0.58499999999999996</v>
      </c>
    </row>
    <row r="7016" spans="33:35" ht="15" customHeight="1">
      <c r="AG7016" s="839" t="s">
        <v>12200</v>
      </c>
      <c r="AH7016" t="s">
        <v>11146</v>
      </c>
      <c r="AI7016" s="840">
        <v>0.58399999999999996</v>
      </c>
    </row>
    <row r="7017" spans="33:35" ht="15" customHeight="1">
      <c r="AG7017" s="839" t="s">
        <v>12201</v>
      </c>
      <c r="AH7017" t="s">
        <v>11147</v>
      </c>
      <c r="AI7017" s="840">
        <v>0.57999999999999996</v>
      </c>
    </row>
    <row r="7018" spans="33:35" ht="15" customHeight="1">
      <c r="AG7018" s="839" t="s">
        <v>12202</v>
      </c>
      <c r="AH7018" t="s">
        <v>11148</v>
      </c>
      <c r="AI7018" s="840">
        <v>0</v>
      </c>
    </row>
    <row r="7019" spans="33:35" ht="15" customHeight="1">
      <c r="AG7019" s="839" t="s">
        <v>12203</v>
      </c>
      <c r="AH7019" t="s">
        <v>11149</v>
      </c>
      <c r="AI7019" s="840">
        <v>0.622</v>
      </c>
    </row>
    <row r="7020" spans="33:35" ht="15" customHeight="1">
      <c r="AG7020" s="839" t="s">
        <v>12204</v>
      </c>
      <c r="AH7020" t="s">
        <v>11150</v>
      </c>
      <c r="AI7020" s="840">
        <v>0</v>
      </c>
    </row>
    <row r="7021" spans="33:35" ht="15" customHeight="1">
      <c r="AG7021" s="839" t="s">
        <v>12205</v>
      </c>
      <c r="AH7021" t="s">
        <v>11151</v>
      </c>
      <c r="AI7021" s="840">
        <v>0.43</v>
      </c>
    </row>
    <row r="7022" spans="33:35" ht="15" customHeight="1">
      <c r="AG7022" s="839" t="s">
        <v>12206</v>
      </c>
      <c r="AH7022" t="s">
        <v>11152</v>
      </c>
      <c r="AI7022" s="840">
        <v>0.63500000000000001</v>
      </c>
    </row>
    <row r="7023" spans="33:35" ht="15" customHeight="1">
      <c r="AG7023" s="839" t="s">
        <v>12207</v>
      </c>
      <c r="AH7023" t="s">
        <v>11153</v>
      </c>
      <c r="AI7023" s="840">
        <v>0.42399999999999999</v>
      </c>
    </row>
    <row r="7024" spans="33:35" ht="15" customHeight="1">
      <c r="AG7024" s="839" t="s">
        <v>12208</v>
      </c>
      <c r="AH7024" t="s">
        <v>11154</v>
      </c>
      <c r="AI7024" s="840">
        <v>0</v>
      </c>
    </row>
    <row r="7025" spans="33:35" ht="15" customHeight="1">
      <c r="AG7025" s="839" t="s">
        <v>12209</v>
      </c>
      <c r="AH7025" t="s">
        <v>11155</v>
      </c>
      <c r="AI7025" s="840">
        <v>0.39200000000000002</v>
      </c>
    </row>
    <row r="7026" spans="33:35" ht="15" customHeight="1">
      <c r="AG7026" s="839" t="s">
        <v>12210</v>
      </c>
      <c r="AH7026" t="s">
        <v>11156</v>
      </c>
      <c r="AI7026" s="840">
        <v>0.46299999999999997</v>
      </c>
    </row>
    <row r="7027" spans="33:35" ht="15" customHeight="1">
      <c r="AG7027" s="839" t="s">
        <v>12211</v>
      </c>
      <c r="AH7027" t="s">
        <v>11157</v>
      </c>
      <c r="AI7027" s="840">
        <v>0.41899999999999998</v>
      </c>
    </row>
    <row r="7028" spans="33:35" ht="15" customHeight="1">
      <c r="AG7028" s="839" t="s">
        <v>12212</v>
      </c>
      <c r="AH7028" t="s">
        <v>11158</v>
      </c>
      <c r="AI7028" s="840">
        <v>0</v>
      </c>
    </row>
    <row r="7029" spans="33:35" ht="15" customHeight="1">
      <c r="AG7029" s="839" t="s">
        <v>12213</v>
      </c>
      <c r="AH7029" t="s">
        <v>11159</v>
      </c>
      <c r="AI7029" s="840">
        <v>0.16699999999999998</v>
      </c>
    </row>
    <row r="7030" spans="33:35" ht="15" customHeight="1">
      <c r="AG7030" s="839" t="s">
        <v>12214</v>
      </c>
      <c r="AH7030" t="s">
        <v>11160</v>
      </c>
      <c r="AI7030" s="840">
        <v>0.21000000000000002</v>
      </c>
    </row>
    <row r="7031" spans="33:35" ht="15" customHeight="1">
      <c r="AG7031" s="839" t="s">
        <v>12215</v>
      </c>
      <c r="AH7031" t="s">
        <v>11161</v>
      </c>
      <c r="AI7031" s="840">
        <v>0.27399999999999997</v>
      </c>
    </row>
    <row r="7032" spans="33:35" ht="15" customHeight="1">
      <c r="AG7032" s="839" t="s">
        <v>12216</v>
      </c>
      <c r="AH7032" t="s">
        <v>11162</v>
      </c>
      <c r="AI7032" s="840">
        <v>0.29500000000000004</v>
      </c>
    </row>
    <row r="7033" spans="33:35" ht="15" customHeight="1">
      <c r="AG7033" s="839" t="s">
        <v>12217</v>
      </c>
      <c r="AH7033" t="s">
        <v>11163</v>
      </c>
      <c r="AI7033" s="840">
        <v>0.38</v>
      </c>
    </row>
    <row r="7034" spans="33:35" ht="15" customHeight="1">
      <c r="AG7034" s="839" t="s">
        <v>12218</v>
      </c>
      <c r="AH7034" t="s">
        <v>11164</v>
      </c>
      <c r="AI7034" s="840">
        <v>0.46400000000000002</v>
      </c>
    </row>
    <row r="7035" spans="33:35" ht="15" customHeight="1">
      <c r="AG7035" s="839" t="s">
        <v>12219</v>
      </c>
      <c r="AH7035" t="s">
        <v>11165</v>
      </c>
      <c r="AI7035" s="840">
        <v>0.41899999999999998</v>
      </c>
    </row>
    <row r="7036" spans="33:35" ht="15" customHeight="1">
      <c r="AG7036" s="839" t="s">
        <v>12220</v>
      </c>
      <c r="AH7036" t="s">
        <v>11166</v>
      </c>
      <c r="AI7036" s="840">
        <v>0.1</v>
      </c>
    </row>
    <row r="7037" spans="33:35" ht="15" customHeight="1">
      <c r="AG7037" s="839" t="s">
        <v>12221</v>
      </c>
      <c r="AH7037" t="s">
        <v>11167</v>
      </c>
      <c r="AI7037" s="840">
        <v>0</v>
      </c>
    </row>
    <row r="7038" spans="33:35" ht="15" customHeight="1">
      <c r="AG7038" s="839" t="s">
        <v>12222</v>
      </c>
      <c r="AH7038" t="s">
        <v>11168</v>
      </c>
      <c r="AI7038" s="840">
        <v>0.10199999999999999</v>
      </c>
    </row>
    <row r="7039" spans="33:35" ht="15" customHeight="1">
      <c r="AG7039" s="839" t="s">
        <v>12223</v>
      </c>
      <c r="AH7039" t="s">
        <v>11169</v>
      </c>
      <c r="AI7039" s="840">
        <v>0.41899999999999998</v>
      </c>
    </row>
    <row r="7040" spans="33:35" ht="15" customHeight="1">
      <c r="AG7040" s="839" t="s">
        <v>12224</v>
      </c>
      <c r="AH7040" t="s">
        <v>11170</v>
      </c>
      <c r="AI7040" s="840">
        <v>0</v>
      </c>
    </row>
    <row r="7041" spans="33:35" ht="15" customHeight="1">
      <c r="AG7041" s="839" t="s">
        <v>12225</v>
      </c>
      <c r="AH7041" t="s">
        <v>11171</v>
      </c>
      <c r="AI7041" s="840">
        <v>8.6999999999999994E-2</v>
      </c>
    </row>
    <row r="7042" spans="33:35" ht="15" customHeight="1">
      <c r="AG7042" s="839" t="s">
        <v>12226</v>
      </c>
      <c r="AH7042" t="s">
        <v>11172</v>
      </c>
      <c r="AI7042" s="840">
        <v>0.373</v>
      </c>
    </row>
    <row r="7043" spans="33:35" ht="15" customHeight="1">
      <c r="AG7043" s="839" t="s">
        <v>12227</v>
      </c>
      <c r="AH7043" t="s">
        <v>11173</v>
      </c>
      <c r="AI7043" s="840">
        <v>0.59000000000000008</v>
      </c>
    </row>
    <row r="7044" spans="33:35" ht="15" customHeight="1">
      <c r="AG7044" s="839" t="s">
        <v>12228</v>
      </c>
      <c r="AH7044" t="s">
        <v>11174</v>
      </c>
      <c r="AI7044" s="840">
        <v>0.42399999999999999</v>
      </c>
    </row>
    <row r="7045" spans="33:35" ht="15" customHeight="1">
      <c r="AG7045" s="839" t="s">
        <v>12229</v>
      </c>
      <c r="AH7045" t="s">
        <v>11175</v>
      </c>
      <c r="AI7045" s="840">
        <v>0</v>
      </c>
    </row>
    <row r="7046" spans="33:35" ht="15" customHeight="1">
      <c r="AG7046" s="839" t="s">
        <v>12230</v>
      </c>
      <c r="AH7046" t="s">
        <v>11176</v>
      </c>
      <c r="AI7046" s="840">
        <v>0.29899999999999999</v>
      </c>
    </row>
    <row r="7047" spans="33:35" ht="15" customHeight="1">
      <c r="AG7047" s="839" t="s">
        <v>12231</v>
      </c>
      <c r="AH7047" t="s">
        <v>11177</v>
      </c>
      <c r="AI7047" s="840">
        <v>0.70100000000000007</v>
      </c>
    </row>
    <row r="7048" spans="33:35" ht="15" customHeight="1">
      <c r="AG7048" s="839" t="s">
        <v>12232</v>
      </c>
      <c r="AH7048" t="s">
        <v>11178</v>
      </c>
      <c r="AI7048" s="840">
        <v>0.435</v>
      </c>
    </row>
    <row r="7049" spans="33:35" ht="15" customHeight="1">
      <c r="AG7049" s="839" t="s">
        <v>12233</v>
      </c>
      <c r="AH7049" t="s">
        <v>11179</v>
      </c>
      <c r="AI7049" s="840">
        <v>0.55800000000000005</v>
      </c>
    </row>
    <row r="7050" spans="33:35" ht="15" customHeight="1">
      <c r="AG7050" s="839" t="s">
        <v>12234</v>
      </c>
      <c r="AH7050" t="s">
        <v>11180</v>
      </c>
      <c r="AI7050" s="840">
        <v>0.63400000000000001</v>
      </c>
    </row>
    <row r="7051" spans="33:35" ht="15" customHeight="1">
      <c r="AG7051" s="839" t="s">
        <v>12235</v>
      </c>
      <c r="AH7051" t="s">
        <v>11181</v>
      </c>
      <c r="AI7051" s="840">
        <v>0.41100000000000003</v>
      </c>
    </row>
    <row r="7052" spans="33:35" ht="15" customHeight="1">
      <c r="AG7052" s="839" t="s">
        <v>12236</v>
      </c>
      <c r="AH7052" t="s">
        <v>11182</v>
      </c>
      <c r="AI7052" s="840">
        <v>0.54799999999999993</v>
      </c>
    </row>
    <row r="7053" spans="33:35" ht="15" customHeight="1">
      <c r="AG7053" s="839" t="s">
        <v>12237</v>
      </c>
      <c r="AH7053" t="s">
        <v>11183</v>
      </c>
      <c r="AI7053" s="840">
        <v>0.59000000000000008</v>
      </c>
    </row>
    <row r="7054" spans="33:35" ht="15" customHeight="1">
      <c r="AG7054" s="839" t="s">
        <v>12238</v>
      </c>
      <c r="AH7054" t="s">
        <v>11184</v>
      </c>
      <c r="AI7054" s="840">
        <v>0.58399999999999996</v>
      </c>
    </row>
    <row r="7055" spans="33:35" ht="15" customHeight="1">
      <c r="AG7055" s="839" t="s">
        <v>12239</v>
      </c>
      <c r="AH7055" t="s">
        <v>11185</v>
      </c>
      <c r="AI7055" s="840">
        <v>0.59199999999999997</v>
      </c>
    </row>
    <row r="7056" spans="33:35" ht="15" customHeight="1">
      <c r="AG7056" s="839" t="s">
        <v>12240</v>
      </c>
      <c r="AH7056" t="s">
        <v>11186</v>
      </c>
      <c r="AI7056" s="840">
        <v>0.42399999999999999</v>
      </c>
    </row>
    <row r="7057" spans="33:35" ht="15" customHeight="1">
      <c r="AG7057" s="839" t="s">
        <v>12241</v>
      </c>
      <c r="AH7057" t="s">
        <v>11187</v>
      </c>
      <c r="AI7057" s="840">
        <v>0</v>
      </c>
    </row>
    <row r="7058" spans="33:35" ht="15" customHeight="1">
      <c r="AG7058" s="839" t="s">
        <v>12242</v>
      </c>
      <c r="AH7058" t="s">
        <v>11188</v>
      </c>
      <c r="AI7058" s="840">
        <v>0.42700000000000005</v>
      </c>
    </row>
    <row r="7059" spans="33:35" ht="15" customHeight="1">
      <c r="AG7059" s="839" t="s">
        <v>12243</v>
      </c>
      <c r="AH7059" t="s">
        <v>11189</v>
      </c>
      <c r="AI7059" s="840">
        <v>0.376</v>
      </c>
    </row>
    <row r="7060" spans="33:35" ht="15" customHeight="1">
      <c r="AG7060" s="839" t="s">
        <v>12244</v>
      </c>
      <c r="AH7060" t="s">
        <v>11190</v>
      </c>
      <c r="AI7060" s="840">
        <v>0.3</v>
      </c>
    </row>
    <row r="7061" spans="33:35" ht="15" customHeight="1">
      <c r="AG7061" s="839" t="s">
        <v>12245</v>
      </c>
      <c r="AH7061" t="s">
        <v>11191</v>
      </c>
      <c r="AI7061" s="840">
        <v>0.41899999999999998</v>
      </c>
    </row>
    <row r="7062" spans="33:35" ht="15" customHeight="1">
      <c r="AG7062" s="839" t="s">
        <v>12246</v>
      </c>
      <c r="AH7062" t="s">
        <v>11192</v>
      </c>
      <c r="AI7062" s="840">
        <v>0</v>
      </c>
    </row>
    <row r="7063" spans="33:35" ht="15" customHeight="1">
      <c r="AG7063" s="839" t="s">
        <v>12247</v>
      </c>
      <c r="AH7063" t="s">
        <v>11193</v>
      </c>
      <c r="AI7063" s="840">
        <v>0.3</v>
      </c>
    </row>
    <row r="7064" spans="33:35" ht="15" customHeight="1">
      <c r="AG7064" s="839" t="s">
        <v>12248</v>
      </c>
      <c r="AH7064" t="s">
        <v>11194</v>
      </c>
      <c r="AI7064" s="840">
        <v>0.42199999999999999</v>
      </c>
    </row>
    <row r="7065" spans="33:35" ht="15" customHeight="1">
      <c r="AG7065" s="839" t="s">
        <v>12249</v>
      </c>
      <c r="AH7065" t="s">
        <v>11195</v>
      </c>
      <c r="AI7065" s="840">
        <v>0.42199999999999999</v>
      </c>
    </row>
    <row r="7066" spans="33:35" ht="15" customHeight="1">
      <c r="AG7066" s="839" t="s">
        <v>12250</v>
      </c>
      <c r="AH7066" t="s">
        <v>11196</v>
      </c>
      <c r="AI7066" s="840">
        <v>0</v>
      </c>
    </row>
    <row r="7067" spans="33:35" ht="15" customHeight="1">
      <c r="AG7067" s="839" t="s">
        <v>12251</v>
      </c>
      <c r="AH7067" t="s">
        <v>11197</v>
      </c>
      <c r="AI7067" s="840">
        <v>0.69800000000000006</v>
      </c>
    </row>
    <row r="7068" spans="33:35" ht="15" customHeight="1">
      <c r="AG7068" s="839" t="s">
        <v>12252</v>
      </c>
      <c r="AH7068" t="s">
        <v>11198</v>
      </c>
      <c r="AI7068" s="840">
        <v>0.38800000000000001</v>
      </c>
    </row>
    <row r="7069" spans="33:35" ht="15" customHeight="1">
      <c r="AG7069" s="839" t="s">
        <v>12253</v>
      </c>
      <c r="AH7069" t="s">
        <v>11199</v>
      </c>
      <c r="AI7069" s="840">
        <v>5.3999999999999999E-2</v>
      </c>
    </row>
    <row r="7070" spans="33:35" ht="15" customHeight="1">
      <c r="AG7070" s="839" t="s">
        <v>12254</v>
      </c>
      <c r="AH7070" t="s">
        <v>11200</v>
      </c>
      <c r="AI7070" s="840">
        <v>0.81800000000000006</v>
      </c>
    </row>
    <row r="7071" spans="33:35" ht="15" customHeight="1">
      <c r="AG7071" s="839" t="s">
        <v>12255</v>
      </c>
      <c r="AH7071" t="s">
        <v>11201</v>
      </c>
      <c r="AI7071" s="840">
        <v>0.27099999999999996</v>
      </c>
    </row>
    <row r="7072" spans="33:35" ht="15" customHeight="1">
      <c r="AG7072" s="839" t="s">
        <v>12256</v>
      </c>
      <c r="AH7072" t="s">
        <v>11202</v>
      </c>
      <c r="AI7072" s="840">
        <v>0.41399999999999998</v>
      </c>
    </row>
    <row r="7073" spans="33:35" ht="15" customHeight="1">
      <c r="AG7073" s="839" t="s">
        <v>12257</v>
      </c>
      <c r="AH7073" t="s">
        <v>11203</v>
      </c>
      <c r="AI7073" s="840">
        <v>0.44700000000000001</v>
      </c>
    </row>
    <row r="7074" spans="33:35" ht="15" customHeight="1">
      <c r="AG7074" s="839" t="s">
        <v>12258</v>
      </c>
      <c r="AH7074" t="s">
        <v>11204</v>
      </c>
      <c r="AI7074" s="840">
        <v>0.41899999999999998</v>
      </c>
    </row>
    <row r="7075" spans="33:35" ht="15" customHeight="1">
      <c r="AG7075" s="839" t="s">
        <v>12259</v>
      </c>
      <c r="AH7075" t="s">
        <v>11205</v>
      </c>
      <c r="AI7075" s="840">
        <v>0</v>
      </c>
    </row>
    <row r="7076" spans="33:35" ht="15" customHeight="1">
      <c r="AG7076" s="839" t="s">
        <v>12260</v>
      </c>
      <c r="AH7076" t="s">
        <v>11206</v>
      </c>
      <c r="AI7076" s="840">
        <v>0</v>
      </c>
    </row>
    <row r="7077" spans="33:35" ht="15" customHeight="1">
      <c r="AG7077" s="839" t="s">
        <v>12261</v>
      </c>
      <c r="AH7077" t="s">
        <v>11207</v>
      </c>
      <c r="AI7077" s="840">
        <v>0.42199999999999999</v>
      </c>
    </row>
    <row r="7078" spans="33:35" ht="15" customHeight="1">
      <c r="AG7078" s="839" t="s">
        <v>12262</v>
      </c>
      <c r="AH7078" t="s">
        <v>11208</v>
      </c>
      <c r="AI7078" s="840">
        <v>0.64300000000000002</v>
      </c>
    </row>
    <row r="7079" spans="33:35" ht="15" customHeight="1">
      <c r="AG7079" s="839" t="s">
        <v>12263</v>
      </c>
      <c r="AH7079" t="s">
        <v>11209</v>
      </c>
      <c r="AI7079" s="840">
        <v>0</v>
      </c>
    </row>
    <row r="7080" spans="33:35" ht="15" customHeight="1">
      <c r="AG7080" s="839" t="s">
        <v>12264</v>
      </c>
      <c r="AH7080" t="s">
        <v>11210</v>
      </c>
      <c r="AI7080" s="840">
        <v>0.47399999999999998</v>
      </c>
    </row>
    <row r="7081" spans="33:35" ht="15" customHeight="1">
      <c r="AG7081" s="839" t="s">
        <v>12265</v>
      </c>
      <c r="AH7081" t="s">
        <v>11211</v>
      </c>
      <c r="AI7081" s="840">
        <v>0.61699999999999999</v>
      </c>
    </row>
    <row r="7082" spans="33:35" ht="15" customHeight="1">
      <c r="AG7082" s="839" t="s">
        <v>12266</v>
      </c>
      <c r="AH7082" t="s">
        <v>11212</v>
      </c>
      <c r="AI7082" s="840">
        <v>0</v>
      </c>
    </row>
    <row r="7083" spans="33:35" ht="15" customHeight="1">
      <c r="AG7083" s="839" t="s">
        <v>12267</v>
      </c>
      <c r="AH7083" t="s">
        <v>11213</v>
      </c>
      <c r="AI7083" s="840">
        <v>0.36699999999999999</v>
      </c>
    </row>
    <row r="7084" spans="33:35" ht="15" customHeight="1">
      <c r="AG7084" s="839" t="s">
        <v>12268</v>
      </c>
      <c r="AH7084" t="s">
        <v>11214</v>
      </c>
      <c r="AI7084" s="840">
        <v>0.51800000000000002</v>
      </c>
    </row>
    <row r="7085" spans="33:35" ht="15" customHeight="1">
      <c r="AG7085" s="839" t="s">
        <v>12269</v>
      </c>
      <c r="AH7085" t="s">
        <v>11215</v>
      </c>
      <c r="AI7085" s="840">
        <v>0.41899999999999998</v>
      </c>
    </row>
    <row r="7086" spans="33:35" ht="15" customHeight="1">
      <c r="AG7086" s="839" t="s">
        <v>12270</v>
      </c>
      <c r="AH7086" t="s">
        <v>11216</v>
      </c>
      <c r="AI7086" s="840">
        <v>0</v>
      </c>
    </row>
    <row r="7087" spans="33:35" ht="15" customHeight="1">
      <c r="AG7087" s="839" t="s">
        <v>12271</v>
      </c>
      <c r="AH7087" t="s">
        <v>11217</v>
      </c>
      <c r="AI7087" s="840">
        <v>0.40099999999999997</v>
      </c>
    </row>
    <row r="7088" spans="33:35" ht="15" customHeight="1">
      <c r="AG7088" s="839" t="s">
        <v>12272</v>
      </c>
      <c r="AH7088" t="s">
        <v>11218</v>
      </c>
      <c r="AI7088" s="840">
        <v>0</v>
      </c>
    </row>
    <row r="7089" spans="33:35" ht="15" customHeight="1">
      <c r="AG7089" s="839" t="s">
        <v>12273</v>
      </c>
      <c r="AH7089" t="s">
        <v>11219</v>
      </c>
      <c r="AI7089" s="840">
        <v>0.33399999999999996</v>
      </c>
    </row>
    <row r="7090" spans="33:35" ht="15" customHeight="1">
      <c r="AG7090" s="839" t="s">
        <v>12274</v>
      </c>
      <c r="AH7090" t="s">
        <v>11220</v>
      </c>
      <c r="AI7090" s="840">
        <v>0.53700000000000003</v>
      </c>
    </row>
    <row r="7091" spans="33:35" ht="15" customHeight="1">
      <c r="AG7091" s="839" t="s">
        <v>12275</v>
      </c>
      <c r="AH7091" t="s">
        <v>11221</v>
      </c>
      <c r="AI7091" s="840">
        <v>0.41699999999999998</v>
      </c>
    </row>
    <row r="7092" spans="33:35" ht="15" customHeight="1">
      <c r="AG7092" s="839" t="s">
        <v>12276</v>
      </c>
      <c r="AH7092" t="s">
        <v>11222</v>
      </c>
      <c r="AI7092" s="840">
        <v>0</v>
      </c>
    </row>
    <row r="7093" spans="33:35" ht="15" customHeight="1">
      <c r="AG7093" s="839" t="s">
        <v>12277</v>
      </c>
      <c r="AH7093" t="s">
        <v>11223</v>
      </c>
      <c r="AI7093" s="840">
        <v>0</v>
      </c>
    </row>
    <row r="7094" spans="33:35" ht="15" customHeight="1">
      <c r="AG7094" s="839" t="s">
        <v>12278</v>
      </c>
      <c r="AH7094" t="s">
        <v>11224</v>
      </c>
      <c r="AI7094" s="840">
        <v>0.17200000000000001</v>
      </c>
    </row>
    <row r="7095" spans="33:35" ht="15" customHeight="1">
      <c r="AG7095" s="839" t="s">
        <v>12279</v>
      </c>
      <c r="AH7095" t="s">
        <v>11225</v>
      </c>
      <c r="AI7095" s="840">
        <v>0</v>
      </c>
    </row>
    <row r="7096" spans="33:35" ht="15" customHeight="1">
      <c r="AG7096" s="839" t="s">
        <v>12280</v>
      </c>
      <c r="AH7096" t="s">
        <v>11226</v>
      </c>
      <c r="AI7096" s="840">
        <v>0</v>
      </c>
    </row>
    <row r="7097" spans="33:35" ht="15" customHeight="1">
      <c r="AG7097" s="839" t="s">
        <v>12281</v>
      </c>
      <c r="AH7097" t="s">
        <v>11227</v>
      </c>
      <c r="AI7097" s="840">
        <v>0.65</v>
      </c>
    </row>
    <row r="7098" spans="33:35" ht="15" customHeight="1">
      <c r="AG7098" s="839" t="s">
        <v>12282</v>
      </c>
      <c r="AH7098" t="s">
        <v>11228</v>
      </c>
      <c r="AI7098" s="840">
        <v>0.61799999999999999</v>
      </c>
    </row>
    <row r="7099" spans="33:35" ht="15" customHeight="1">
      <c r="AG7099" s="839" t="s">
        <v>12283</v>
      </c>
      <c r="AH7099" t="s">
        <v>11229</v>
      </c>
      <c r="AI7099" s="840">
        <v>0.45399999999999996</v>
      </c>
    </row>
    <row r="7100" spans="33:35" ht="15" customHeight="1">
      <c r="AG7100" s="839" t="s">
        <v>12284</v>
      </c>
      <c r="AH7100" t="s">
        <v>11230</v>
      </c>
      <c r="AI7100" s="840">
        <v>0</v>
      </c>
    </row>
    <row r="7101" spans="33:35" ht="15" customHeight="1">
      <c r="AG7101" s="839" t="s">
        <v>12285</v>
      </c>
      <c r="AH7101" t="s">
        <v>11231</v>
      </c>
      <c r="AI7101" s="840">
        <v>0.19400000000000001</v>
      </c>
    </row>
    <row r="7102" spans="33:35" ht="15" customHeight="1">
      <c r="AG7102" s="839" t="s">
        <v>12286</v>
      </c>
      <c r="AH7102" t="s">
        <v>11232</v>
      </c>
      <c r="AI7102" s="840">
        <v>0.63700000000000001</v>
      </c>
    </row>
    <row r="7103" spans="33:35" ht="15" customHeight="1">
      <c r="AG7103" s="839" t="s">
        <v>12287</v>
      </c>
      <c r="AH7103" t="s">
        <v>11233</v>
      </c>
      <c r="AI7103" s="840">
        <v>0.501</v>
      </c>
    </row>
    <row r="7104" spans="33:35" ht="15" customHeight="1">
      <c r="AG7104" s="839" t="s">
        <v>12288</v>
      </c>
      <c r="AH7104" t="s">
        <v>11234</v>
      </c>
      <c r="AI7104" s="840">
        <v>0.42599999999999999</v>
      </c>
    </row>
    <row r="7105" spans="33:35" ht="15" customHeight="1">
      <c r="AG7105" s="839" t="s">
        <v>12289</v>
      </c>
      <c r="AH7105" t="s">
        <v>11235</v>
      </c>
      <c r="AI7105" s="840">
        <v>0</v>
      </c>
    </row>
    <row r="7106" spans="33:35" ht="15" customHeight="1">
      <c r="AG7106" s="839" t="s">
        <v>12290</v>
      </c>
      <c r="AH7106" t="s">
        <v>11236</v>
      </c>
      <c r="AI7106" s="840">
        <v>0.16400000000000001</v>
      </c>
    </row>
    <row r="7107" spans="33:35" ht="15" customHeight="1">
      <c r="AG7107" s="839" t="s">
        <v>12291</v>
      </c>
      <c r="AH7107" t="s">
        <v>11237</v>
      </c>
      <c r="AI7107" s="840">
        <v>0.27399999999999997</v>
      </c>
    </row>
    <row r="7108" spans="33:35" ht="15" customHeight="1">
      <c r="AG7108" s="839" t="s">
        <v>12292</v>
      </c>
      <c r="AH7108" t="s">
        <v>11238</v>
      </c>
      <c r="AI7108" s="840">
        <v>0.29500000000000004</v>
      </c>
    </row>
    <row r="7109" spans="33:35" ht="15" customHeight="1">
      <c r="AG7109" s="839" t="s">
        <v>12293</v>
      </c>
      <c r="AH7109" t="s">
        <v>11239</v>
      </c>
      <c r="AI7109" s="840">
        <v>0.48799999999999999</v>
      </c>
    </row>
    <row r="7110" spans="33:35" ht="15" customHeight="1">
      <c r="AG7110" s="839" t="s">
        <v>12294</v>
      </c>
      <c r="AH7110" t="s">
        <v>11240</v>
      </c>
      <c r="AI7110" s="840">
        <v>0.59000000000000008</v>
      </c>
    </row>
    <row r="7111" spans="33:35" ht="15" customHeight="1">
      <c r="AG7111" s="839" t="s">
        <v>12295</v>
      </c>
      <c r="AH7111" t="s">
        <v>11241</v>
      </c>
      <c r="AI7111" s="840">
        <v>0.38600000000000001</v>
      </c>
    </row>
    <row r="7112" spans="33:35" ht="15" customHeight="1">
      <c r="AG7112" s="839" t="s">
        <v>12296</v>
      </c>
      <c r="AH7112" t="s">
        <v>11242</v>
      </c>
      <c r="AI7112" s="840">
        <v>0</v>
      </c>
    </row>
    <row r="7113" spans="33:35" ht="15" customHeight="1">
      <c r="AG7113" s="839" t="s">
        <v>12297</v>
      </c>
      <c r="AH7113" t="s">
        <v>11243</v>
      </c>
      <c r="AI7113" s="840">
        <v>0</v>
      </c>
    </row>
    <row r="7114" spans="33:35" ht="15" customHeight="1">
      <c r="AG7114" s="839" t="s">
        <v>12298</v>
      </c>
      <c r="AH7114" t="s">
        <v>11244</v>
      </c>
      <c r="AI7114" s="840">
        <v>0.378</v>
      </c>
    </row>
    <row r="7115" spans="33:35" ht="15" customHeight="1">
      <c r="AG7115" s="839" t="s">
        <v>12299</v>
      </c>
      <c r="AH7115" t="s">
        <v>11245</v>
      </c>
      <c r="AI7115" s="840">
        <v>0.38699999999999996</v>
      </c>
    </row>
    <row r="7116" spans="33:35" ht="15" customHeight="1">
      <c r="AG7116" s="839" t="s">
        <v>12300</v>
      </c>
      <c r="AH7116" t="s">
        <v>11246</v>
      </c>
      <c r="AI7116" s="840">
        <v>0.38699999999999996</v>
      </c>
    </row>
    <row r="7117" spans="33:35" ht="15" customHeight="1">
      <c r="AG7117" s="839" t="s">
        <v>12301</v>
      </c>
      <c r="AH7117" t="s">
        <v>11247</v>
      </c>
      <c r="AI7117" s="840">
        <v>0.40299999999999997</v>
      </c>
    </row>
    <row r="7118" spans="33:35" ht="15" customHeight="1">
      <c r="AG7118" s="839" t="s">
        <v>12302</v>
      </c>
      <c r="AH7118" t="s">
        <v>11248</v>
      </c>
      <c r="AI7118" s="840">
        <v>0.629</v>
      </c>
    </row>
    <row r="7119" spans="33:35" ht="15" customHeight="1">
      <c r="AG7119" s="839" t="s">
        <v>12303</v>
      </c>
      <c r="AH7119" t="s">
        <v>11249</v>
      </c>
      <c r="AI7119" s="840">
        <v>0.161</v>
      </c>
    </row>
    <row r="7120" spans="33:35" ht="15" customHeight="1">
      <c r="AG7120" s="839" t="s">
        <v>12304</v>
      </c>
      <c r="AH7120" t="s">
        <v>11250</v>
      </c>
      <c r="AI7120" s="840">
        <v>0</v>
      </c>
    </row>
    <row r="7121" spans="33:35" ht="15" customHeight="1">
      <c r="AG7121" s="839" t="s">
        <v>12305</v>
      </c>
      <c r="AH7121" t="s">
        <v>11251</v>
      </c>
      <c r="AI7121" s="840">
        <v>0.42000000000000004</v>
      </c>
    </row>
    <row r="7122" spans="33:35" ht="15" customHeight="1">
      <c r="AG7122" s="839" t="s">
        <v>12306</v>
      </c>
      <c r="AH7122" t="s">
        <v>1486</v>
      </c>
      <c r="AI7122" s="840">
        <v>0.80800000000000005</v>
      </c>
    </row>
    <row r="7123" spans="33:35" ht="15" customHeight="1">
      <c r="AG7123" s="839" t="s">
        <v>12307</v>
      </c>
      <c r="AH7123" t="s">
        <v>11252</v>
      </c>
      <c r="AI7123" s="840">
        <v>0.59000000000000008</v>
      </c>
    </row>
    <row r="7124" spans="33:35" ht="15" customHeight="1">
      <c r="AG7124" s="839" t="s">
        <v>12308</v>
      </c>
      <c r="AH7124" t="s">
        <v>11253</v>
      </c>
      <c r="AI7124" s="840">
        <v>0</v>
      </c>
    </row>
    <row r="7125" spans="33:35" ht="15" customHeight="1">
      <c r="AG7125" s="839" t="s">
        <v>12309</v>
      </c>
      <c r="AH7125" t="s">
        <v>11254</v>
      </c>
      <c r="AI7125" s="840">
        <v>0</v>
      </c>
    </row>
    <row r="7126" spans="33:35" ht="15" customHeight="1">
      <c r="AG7126" s="839" t="s">
        <v>12310</v>
      </c>
      <c r="AH7126" t="s">
        <v>11255</v>
      </c>
      <c r="AI7126" s="840">
        <v>0.32</v>
      </c>
    </row>
    <row r="7127" spans="33:35" ht="15" customHeight="1">
      <c r="AG7127" s="839" t="s">
        <v>12311</v>
      </c>
      <c r="AH7127" t="s">
        <v>11256</v>
      </c>
      <c r="AI7127" s="840">
        <v>0.38699999999999996</v>
      </c>
    </row>
    <row r="7128" spans="33:35" ht="15" customHeight="1">
      <c r="AG7128" s="839" t="s">
        <v>12312</v>
      </c>
      <c r="AH7128" t="s">
        <v>11257</v>
      </c>
      <c r="AI7128" s="840">
        <v>0.40900000000000003</v>
      </c>
    </row>
    <row r="7129" spans="33:35" ht="15" customHeight="1">
      <c r="AG7129" s="839" t="s">
        <v>12313</v>
      </c>
      <c r="AH7129" t="s">
        <v>11258</v>
      </c>
      <c r="AI7129" s="840">
        <v>0</v>
      </c>
    </row>
    <row r="7130" spans="33:35" ht="15" customHeight="1">
      <c r="AG7130" s="839" t="s">
        <v>12314</v>
      </c>
      <c r="AH7130" t="s">
        <v>11259</v>
      </c>
      <c r="AI7130" s="840">
        <v>0.67500000000000004</v>
      </c>
    </row>
    <row r="7131" spans="33:35" ht="15" customHeight="1">
      <c r="AG7131" s="839" t="s">
        <v>12315</v>
      </c>
      <c r="AH7131" t="s">
        <v>11260</v>
      </c>
      <c r="AI7131" s="840">
        <v>0.41899999999999998</v>
      </c>
    </row>
    <row r="7132" spans="33:35" ht="15" customHeight="1">
      <c r="AG7132" s="839" t="s">
        <v>12316</v>
      </c>
      <c r="AH7132" t="s">
        <v>11261</v>
      </c>
      <c r="AI7132" s="840">
        <v>0.64400000000000002</v>
      </c>
    </row>
    <row r="7133" spans="33:35" ht="15" customHeight="1">
      <c r="AG7133" s="839" t="s">
        <v>12317</v>
      </c>
      <c r="AH7133" t="s">
        <v>11262</v>
      </c>
      <c r="AI7133" s="840">
        <v>0</v>
      </c>
    </row>
    <row r="7134" spans="33:35" ht="15" customHeight="1">
      <c r="AG7134" s="839" t="s">
        <v>12318</v>
      </c>
      <c r="AH7134" t="s">
        <v>11263</v>
      </c>
      <c r="AI7134" s="840">
        <v>0.42199999999999999</v>
      </c>
    </row>
    <row r="7135" spans="33:35" ht="15" customHeight="1">
      <c r="AG7135" s="839" t="s">
        <v>12319</v>
      </c>
      <c r="AH7135" t="s">
        <v>11264</v>
      </c>
      <c r="AI7135" s="840">
        <v>0</v>
      </c>
    </row>
    <row r="7136" spans="33:35" ht="15" customHeight="1">
      <c r="AG7136" s="839" t="s">
        <v>12320</v>
      </c>
      <c r="AH7136" t="s">
        <v>11265</v>
      </c>
      <c r="AI7136" s="840">
        <v>0.26600000000000001</v>
      </c>
    </row>
    <row r="7137" spans="33:35" ht="15" customHeight="1">
      <c r="AG7137" s="839" t="s">
        <v>12321</v>
      </c>
      <c r="AH7137" t="s">
        <v>11266</v>
      </c>
      <c r="AI7137" s="840">
        <v>0.13799999999999998</v>
      </c>
    </row>
    <row r="7138" spans="33:35" ht="15" customHeight="1">
      <c r="AG7138" s="839" t="s">
        <v>12322</v>
      </c>
      <c r="AH7138" t="s">
        <v>11267</v>
      </c>
      <c r="AI7138" s="840">
        <v>0.28800000000000003</v>
      </c>
    </row>
    <row r="7139" spans="33:35" ht="15" customHeight="1">
      <c r="AG7139" s="839" t="s">
        <v>12323</v>
      </c>
      <c r="AH7139" t="s">
        <v>11268</v>
      </c>
      <c r="AI7139" s="840">
        <v>0.24600000000000002</v>
      </c>
    </row>
    <row r="7140" spans="33:35" ht="15" customHeight="1">
      <c r="AG7140" s="839" t="s">
        <v>12324</v>
      </c>
      <c r="AH7140" t="s">
        <v>11269</v>
      </c>
      <c r="AI7140" s="840">
        <v>0.20499999999999999</v>
      </c>
    </row>
    <row r="7141" spans="33:35" ht="15" customHeight="1">
      <c r="AG7141" s="839" t="s">
        <v>12325</v>
      </c>
      <c r="AH7141" t="s">
        <v>11270</v>
      </c>
      <c r="AI7141" s="840">
        <v>0.46099999999999997</v>
      </c>
    </row>
    <row r="7142" spans="33:35" ht="15" customHeight="1">
      <c r="AG7142" s="839" t="s">
        <v>12326</v>
      </c>
      <c r="AH7142" t="s">
        <v>11271</v>
      </c>
      <c r="AI7142" s="840">
        <v>0</v>
      </c>
    </row>
    <row r="7143" spans="33:35" ht="15" customHeight="1">
      <c r="AG7143" s="839" t="s">
        <v>12327</v>
      </c>
      <c r="AH7143" t="s">
        <v>11272</v>
      </c>
      <c r="AI7143" s="840">
        <v>0.91</v>
      </c>
    </row>
    <row r="7144" spans="33:35" ht="15" customHeight="1">
      <c r="AG7144" s="839" t="s">
        <v>12328</v>
      </c>
      <c r="AH7144" t="s">
        <v>11273</v>
      </c>
      <c r="AI7144" s="840">
        <v>0</v>
      </c>
    </row>
    <row r="7145" spans="33:35" ht="15" customHeight="1">
      <c r="AG7145" s="839" t="s">
        <v>12329</v>
      </c>
      <c r="AH7145" t="s">
        <v>11274</v>
      </c>
      <c r="AI7145" s="840">
        <v>0.91900000000000004</v>
      </c>
    </row>
    <row r="7146" spans="33:35" ht="15" customHeight="1">
      <c r="AG7146" s="839" t="s">
        <v>12330</v>
      </c>
      <c r="AH7146" t="s">
        <v>11275</v>
      </c>
      <c r="AI7146" s="840">
        <v>0.84599999999999997</v>
      </c>
    </row>
    <row r="7147" spans="33:35" ht="15" customHeight="1">
      <c r="AG7147" s="839" t="s">
        <v>12331</v>
      </c>
      <c r="AH7147" t="s">
        <v>11276</v>
      </c>
      <c r="AI7147" s="840">
        <v>0.52800000000000002</v>
      </c>
    </row>
    <row r="7148" spans="33:35" ht="15" customHeight="1">
      <c r="AG7148" s="839" t="s">
        <v>12332</v>
      </c>
      <c r="AH7148" t="s">
        <v>11277</v>
      </c>
      <c r="AI7148" s="840">
        <v>0</v>
      </c>
    </row>
    <row r="7149" spans="33:35" ht="15" customHeight="1">
      <c r="AG7149" s="839" t="s">
        <v>12333</v>
      </c>
      <c r="AH7149" t="s">
        <v>11278</v>
      </c>
      <c r="AI7149" s="840">
        <v>0.34</v>
      </c>
    </row>
    <row r="7150" spans="33:35" ht="15" customHeight="1">
      <c r="AG7150" s="839" t="s">
        <v>12334</v>
      </c>
      <c r="AH7150" t="s">
        <v>11279</v>
      </c>
      <c r="AI7150" s="840">
        <v>0.29599999999999999</v>
      </c>
    </row>
    <row r="7151" spans="33:35" ht="15" customHeight="1">
      <c r="AG7151" s="839" t="s">
        <v>12335</v>
      </c>
      <c r="AH7151" t="s">
        <v>11280</v>
      </c>
      <c r="AI7151" s="840">
        <v>0.42399999999999999</v>
      </c>
    </row>
    <row r="7152" spans="33:35" ht="15" customHeight="1">
      <c r="AG7152" s="839" t="s">
        <v>12336</v>
      </c>
      <c r="AH7152" t="s">
        <v>11281</v>
      </c>
      <c r="AI7152" s="840">
        <v>0.19900000000000001</v>
      </c>
    </row>
    <row r="7153" spans="33:35" ht="15" customHeight="1">
      <c r="AG7153" s="839" t="s">
        <v>12337</v>
      </c>
      <c r="AH7153" t="s">
        <v>11282</v>
      </c>
      <c r="AI7153" s="840">
        <v>0</v>
      </c>
    </row>
    <row r="7154" spans="33:35" ht="15" customHeight="1">
      <c r="AG7154" s="839" t="s">
        <v>12338</v>
      </c>
      <c r="AH7154" t="s">
        <v>11283</v>
      </c>
      <c r="AI7154" s="840">
        <v>0.58399999999999996</v>
      </c>
    </row>
    <row r="7155" spans="33:35" ht="15" customHeight="1">
      <c r="AG7155" s="839" t="s">
        <v>12339</v>
      </c>
      <c r="AH7155" t="s">
        <v>11284</v>
      </c>
      <c r="AI7155" s="840">
        <v>0</v>
      </c>
    </row>
    <row r="7156" spans="33:35" ht="15" customHeight="1">
      <c r="AG7156" s="839" t="s">
        <v>12340</v>
      </c>
      <c r="AH7156" t="s">
        <v>11285</v>
      </c>
      <c r="AI7156" s="840">
        <v>0.21199999999999999</v>
      </c>
    </row>
    <row r="7157" spans="33:35" ht="15" customHeight="1">
      <c r="AG7157" s="839" t="s">
        <v>12341</v>
      </c>
      <c r="AH7157" t="s">
        <v>11286</v>
      </c>
      <c r="AI7157" s="840">
        <v>0.318</v>
      </c>
    </row>
    <row r="7158" spans="33:35" ht="15" customHeight="1">
      <c r="AG7158" s="839" t="s">
        <v>12342</v>
      </c>
      <c r="AH7158" t="s">
        <v>11287</v>
      </c>
      <c r="AI7158" s="840">
        <v>0.33900000000000002</v>
      </c>
    </row>
    <row r="7159" spans="33:35" ht="15" customHeight="1">
      <c r="AG7159" s="839" t="s">
        <v>12343</v>
      </c>
      <c r="AH7159" t="s">
        <v>11288</v>
      </c>
      <c r="AI7159" s="840">
        <v>0.33700000000000002</v>
      </c>
    </row>
    <row r="7160" spans="33:35" ht="15" customHeight="1">
      <c r="AG7160" s="839" t="s">
        <v>12344</v>
      </c>
      <c r="AH7160" t="s">
        <v>11289</v>
      </c>
      <c r="AI7160" s="840">
        <v>0.35499999999999998</v>
      </c>
    </row>
    <row r="7161" spans="33:35" ht="15" customHeight="1">
      <c r="AG7161" s="839" t="s">
        <v>12345</v>
      </c>
      <c r="AH7161" t="s">
        <v>11290</v>
      </c>
      <c r="AI7161" s="840">
        <v>0.61099999999999999</v>
      </c>
    </row>
    <row r="7162" spans="33:35" ht="15" customHeight="1">
      <c r="AG7162" s="839" t="s">
        <v>12346</v>
      </c>
      <c r="AH7162" t="s">
        <v>11291</v>
      </c>
      <c r="AI7162" s="840">
        <v>0</v>
      </c>
    </row>
    <row r="7163" spans="33:35" ht="15" customHeight="1">
      <c r="AG7163" s="839" t="s">
        <v>12347</v>
      </c>
      <c r="AH7163" t="s">
        <v>11292</v>
      </c>
      <c r="AI7163" s="840">
        <v>0.39300000000000002</v>
      </c>
    </row>
    <row r="7164" spans="33:35" ht="15" customHeight="1">
      <c r="AG7164" s="839" t="s">
        <v>12348</v>
      </c>
      <c r="AH7164" t="s">
        <v>11293</v>
      </c>
      <c r="AI7164" s="840">
        <v>0.53300000000000003</v>
      </c>
    </row>
    <row r="7165" spans="33:35" ht="15" customHeight="1">
      <c r="AG7165" s="839" t="s">
        <v>12349</v>
      </c>
      <c r="AH7165" t="s">
        <v>11294</v>
      </c>
      <c r="AI7165" s="840">
        <v>0</v>
      </c>
    </row>
    <row r="7166" spans="33:35" ht="15" customHeight="1">
      <c r="AG7166" s="839" t="s">
        <v>12350</v>
      </c>
      <c r="AH7166" t="s">
        <v>11295</v>
      </c>
      <c r="AI7166" s="840">
        <v>0.24600000000000002</v>
      </c>
    </row>
    <row r="7167" spans="33:35" ht="15" customHeight="1">
      <c r="AG7167" s="839" t="s">
        <v>12351</v>
      </c>
      <c r="AH7167" t="s">
        <v>11296</v>
      </c>
      <c r="AI7167" s="840">
        <v>0</v>
      </c>
    </row>
    <row r="7168" spans="33:35" ht="15" customHeight="1">
      <c r="AG7168" s="839" t="s">
        <v>12352</v>
      </c>
      <c r="AH7168" t="s">
        <v>11297</v>
      </c>
      <c r="AI7168" s="840">
        <v>0</v>
      </c>
    </row>
    <row r="7169" spans="33:35" ht="15" customHeight="1">
      <c r="AG7169" s="839" t="s">
        <v>12353</v>
      </c>
      <c r="AH7169" t="s">
        <v>11298</v>
      </c>
      <c r="AI7169" s="840">
        <v>0.63500000000000001</v>
      </c>
    </row>
    <row r="7170" spans="33:35" ht="15" customHeight="1">
      <c r="AG7170" s="839" t="s">
        <v>12354</v>
      </c>
      <c r="AH7170" t="s">
        <v>11299</v>
      </c>
      <c r="AI7170" s="840">
        <v>0.63200000000000001</v>
      </c>
    </row>
    <row r="7171" spans="33:35" ht="15" customHeight="1">
      <c r="AG7171" s="839" t="s">
        <v>12355</v>
      </c>
      <c r="AH7171" t="s">
        <v>11300</v>
      </c>
      <c r="AI7171" s="840">
        <v>0.64400000000000002</v>
      </c>
    </row>
    <row r="7172" spans="33:35" ht="15" customHeight="1">
      <c r="AG7172" s="839" t="s">
        <v>12356</v>
      </c>
      <c r="AH7172" t="s">
        <v>11301</v>
      </c>
      <c r="AI7172" s="840">
        <v>0.72599999999999998</v>
      </c>
    </row>
    <row r="7173" spans="33:35" ht="15" customHeight="1">
      <c r="AG7173" s="839" t="s">
        <v>12357</v>
      </c>
      <c r="AH7173" t="s">
        <v>11302</v>
      </c>
      <c r="AI7173" s="840">
        <v>0</v>
      </c>
    </row>
    <row r="7174" spans="33:35" ht="15" customHeight="1">
      <c r="AG7174" s="839" t="s">
        <v>12358</v>
      </c>
      <c r="AH7174" t="s">
        <v>11303</v>
      </c>
      <c r="AI7174" s="840">
        <v>0</v>
      </c>
    </row>
    <row r="7175" spans="33:35" ht="15" customHeight="1">
      <c r="AG7175" s="839" t="s">
        <v>12359</v>
      </c>
      <c r="AH7175" t="s">
        <v>11304</v>
      </c>
      <c r="AI7175" s="840">
        <v>0.41800000000000004</v>
      </c>
    </row>
    <row r="7176" spans="33:35" ht="15" customHeight="1">
      <c r="AG7176" s="839" t="s">
        <v>12360</v>
      </c>
      <c r="AH7176" t="s">
        <v>11305</v>
      </c>
      <c r="AI7176" s="840">
        <v>0</v>
      </c>
    </row>
    <row r="7177" spans="33:35" ht="15" customHeight="1">
      <c r="AG7177" s="839" t="s">
        <v>12361</v>
      </c>
      <c r="AH7177" t="s">
        <v>11306</v>
      </c>
      <c r="AI7177" s="840">
        <v>0</v>
      </c>
    </row>
    <row r="7178" spans="33:35" ht="15" customHeight="1">
      <c r="AG7178" s="839" t="s">
        <v>12362</v>
      </c>
      <c r="AH7178" t="s">
        <v>11307</v>
      </c>
      <c r="AI7178" s="840">
        <v>0</v>
      </c>
    </row>
    <row r="7179" spans="33:35" ht="15" customHeight="1">
      <c r="AG7179" s="839" t="s">
        <v>12363</v>
      </c>
      <c r="AH7179" t="s">
        <v>11308</v>
      </c>
      <c r="AI7179" s="840">
        <v>0</v>
      </c>
    </row>
    <row r="7180" spans="33:35" ht="15" customHeight="1">
      <c r="AG7180" s="839" t="s">
        <v>12364</v>
      </c>
      <c r="AH7180" t="s">
        <v>11309</v>
      </c>
      <c r="AI7180" s="840">
        <v>0</v>
      </c>
    </row>
    <row r="7181" spans="33:35" ht="15" customHeight="1">
      <c r="AG7181" s="839" t="s">
        <v>12365</v>
      </c>
      <c r="AH7181" t="s">
        <v>11310</v>
      </c>
      <c r="AI7181" s="840">
        <v>0</v>
      </c>
    </row>
    <row r="7182" spans="33:35" ht="15" customHeight="1">
      <c r="AG7182" s="839" t="s">
        <v>12366</v>
      </c>
      <c r="AH7182" t="s">
        <v>11311</v>
      </c>
      <c r="AI7182" s="840">
        <v>0</v>
      </c>
    </row>
    <row r="7183" spans="33:35" ht="15" customHeight="1">
      <c r="AG7183" s="839" t="s">
        <v>12367</v>
      </c>
      <c r="AH7183" t="s">
        <v>11312</v>
      </c>
      <c r="AI7183" s="840">
        <v>0</v>
      </c>
    </row>
    <row r="7184" spans="33:35" ht="15" customHeight="1">
      <c r="AG7184" s="839" t="s">
        <v>12368</v>
      </c>
      <c r="AH7184" t="s">
        <v>11313</v>
      </c>
      <c r="AI7184" s="840">
        <v>0</v>
      </c>
    </row>
    <row r="7185" spans="33:35" ht="15" customHeight="1">
      <c r="AG7185" s="839" t="s">
        <v>12369</v>
      </c>
      <c r="AH7185" t="s">
        <v>11314</v>
      </c>
      <c r="AI7185" s="840">
        <v>0</v>
      </c>
    </row>
    <row r="7186" spans="33:35" ht="15" customHeight="1">
      <c r="AG7186" s="839" t="s">
        <v>12370</v>
      </c>
      <c r="AH7186" t="s">
        <v>11315</v>
      </c>
      <c r="AI7186" s="840">
        <v>0</v>
      </c>
    </row>
    <row r="7187" spans="33:35" ht="15" customHeight="1">
      <c r="AG7187" s="839" t="s">
        <v>12371</v>
      </c>
      <c r="AH7187" t="s">
        <v>11316</v>
      </c>
      <c r="AI7187" s="840">
        <v>0.42199999999999999</v>
      </c>
    </row>
    <row r="7188" spans="33:35" ht="15" customHeight="1">
      <c r="AG7188" s="839" t="s">
        <v>12372</v>
      </c>
      <c r="AH7188" t="s">
        <v>11317</v>
      </c>
      <c r="AI7188" s="840">
        <v>0</v>
      </c>
    </row>
    <row r="7189" spans="33:35" ht="15" customHeight="1">
      <c r="AG7189" s="839" t="s">
        <v>12373</v>
      </c>
      <c r="AH7189" t="s">
        <v>11318</v>
      </c>
      <c r="AI7189" s="840">
        <v>0.55599999999999994</v>
      </c>
    </row>
    <row r="7190" spans="33:35" ht="15" customHeight="1">
      <c r="AG7190" s="839" t="s">
        <v>12374</v>
      </c>
      <c r="AH7190" t="s">
        <v>11319</v>
      </c>
      <c r="AI7190" s="840">
        <v>0.496</v>
      </c>
    </row>
    <row r="7191" spans="33:35" ht="15" customHeight="1">
      <c r="AG7191" s="839" t="s">
        <v>12375</v>
      </c>
      <c r="AH7191" t="s">
        <v>11320</v>
      </c>
      <c r="AI7191" s="840">
        <v>0.54400000000000004</v>
      </c>
    </row>
    <row r="7192" spans="33:35" ht="15" customHeight="1">
      <c r="AG7192" s="839" t="s">
        <v>12376</v>
      </c>
      <c r="AH7192" t="s">
        <v>11321</v>
      </c>
      <c r="AI7192" s="840">
        <v>0.55400000000000005</v>
      </c>
    </row>
    <row r="7193" spans="33:35" ht="15" customHeight="1">
      <c r="AG7193" s="839" t="s">
        <v>12377</v>
      </c>
      <c r="AH7193" t="s">
        <v>11322</v>
      </c>
      <c r="AI7193" s="840">
        <v>2.3E-2</v>
      </c>
    </row>
    <row r="7194" spans="33:35" ht="15" customHeight="1">
      <c r="AG7194" s="839" t="s">
        <v>12378</v>
      </c>
      <c r="AH7194" t="s">
        <v>11323</v>
      </c>
      <c r="AI7194" s="840">
        <v>0.66100000000000003</v>
      </c>
    </row>
    <row r="7195" spans="33:35" ht="15" customHeight="1">
      <c r="AG7195" s="839" t="s">
        <v>12379</v>
      </c>
      <c r="AH7195" t="s">
        <v>11324</v>
      </c>
      <c r="AI7195" s="840">
        <v>0.36799999999999999</v>
      </c>
    </row>
    <row r="7196" spans="33:35" ht="15" customHeight="1">
      <c r="AG7196" s="839" t="s">
        <v>12380</v>
      </c>
      <c r="AH7196" t="s">
        <v>11325</v>
      </c>
      <c r="AI7196" s="840">
        <v>0.35199999999999998</v>
      </c>
    </row>
    <row r="7197" spans="33:35" ht="15" customHeight="1">
      <c r="AG7197" s="839" t="s">
        <v>12381</v>
      </c>
      <c r="AH7197" t="s">
        <v>11326</v>
      </c>
      <c r="AI7197" s="840">
        <v>0.59899999999999998</v>
      </c>
    </row>
    <row r="7198" spans="33:35" ht="15" customHeight="1">
      <c r="AG7198" s="839" t="s">
        <v>12382</v>
      </c>
      <c r="AH7198" t="s">
        <v>11327</v>
      </c>
      <c r="AI7198" s="840">
        <v>0.377</v>
      </c>
    </row>
    <row r="7199" spans="33:35" ht="15" customHeight="1">
      <c r="AG7199" s="839" t="s">
        <v>12383</v>
      </c>
      <c r="AH7199" t="s">
        <v>11328</v>
      </c>
      <c r="AI7199" s="840">
        <v>0.35399999999999998</v>
      </c>
    </row>
    <row r="7200" spans="33:35" ht="15" customHeight="1">
      <c r="AG7200" s="839" t="s">
        <v>12384</v>
      </c>
      <c r="AH7200" t="s">
        <v>11329</v>
      </c>
      <c r="AI7200" s="840">
        <v>0.36000000000000004</v>
      </c>
    </row>
    <row r="7201" spans="33:35" ht="15" customHeight="1">
      <c r="AG7201" s="839" t="s">
        <v>12385</v>
      </c>
      <c r="AH7201" t="s">
        <v>11330</v>
      </c>
      <c r="AI7201" s="840">
        <v>0</v>
      </c>
    </row>
    <row r="7202" spans="33:35" ht="15" customHeight="1">
      <c r="AG7202" s="839" t="s">
        <v>12386</v>
      </c>
      <c r="AH7202" t="s">
        <v>11331</v>
      </c>
      <c r="AI7202" s="840">
        <v>0</v>
      </c>
    </row>
    <row r="7203" spans="33:35" ht="15" customHeight="1">
      <c r="AG7203" s="839" t="s">
        <v>12387</v>
      </c>
      <c r="AH7203" t="s">
        <v>11332</v>
      </c>
      <c r="AI7203" s="840">
        <v>0.42899999999999999</v>
      </c>
    </row>
    <row r="7204" spans="33:35" ht="15" customHeight="1">
      <c r="AG7204" s="839" t="s">
        <v>12388</v>
      </c>
      <c r="AH7204" t="s">
        <v>11333</v>
      </c>
      <c r="AI7204" s="840">
        <v>0.45700000000000002</v>
      </c>
    </row>
    <row r="7205" spans="33:35" ht="15" customHeight="1">
      <c r="AG7205" s="839" t="s">
        <v>12389</v>
      </c>
      <c r="AH7205" t="s">
        <v>11334</v>
      </c>
      <c r="AI7205" s="840">
        <v>0.627</v>
      </c>
    </row>
    <row r="7206" spans="33:35" ht="15" customHeight="1">
      <c r="AG7206" s="839" t="s">
        <v>12390</v>
      </c>
      <c r="AH7206" t="s">
        <v>11335</v>
      </c>
      <c r="AI7206" s="840">
        <v>0</v>
      </c>
    </row>
    <row r="7207" spans="33:35" ht="15" customHeight="1">
      <c r="AG7207" s="839" t="s">
        <v>12391</v>
      </c>
      <c r="AH7207" t="s">
        <v>11336</v>
      </c>
      <c r="AI7207" s="840">
        <v>0.17399999999999999</v>
      </c>
    </row>
    <row r="7208" spans="33:35" ht="15" customHeight="1">
      <c r="AG7208" s="839" t="s">
        <v>12392</v>
      </c>
      <c r="AH7208" t="s">
        <v>11337</v>
      </c>
      <c r="AI7208" s="840">
        <v>0.26200000000000001</v>
      </c>
    </row>
    <row r="7209" spans="33:35" ht="15" customHeight="1">
      <c r="AG7209" s="839" t="s">
        <v>12393</v>
      </c>
      <c r="AH7209" t="s">
        <v>11338</v>
      </c>
      <c r="AI7209" s="840">
        <v>0.34799999999999998</v>
      </c>
    </row>
    <row r="7210" spans="33:35" ht="15" customHeight="1">
      <c r="AG7210" s="839" t="s">
        <v>12394</v>
      </c>
      <c r="AH7210" t="s">
        <v>11339</v>
      </c>
      <c r="AI7210" s="840">
        <v>0.32</v>
      </c>
    </row>
    <row r="7211" spans="33:35" ht="15" customHeight="1">
      <c r="AG7211" s="839" t="s">
        <v>12395</v>
      </c>
      <c r="AH7211" t="s">
        <v>11340</v>
      </c>
      <c r="AI7211" s="840">
        <v>0.42499999999999999</v>
      </c>
    </row>
    <row r="7212" spans="33:35" ht="15" customHeight="1">
      <c r="AG7212" s="839" t="s">
        <v>12396</v>
      </c>
      <c r="AH7212" t="s">
        <v>11341</v>
      </c>
      <c r="AI7212" s="840">
        <v>0</v>
      </c>
    </row>
    <row r="7213" spans="33:35" ht="15" customHeight="1">
      <c r="AG7213" s="839" t="s">
        <v>12397</v>
      </c>
      <c r="AH7213" t="s">
        <v>4642</v>
      </c>
      <c r="AI7213" s="840">
        <v>0.38600000000000001</v>
      </c>
    </row>
    <row r="7214" spans="33:35" ht="15" customHeight="1">
      <c r="AG7214" s="839" t="s">
        <v>12398</v>
      </c>
      <c r="AH7214" t="s">
        <v>11342</v>
      </c>
      <c r="AI7214" s="840">
        <v>0.20399999999999999</v>
      </c>
    </row>
    <row r="7215" spans="33:35" ht="15" customHeight="1">
      <c r="AG7215" s="839" t="s">
        <v>12399</v>
      </c>
      <c r="AH7215" t="s">
        <v>11343</v>
      </c>
      <c r="AI7215" s="840">
        <v>0.42199999999999999</v>
      </c>
    </row>
    <row r="7216" spans="33:35" ht="15" customHeight="1">
      <c r="AG7216" s="839" t="s">
        <v>12400</v>
      </c>
      <c r="AH7216" t="s">
        <v>11344</v>
      </c>
      <c r="AI7216" s="840">
        <v>0.56099999999999994</v>
      </c>
    </row>
    <row r="7217" spans="33:35" ht="15" customHeight="1">
      <c r="AG7217" s="839" t="s">
        <v>12401</v>
      </c>
      <c r="AH7217" t="s">
        <v>11345</v>
      </c>
      <c r="AI7217" s="840">
        <v>0.34499999999999997</v>
      </c>
    </row>
    <row r="7218" spans="33:35" ht="15" customHeight="1">
      <c r="AG7218" s="839" t="s">
        <v>12402</v>
      </c>
      <c r="AH7218" t="s">
        <v>11346</v>
      </c>
      <c r="AI7218" s="840">
        <v>0.27099999999999996</v>
      </c>
    </row>
    <row r="7219" spans="33:35" ht="15" customHeight="1">
      <c r="AG7219" s="839" t="s">
        <v>12403</v>
      </c>
      <c r="AH7219" t="s">
        <v>11347</v>
      </c>
      <c r="AI7219" s="840">
        <v>0.63300000000000001</v>
      </c>
    </row>
    <row r="7220" spans="33:35" ht="15" customHeight="1">
      <c r="AG7220" s="839" t="s">
        <v>12404</v>
      </c>
      <c r="AH7220" t="s">
        <v>11348</v>
      </c>
      <c r="AI7220" s="840">
        <v>0.107</v>
      </c>
    </row>
    <row r="7221" spans="33:35" ht="15" customHeight="1">
      <c r="AG7221" s="839" t="s">
        <v>12405</v>
      </c>
      <c r="AH7221" t="s">
        <v>11349</v>
      </c>
      <c r="AI7221" s="840">
        <v>0.60400000000000009</v>
      </c>
    </row>
    <row r="7222" spans="33:35" ht="15" customHeight="1">
      <c r="AG7222" s="839" t="s">
        <v>12406</v>
      </c>
      <c r="AH7222" t="s">
        <v>11350</v>
      </c>
      <c r="AI7222" s="840">
        <v>0.441</v>
      </c>
    </row>
    <row r="7223" spans="33:35" ht="15" customHeight="1">
      <c r="AG7223" s="839" t="s">
        <v>12407</v>
      </c>
      <c r="AH7223" t="s">
        <v>11351</v>
      </c>
      <c r="AI7223" s="840">
        <v>0.42700000000000005</v>
      </c>
    </row>
    <row r="7224" spans="33:35" ht="15" customHeight="1">
      <c r="AG7224" s="839" t="s">
        <v>12408</v>
      </c>
      <c r="AH7224" t="s">
        <v>11352</v>
      </c>
      <c r="AI7224" s="840">
        <v>0.30599999999999999</v>
      </c>
    </row>
    <row r="7225" spans="33:35" ht="15" customHeight="1">
      <c r="AG7225" s="839" t="s">
        <v>12409</v>
      </c>
      <c r="AH7225" t="s">
        <v>11353</v>
      </c>
      <c r="AI7225" s="840">
        <v>0</v>
      </c>
    </row>
    <row r="7226" spans="33:35" ht="15" customHeight="1">
      <c r="AG7226" s="839" t="s">
        <v>12410</v>
      </c>
      <c r="AH7226" t="s">
        <v>11354</v>
      </c>
      <c r="AI7226" s="840">
        <v>0.39900000000000002</v>
      </c>
    </row>
    <row r="7227" spans="33:35" ht="15" customHeight="1">
      <c r="AG7227" s="839" t="s">
        <v>12411</v>
      </c>
      <c r="AH7227" t="s">
        <v>11355</v>
      </c>
      <c r="AI7227" s="840">
        <v>0.53200000000000003</v>
      </c>
    </row>
    <row r="7228" spans="33:35" ht="15" customHeight="1">
      <c r="AG7228" s="839" t="s">
        <v>12412</v>
      </c>
      <c r="AH7228" t="s">
        <v>11356</v>
      </c>
      <c r="AI7228" s="840">
        <v>0.48899999999999993</v>
      </c>
    </row>
    <row r="7229" spans="33:35" ht="15" customHeight="1">
      <c r="AG7229" s="839" t="s">
        <v>12413</v>
      </c>
      <c r="AH7229" t="s">
        <v>3965</v>
      </c>
      <c r="AI7229" s="840">
        <v>0.61799999999999999</v>
      </c>
    </row>
    <row r="7230" spans="33:35" ht="15" customHeight="1">
      <c r="AG7230" s="839" t="s">
        <v>12414</v>
      </c>
      <c r="AH7230" t="s">
        <v>11357</v>
      </c>
      <c r="AI7230" s="840">
        <v>0.38300000000000001</v>
      </c>
    </row>
    <row r="7231" spans="33:35" ht="15" customHeight="1">
      <c r="AG7231" s="839" t="s">
        <v>12415</v>
      </c>
      <c r="AH7231" t="s">
        <v>11358</v>
      </c>
      <c r="AI7231" s="840">
        <v>0</v>
      </c>
    </row>
    <row r="7232" spans="33:35" ht="15" customHeight="1">
      <c r="AG7232" s="839" t="s">
        <v>12416</v>
      </c>
      <c r="AH7232" t="s">
        <v>11359</v>
      </c>
      <c r="AI7232" s="840">
        <v>0</v>
      </c>
    </row>
    <row r="7233" spans="33:35" ht="15" customHeight="1">
      <c r="AG7233" s="839" t="s">
        <v>12417</v>
      </c>
      <c r="AH7233" t="s">
        <v>11360</v>
      </c>
      <c r="AI7233" s="840">
        <v>0.59399999999999997</v>
      </c>
    </row>
    <row r="7234" spans="33:35" ht="15" customHeight="1">
      <c r="AG7234" s="839" t="s">
        <v>12418</v>
      </c>
      <c r="AH7234" t="s">
        <v>11361</v>
      </c>
      <c r="AI7234" s="840">
        <v>0.433</v>
      </c>
    </row>
    <row r="7235" spans="33:35" ht="15" customHeight="1">
      <c r="AG7235" s="839" t="s">
        <v>12419</v>
      </c>
      <c r="AH7235" t="s">
        <v>11362</v>
      </c>
      <c r="AI7235" s="840">
        <v>3.0000000000000001E-3</v>
      </c>
    </row>
    <row r="7236" spans="33:35" ht="15" customHeight="1">
      <c r="AG7236" s="839" t="s">
        <v>12420</v>
      </c>
      <c r="AH7236" t="s">
        <v>11363</v>
      </c>
      <c r="AI7236" s="840">
        <v>0.36299999999999999</v>
      </c>
    </row>
    <row r="7237" spans="33:35" ht="15" customHeight="1">
      <c r="AG7237" s="839" t="s">
        <v>12421</v>
      </c>
      <c r="AH7237" t="s">
        <v>11364</v>
      </c>
      <c r="AI7237" s="840">
        <v>0</v>
      </c>
    </row>
    <row r="7238" spans="33:35" ht="15" customHeight="1">
      <c r="AG7238" s="839" t="s">
        <v>12422</v>
      </c>
      <c r="AH7238" t="s">
        <v>11365</v>
      </c>
      <c r="AI7238" s="840">
        <v>0.124</v>
      </c>
    </row>
    <row r="7239" spans="33:35" ht="15" customHeight="1">
      <c r="AG7239" s="839" t="s">
        <v>12423</v>
      </c>
      <c r="AH7239" t="s">
        <v>11366</v>
      </c>
      <c r="AI7239" s="840">
        <v>0</v>
      </c>
    </row>
    <row r="7240" spans="33:35" ht="15" customHeight="1">
      <c r="AG7240" s="839" t="s">
        <v>12424</v>
      </c>
      <c r="AH7240" t="s">
        <v>11367</v>
      </c>
      <c r="AI7240" s="840">
        <v>0.43</v>
      </c>
    </row>
    <row r="7241" spans="33:35" ht="15" customHeight="1">
      <c r="AG7241" s="839" t="s">
        <v>12425</v>
      </c>
      <c r="AH7241" t="s">
        <v>11368</v>
      </c>
      <c r="AI7241" s="840">
        <v>0.51200000000000001</v>
      </c>
    </row>
    <row r="7242" spans="33:35" ht="15" customHeight="1">
      <c r="AG7242" s="839" t="s">
        <v>12426</v>
      </c>
      <c r="AH7242" t="s">
        <v>11369</v>
      </c>
      <c r="AI7242" s="840">
        <v>0.46400000000000002</v>
      </c>
    </row>
    <row r="7243" spans="33:35" ht="15" customHeight="1">
      <c r="AG7243" s="839" t="s">
        <v>12427</v>
      </c>
      <c r="AH7243" t="s">
        <v>11370</v>
      </c>
      <c r="AI7243" s="840">
        <v>0.51200000000000001</v>
      </c>
    </row>
    <row r="7244" spans="33:35" ht="15" customHeight="1">
      <c r="AG7244" s="839" t="s">
        <v>12428</v>
      </c>
      <c r="AH7244" t="s">
        <v>11371</v>
      </c>
      <c r="AI7244" s="840">
        <v>0.45500000000000002</v>
      </c>
    </row>
    <row r="7245" spans="33:35" ht="15" customHeight="1">
      <c r="AG7245" s="839" t="s">
        <v>12429</v>
      </c>
      <c r="AH7245" t="s">
        <v>11372</v>
      </c>
      <c r="AI7245" s="840">
        <v>0</v>
      </c>
    </row>
    <row r="7246" spans="33:35" ht="15" customHeight="1">
      <c r="AG7246" s="839" t="s">
        <v>12430</v>
      </c>
      <c r="AH7246" t="s">
        <v>11373</v>
      </c>
      <c r="AI7246" s="840">
        <v>0.43</v>
      </c>
    </row>
    <row r="7247" spans="33:35" ht="15" customHeight="1">
      <c r="AG7247" s="839" t="s">
        <v>12431</v>
      </c>
      <c r="AH7247" t="s">
        <v>11374</v>
      </c>
      <c r="AI7247" s="840">
        <v>0</v>
      </c>
    </row>
    <row r="7248" spans="33:35" ht="15" customHeight="1">
      <c r="AG7248" s="839" t="s">
        <v>12432</v>
      </c>
      <c r="AH7248" t="s">
        <v>11375</v>
      </c>
      <c r="AI7248" s="840">
        <v>0.621</v>
      </c>
    </row>
    <row r="7249" spans="33:35" ht="15" customHeight="1">
      <c r="AG7249" s="839" t="s">
        <v>12433</v>
      </c>
      <c r="AH7249" t="s">
        <v>11376</v>
      </c>
      <c r="AI7249" s="840">
        <v>0.24600000000000002</v>
      </c>
    </row>
    <row r="7250" spans="33:35" ht="15" customHeight="1">
      <c r="AG7250" s="839" t="s">
        <v>12434</v>
      </c>
      <c r="AH7250" t="s">
        <v>11377</v>
      </c>
      <c r="AI7250" s="840">
        <v>0.56499999999999995</v>
      </c>
    </row>
    <row r="7251" spans="33:35" ht="15" customHeight="1">
      <c r="AG7251" s="839" t="s">
        <v>12435</v>
      </c>
      <c r="AH7251" t="s">
        <v>11378</v>
      </c>
      <c r="AI7251" s="840">
        <v>0.26300000000000001</v>
      </c>
    </row>
    <row r="7252" spans="33:35" ht="15" customHeight="1">
      <c r="AG7252" s="839" t="s">
        <v>12436</v>
      </c>
      <c r="AH7252" t="s">
        <v>11379</v>
      </c>
      <c r="AI7252" s="840">
        <v>0.57899999999999996</v>
      </c>
    </row>
    <row r="7253" spans="33:35" ht="15" customHeight="1">
      <c r="AG7253" s="839" t="s">
        <v>12437</v>
      </c>
      <c r="AH7253" t="s">
        <v>11380</v>
      </c>
      <c r="AI7253" s="840">
        <v>0.66200000000000003</v>
      </c>
    </row>
    <row r="7254" spans="33:35" ht="15" customHeight="1">
      <c r="AG7254" s="839" t="s">
        <v>12438</v>
      </c>
      <c r="AH7254" t="s">
        <v>11381</v>
      </c>
      <c r="AI7254" s="840">
        <v>0.58299999999999996</v>
      </c>
    </row>
    <row r="7255" spans="33:35" ht="15" customHeight="1">
      <c r="AG7255" s="839" t="s">
        <v>12439</v>
      </c>
      <c r="AH7255" t="s">
        <v>11382</v>
      </c>
      <c r="AI7255" s="840">
        <v>0.55400000000000005</v>
      </c>
    </row>
    <row r="7256" spans="33:35" ht="15" customHeight="1">
      <c r="AG7256" s="839" t="s">
        <v>12440</v>
      </c>
      <c r="AH7256" t="s">
        <v>11383</v>
      </c>
      <c r="AI7256" s="840">
        <v>0.60299999999999998</v>
      </c>
    </row>
    <row r="7257" spans="33:35" ht="15" customHeight="1">
      <c r="AG7257" s="839" t="s">
        <v>12441</v>
      </c>
      <c r="AH7257" t="s">
        <v>11384</v>
      </c>
      <c r="AI7257" s="840">
        <v>0.58100000000000007</v>
      </c>
    </row>
    <row r="7258" spans="33:35" ht="15" customHeight="1">
      <c r="AG7258" s="839" t="s">
        <v>12442</v>
      </c>
      <c r="AH7258" t="s">
        <v>11385</v>
      </c>
      <c r="AI7258" s="840">
        <v>0.40099999999999997</v>
      </c>
    </row>
    <row r="7259" spans="33:35" ht="15" customHeight="1">
      <c r="AG7259" s="839" t="s">
        <v>12443</v>
      </c>
      <c r="AH7259" t="s">
        <v>11386</v>
      </c>
      <c r="AI7259" s="840">
        <v>0.40600000000000003</v>
      </c>
    </row>
    <row r="7260" spans="33:35" ht="15" customHeight="1">
      <c r="AG7260" s="839" t="s">
        <v>12444</v>
      </c>
      <c r="AH7260" t="s">
        <v>11387</v>
      </c>
      <c r="AI7260" s="840">
        <v>0.38800000000000001</v>
      </c>
    </row>
    <row r="7261" spans="33:35" ht="15" customHeight="1">
      <c r="AG7261" s="839" t="s">
        <v>12445</v>
      </c>
      <c r="AH7261" t="s">
        <v>11388</v>
      </c>
      <c r="AI7261" s="840">
        <v>0</v>
      </c>
    </row>
    <row r="7262" spans="33:35" ht="15" customHeight="1">
      <c r="AG7262" s="839" t="s">
        <v>12446</v>
      </c>
      <c r="AH7262" t="s">
        <v>11389</v>
      </c>
      <c r="AI7262" s="840">
        <v>0.377</v>
      </c>
    </row>
    <row r="7263" spans="33:35" ht="15" customHeight="1">
      <c r="AG7263" s="839" t="s">
        <v>12447</v>
      </c>
      <c r="AH7263" t="s">
        <v>11390</v>
      </c>
      <c r="AI7263" s="840">
        <v>0.627</v>
      </c>
    </row>
    <row r="7264" spans="33:35" ht="15" customHeight="1">
      <c r="AG7264" s="839" t="s">
        <v>12448</v>
      </c>
      <c r="AH7264" t="s">
        <v>11391</v>
      </c>
      <c r="AI7264" s="840">
        <v>0.46799999999999997</v>
      </c>
    </row>
    <row r="7265" spans="33:35" ht="15" customHeight="1">
      <c r="AG7265" s="839" t="s">
        <v>12449</v>
      </c>
      <c r="AH7265" t="s">
        <v>11392</v>
      </c>
      <c r="AI7265" s="840">
        <v>0.47600000000000003</v>
      </c>
    </row>
    <row r="7266" spans="33:35" ht="15" customHeight="1">
      <c r="AG7266" s="839" t="s">
        <v>12450</v>
      </c>
      <c r="AH7266" t="s">
        <v>11393</v>
      </c>
      <c r="AI7266" s="840">
        <v>0.41</v>
      </c>
    </row>
    <row r="7267" spans="33:35" ht="15" customHeight="1">
      <c r="AG7267" s="839" t="s">
        <v>12451</v>
      </c>
      <c r="AH7267" t="s">
        <v>11394</v>
      </c>
      <c r="AI7267" s="840">
        <v>0.42499999999999999</v>
      </c>
    </row>
    <row r="7268" spans="33:35" ht="15" customHeight="1">
      <c r="AG7268" s="839" t="s">
        <v>12452</v>
      </c>
      <c r="AH7268" t="s">
        <v>11395</v>
      </c>
      <c r="AI7268" s="840">
        <v>0.623</v>
      </c>
    </row>
    <row r="7269" spans="33:35" ht="15" customHeight="1">
      <c r="AG7269" s="839" t="s">
        <v>12453</v>
      </c>
      <c r="AH7269" t="s">
        <v>11396</v>
      </c>
      <c r="AI7269" s="840">
        <v>0</v>
      </c>
    </row>
    <row r="7270" spans="33:35" ht="15" customHeight="1">
      <c r="AG7270" s="839" t="s">
        <v>12454</v>
      </c>
      <c r="AH7270" t="s">
        <v>11397</v>
      </c>
      <c r="AI7270" s="840">
        <v>0.3</v>
      </c>
    </row>
    <row r="7271" spans="33:35" ht="15" customHeight="1">
      <c r="AG7271" s="839" t="s">
        <v>12455</v>
      </c>
      <c r="AH7271" t="s">
        <v>11398</v>
      </c>
      <c r="AI7271" s="840">
        <v>0</v>
      </c>
    </row>
    <row r="7272" spans="33:35" ht="15" customHeight="1">
      <c r="AG7272" s="839" t="s">
        <v>12456</v>
      </c>
      <c r="AH7272" t="s">
        <v>11399</v>
      </c>
      <c r="AI7272" s="840">
        <v>0.52899999999999991</v>
      </c>
    </row>
    <row r="7273" spans="33:35" ht="15" customHeight="1">
      <c r="AG7273" s="839" t="s">
        <v>12457</v>
      </c>
      <c r="AH7273" t="s">
        <v>11400</v>
      </c>
      <c r="AI7273" s="840">
        <v>0.433</v>
      </c>
    </row>
    <row r="7274" spans="33:35" ht="15" customHeight="1">
      <c r="AG7274" s="839" t="s">
        <v>12458</v>
      </c>
      <c r="AH7274" t="s">
        <v>11401</v>
      </c>
      <c r="AI7274" s="840">
        <v>0</v>
      </c>
    </row>
    <row r="7275" spans="33:35" ht="15" customHeight="1">
      <c r="AG7275" s="839" t="s">
        <v>12459</v>
      </c>
      <c r="AH7275" t="s">
        <v>11402</v>
      </c>
      <c r="AI7275" s="840">
        <v>0.63200000000000001</v>
      </c>
    </row>
    <row r="7276" spans="33:35" ht="15" customHeight="1">
      <c r="AG7276" s="839" t="s">
        <v>12460</v>
      </c>
      <c r="AH7276" t="s">
        <v>11403</v>
      </c>
      <c r="AI7276" s="840">
        <v>4.0000000000000001E-3</v>
      </c>
    </row>
    <row r="7277" spans="33:35" ht="15" customHeight="1">
      <c r="AG7277" s="839" t="s">
        <v>12461</v>
      </c>
      <c r="AH7277" t="s">
        <v>11404</v>
      </c>
      <c r="AI7277" s="840">
        <v>0.71199999999999997</v>
      </c>
    </row>
    <row r="7278" spans="33:35" ht="15" customHeight="1">
      <c r="AG7278" s="839" t="s">
        <v>12462</v>
      </c>
      <c r="AH7278" t="s">
        <v>11405</v>
      </c>
      <c r="AI7278" s="840">
        <v>9.8999999999999991E-2</v>
      </c>
    </row>
    <row r="7279" spans="33:35" ht="15" customHeight="1">
      <c r="AG7279" s="839" t="s">
        <v>12463</v>
      </c>
      <c r="AH7279" t="s">
        <v>11406</v>
      </c>
      <c r="AI7279" s="840">
        <v>0.26600000000000001</v>
      </c>
    </row>
    <row r="7280" spans="33:35" ht="15" customHeight="1">
      <c r="AG7280" s="839" t="s">
        <v>12464</v>
      </c>
      <c r="AH7280" t="s">
        <v>11407</v>
      </c>
      <c r="AI7280" s="840">
        <v>0.34499999999999997</v>
      </c>
    </row>
    <row r="7281" spans="33:35" ht="15" customHeight="1">
      <c r="AG7281" s="839" t="s">
        <v>12465</v>
      </c>
      <c r="AH7281" t="s">
        <v>11408</v>
      </c>
      <c r="AI7281" s="840">
        <v>0</v>
      </c>
    </row>
    <row r="7282" spans="33:35" ht="15" customHeight="1">
      <c r="AG7282" s="839" t="s">
        <v>12466</v>
      </c>
      <c r="AH7282" t="s">
        <v>11409</v>
      </c>
      <c r="AI7282" s="840">
        <v>0.36099999999999999</v>
      </c>
    </row>
    <row r="7283" spans="33:35" ht="15" customHeight="1">
      <c r="AG7283" s="839" t="s">
        <v>12467</v>
      </c>
      <c r="AH7283" t="s">
        <v>11410</v>
      </c>
      <c r="AI7283" s="840">
        <v>0.47499999999999998</v>
      </c>
    </row>
    <row r="7284" spans="33:35" ht="15" customHeight="1">
      <c r="AG7284" s="839" t="s">
        <v>12468</v>
      </c>
      <c r="AH7284" t="s">
        <v>11411</v>
      </c>
      <c r="AI7284" s="840">
        <v>0.47300000000000003</v>
      </c>
    </row>
    <row r="7285" spans="33:35" ht="15" customHeight="1">
      <c r="AG7285" s="839" t="s">
        <v>12469</v>
      </c>
      <c r="AH7285" t="s">
        <v>11412</v>
      </c>
      <c r="AI7285" s="840">
        <v>0</v>
      </c>
    </row>
    <row r="7286" spans="33:35" ht="15" customHeight="1">
      <c r="AG7286" s="839" t="s">
        <v>12470</v>
      </c>
      <c r="AH7286" t="s">
        <v>11413</v>
      </c>
      <c r="AI7286" s="840">
        <v>0.38800000000000001</v>
      </c>
    </row>
    <row r="7287" spans="33:35" ht="15" customHeight="1">
      <c r="AG7287" s="839" t="s">
        <v>12471</v>
      </c>
      <c r="AH7287" t="s">
        <v>11414</v>
      </c>
      <c r="AI7287" s="840">
        <v>0.443</v>
      </c>
    </row>
    <row r="7288" spans="33:35" ht="15" customHeight="1">
      <c r="AG7288" s="839" t="s">
        <v>12472</v>
      </c>
      <c r="AH7288" t="s">
        <v>11415</v>
      </c>
      <c r="AI7288" s="840">
        <v>0</v>
      </c>
    </row>
    <row r="7289" spans="33:35" ht="15" customHeight="1">
      <c r="AG7289" s="839" t="s">
        <v>12473</v>
      </c>
      <c r="AH7289" t="s">
        <v>11416</v>
      </c>
      <c r="AI7289" s="840">
        <v>0</v>
      </c>
    </row>
    <row r="7290" spans="33:35" ht="15" customHeight="1">
      <c r="AG7290" s="839" t="s">
        <v>12474</v>
      </c>
      <c r="AH7290" t="s">
        <v>11417</v>
      </c>
      <c r="AI7290" s="840">
        <v>0</v>
      </c>
    </row>
    <row r="7291" spans="33:35" ht="15" customHeight="1">
      <c r="AG7291" s="839" t="s">
        <v>12475</v>
      </c>
      <c r="AH7291" t="s">
        <v>11418</v>
      </c>
      <c r="AI7291" s="840">
        <v>0.57399999999999995</v>
      </c>
    </row>
    <row r="7292" spans="33:35" ht="15" customHeight="1">
      <c r="AG7292" s="839" t="s">
        <v>12476</v>
      </c>
      <c r="AH7292" t="s">
        <v>11419</v>
      </c>
      <c r="AI7292" s="840">
        <v>0</v>
      </c>
    </row>
    <row r="7293" spans="33:35" ht="15" customHeight="1">
      <c r="AG7293" s="839" t="s">
        <v>12477</v>
      </c>
      <c r="AH7293" t="s">
        <v>11420</v>
      </c>
      <c r="AI7293" s="840">
        <v>0.46200000000000002</v>
      </c>
    </row>
    <row r="7294" spans="33:35" ht="15" customHeight="1">
      <c r="AG7294" s="839" t="s">
        <v>12478</v>
      </c>
      <c r="AH7294" t="s">
        <v>11421</v>
      </c>
      <c r="AI7294" s="840">
        <v>0.63800000000000001</v>
      </c>
    </row>
    <row r="7295" spans="33:35" ht="15" customHeight="1">
      <c r="AG7295" s="839" t="s">
        <v>12479</v>
      </c>
      <c r="AH7295" t="s">
        <v>11422</v>
      </c>
      <c r="AI7295" s="840">
        <v>0.47600000000000003</v>
      </c>
    </row>
    <row r="7296" spans="33:35" ht="15" customHeight="1">
      <c r="AG7296" s="839" t="s">
        <v>12480</v>
      </c>
      <c r="AH7296" t="s">
        <v>11423</v>
      </c>
      <c r="AI7296" s="840">
        <v>0</v>
      </c>
    </row>
    <row r="7297" spans="33:35" ht="15" customHeight="1">
      <c r="AG7297" s="839" t="s">
        <v>12481</v>
      </c>
      <c r="AH7297" t="s">
        <v>11424</v>
      </c>
      <c r="AI7297" s="840">
        <v>0</v>
      </c>
    </row>
    <row r="7298" spans="33:35" ht="15" customHeight="1">
      <c r="AG7298" s="839" t="s">
        <v>12482</v>
      </c>
      <c r="AH7298" t="s">
        <v>11425</v>
      </c>
      <c r="AI7298" s="840">
        <v>0.16699999999999998</v>
      </c>
    </row>
    <row r="7299" spans="33:35" ht="15" customHeight="1">
      <c r="AG7299" s="839" t="s">
        <v>12483</v>
      </c>
      <c r="AH7299" t="s">
        <v>11426</v>
      </c>
      <c r="AI7299" s="840">
        <v>0.21299999999999999</v>
      </c>
    </row>
    <row r="7300" spans="33:35" ht="15" customHeight="1">
      <c r="AG7300" s="839" t="s">
        <v>12484</v>
      </c>
      <c r="AH7300" t="s">
        <v>11427</v>
      </c>
      <c r="AI7300" s="840">
        <v>0.30499999999999999</v>
      </c>
    </row>
    <row r="7301" spans="33:35" ht="15" customHeight="1">
      <c r="AG7301" s="839" t="s">
        <v>12485</v>
      </c>
      <c r="AH7301" t="s">
        <v>11428</v>
      </c>
      <c r="AI7301" s="840">
        <v>0.39700000000000002</v>
      </c>
    </row>
    <row r="7302" spans="33:35" ht="15" customHeight="1">
      <c r="AG7302" s="839" t="s">
        <v>12486</v>
      </c>
      <c r="AH7302" t="s">
        <v>11429</v>
      </c>
      <c r="AI7302" s="840">
        <v>0.45700000000000002</v>
      </c>
    </row>
    <row r="7303" spans="33:35" ht="15" customHeight="1">
      <c r="AG7303" s="839" t="s">
        <v>12487</v>
      </c>
      <c r="AH7303" t="s">
        <v>11430</v>
      </c>
      <c r="AI7303" s="840">
        <v>0.57399999999999995</v>
      </c>
    </row>
    <row r="7304" spans="33:35" ht="15" customHeight="1">
      <c r="AG7304" s="839" t="s">
        <v>12488</v>
      </c>
      <c r="AH7304" t="s">
        <v>11431</v>
      </c>
      <c r="AI7304" s="840">
        <v>0.53900000000000003</v>
      </c>
    </row>
    <row r="7305" spans="33:35" ht="15" customHeight="1">
      <c r="AG7305" s="839" t="s">
        <v>12489</v>
      </c>
      <c r="AH7305" t="s">
        <v>11432</v>
      </c>
      <c r="AI7305" s="840">
        <v>0</v>
      </c>
    </row>
    <row r="7306" spans="33:35" ht="15" customHeight="1">
      <c r="AG7306" s="839" t="s">
        <v>12490</v>
      </c>
      <c r="AH7306" t="s">
        <v>11433</v>
      </c>
      <c r="AI7306" s="840">
        <v>0.59799999999999998</v>
      </c>
    </row>
    <row r="7307" spans="33:35" ht="15" customHeight="1">
      <c r="AG7307" s="839" t="s">
        <v>12491</v>
      </c>
      <c r="AH7307" t="s">
        <v>11434</v>
      </c>
      <c r="AI7307" s="840">
        <v>0.48899999999999993</v>
      </c>
    </row>
    <row r="7308" spans="33:35" ht="15" customHeight="1">
      <c r="AG7308" s="839" t="s">
        <v>12492</v>
      </c>
      <c r="AH7308" t="s">
        <v>11435</v>
      </c>
      <c r="AI7308" s="840">
        <v>0.42199999999999999</v>
      </c>
    </row>
    <row r="7309" spans="33:35" ht="15" customHeight="1">
      <c r="AG7309" s="839" t="s">
        <v>12493</v>
      </c>
      <c r="AH7309" t="s">
        <v>11436</v>
      </c>
      <c r="AI7309" s="840">
        <v>0.02</v>
      </c>
    </row>
    <row r="7310" spans="33:35" ht="15" customHeight="1">
      <c r="AG7310" s="839" t="s">
        <v>12494</v>
      </c>
      <c r="AH7310" t="s">
        <v>11437</v>
      </c>
      <c r="AI7310" s="840">
        <v>8.8999999999999996E-2</v>
      </c>
    </row>
    <row r="7311" spans="33:35" ht="15" customHeight="1">
      <c r="AG7311" s="839" t="s">
        <v>12495</v>
      </c>
      <c r="AH7311" t="s">
        <v>11438</v>
      </c>
      <c r="AI7311" s="840">
        <v>0.28899999999999998</v>
      </c>
    </row>
    <row r="7312" spans="33:35" ht="15" customHeight="1">
      <c r="AG7312" s="839" t="s">
        <v>12496</v>
      </c>
      <c r="AH7312" t="s">
        <v>11439</v>
      </c>
      <c r="AI7312" s="840">
        <v>0.222</v>
      </c>
    </row>
    <row r="7313" spans="33:35" ht="15" customHeight="1">
      <c r="AG7313" s="839" t="s">
        <v>12497</v>
      </c>
      <c r="AH7313" t="s">
        <v>11440</v>
      </c>
      <c r="AI7313" s="840">
        <v>0.57899999999999996</v>
      </c>
    </row>
    <row r="7314" spans="33:35" ht="15" customHeight="1">
      <c r="AG7314" s="839" t="s">
        <v>12498</v>
      </c>
      <c r="AH7314" t="s">
        <v>11441</v>
      </c>
      <c r="AI7314" s="840">
        <v>0</v>
      </c>
    </row>
    <row r="7315" spans="33:35" ht="15" customHeight="1">
      <c r="AG7315" s="839" t="s">
        <v>12499</v>
      </c>
      <c r="AH7315" t="s">
        <v>11442</v>
      </c>
      <c r="AI7315" s="840">
        <v>0.42799999999999999</v>
      </c>
    </row>
    <row r="7316" spans="33:35" ht="15" customHeight="1">
      <c r="AG7316" s="839" t="s">
        <v>12500</v>
      </c>
      <c r="AH7316" t="s">
        <v>11443</v>
      </c>
      <c r="AI7316" s="840">
        <v>0.23100000000000001</v>
      </c>
    </row>
    <row r="7317" spans="33:35" ht="15" customHeight="1">
      <c r="AG7317" s="839" t="s">
        <v>12501</v>
      </c>
      <c r="AH7317" t="s">
        <v>11444</v>
      </c>
      <c r="AI7317" s="840">
        <v>0</v>
      </c>
    </row>
    <row r="7318" spans="33:35" ht="15" customHeight="1">
      <c r="AG7318" s="839" t="s">
        <v>12502</v>
      </c>
      <c r="AH7318" t="s">
        <v>11445</v>
      </c>
      <c r="AI7318" s="840">
        <v>0.30399999999999999</v>
      </c>
    </row>
    <row r="7319" spans="33:35" ht="15" customHeight="1">
      <c r="AG7319" s="839" t="s">
        <v>12503</v>
      </c>
      <c r="AH7319" t="s">
        <v>11446</v>
      </c>
      <c r="AI7319" s="840">
        <v>0.29500000000000004</v>
      </c>
    </row>
    <row r="7320" spans="33:35" ht="15" customHeight="1">
      <c r="AG7320" s="839" t="s">
        <v>12504</v>
      </c>
      <c r="AH7320" t="s">
        <v>11447</v>
      </c>
      <c r="AI7320" s="840">
        <v>0.43</v>
      </c>
    </row>
    <row r="7321" spans="33:35" ht="15" customHeight="1">
      <c r="AG7321" s="839" t="s">
        <v>12505</v>
      </c>
      <c r="AH7321" t="s">
        <v>11448</v>
      </c>
      <c r="AI7321" s="840">
        <v>0.42199999999999999</v>
      </c>
    </row>
    <row r="7322" spans="33:35" ht="15" customHeight="1">
      <c r="AG7322" s="839" t="s">
        <v>12506</v>
      </c>
      <c r="AH7322" t="s">
        <v>11449</v>
      </c>
      <c r="AI7322" s="840">
        <v>0</v>
      </c>
    </row>
    <row r="7323" spans="33:35" ht="15" customHeight="1">
      <c r="AG7323" s="839" t="s">
        <v>12507</v>
      </c>
      <c r="AH7323" t="s">
        <v>11450</v>
      </c>
      <c r="AI7323" s="840">
        <v>0.625</v>
      </c>
    </row>
    <row r="7324" spans="33:35" ht="15" customHeight="1">
      <c r="AG7324" s="839" t="s">
        <v>12508</v>
      </c>
      <c r="AH7324" t="s">
        <v>11451</v>
      </c>
      <c r="AI7324" s="840">
        <v>0.61599999999999999</v>
      </c>
    </row>
    <row r="7325" spans="33:35" ht="15" customHeight="1">
      <c r="AG7325" s="839" t="s">
        <v>12509</v>
      </c>
      <c r="AH7325" t="s">
        <v>11452</v>
      </c>
      <c r="AI7325" s="840">
        <v>0.129</v>
      </c>
    </row>
    <row r="7326" spans="33:35" ht="15" customHeight="1">
      <c r="AG7326" s="839" t="s">
        <v>12510</v>
      </c>
      <c r="AH7326" t="s">
        <v>11453</v>
      </c>
      <c r="AI7326" s="840">
        <v>0.14799999999999999</v>
      </c>
    </row>
    <row r="7327" spans="33:35" ht="15" customHeight="1">
      <c r="AG7327" s="839" t="s">
        <v>12511</v>
      </c>
      <c r="AH7327" t="s">
        <v>11454</v>
      </c>
      <c r="AI7327" s="840">
        <v>9.8000000000000004E-2</v>
      </c>
    </row>
    <row r="7328" spans="33:35" ht="15" customHeight="1">
      <c r="AG7328" s="839" t="s">
        <v>12512</v>
      </c>
      <c r="AH7328" t="s">
        <v>11455</v>
      </c>
      <c r="AI7328" s="840">
        <v>0.24099999999999999</v>
      </c>
    </row>
    <row r="7329" spans="33:35" ht="15" customHeight="1">
      <c r="AG7329" s="839" t="s">
        <v>12513</v>
      </c>
      <c r="AH7329" t="s">
        <v>11456</v>
      </c>
      <c r="AI7329" s="840">
        <v>9.4E-2</v>
      </c>
    </row>
    <row r="7330" spans="33:35" ht="15" customHeight="1">
      <c r="AG7330" s="839" t="s">
        <v>12514</v>
      </c>
      <c r="AH7330" t="s">
        <v>11457</v>
      </c>
      <c r="AI7330" s="840">
        <v>0.5109999999999999</v>
      </c>
    </row>
    <row r="7331" spans="33:35" ht="15" customHeight="1">
      <c r="AG7331" s="839" t="s">
        <v>12515</v>
      </c>
      <c r="AH7331" t="s">
        <v>11458</v>
      </c>
      <c r="AI7331" s="840">
        <v>0</v>
      </c>
    </row>
    <row r="7332" spans="33:35" ht="15" customHeight="1">
      <c r="AG7332" s="839" t="s">
        <v>12516</v>
      </c>
      <c r="AH7332" t="s">
        <v>11459</v>
      </c>
      <c r="AI7332" s="840">
        <v>0.58799999999999997</v>
      </c>
    </row>
    <row r="7333" spans="33:35" ht="15" customHeight="1">
      <c r="AG7333" s="839" t="s">
        <v>12517</v>
      </c>
      <c r="AH7333" t="s">
        <v>11460</v>
      </c>
      <c r="AI7333" s="840">
        <v>0.30599999999999999</v>
      </c>
    </row>
    <row r="7334" spans="33:35" ht="15" customHeight="1">
      <c r="AG7334" s="839" t="s">
        <v>12518</v>
      </c>
      <c r="AH7334" t="s">
        <v>11461</v>
      </c>
      <c r="AI7334" s="840">
        <v>0.46599999999999997</v>
      </c>
    </row>
    <row r="7335" spans="33:35" ht="15" customHeight="1">
      <c r="AG7335" s="839" t="s">
        <v>12519</v>
      </c>
      <c r="AH7335" t="s">
        <v>11462</v>
      </c>
      <c r="AI7335" s="840">
        <v>0.25</v>
      </c>
    </row>
    <row r="7336" spans="33:35" ht="15" customHeight="1">
      <c r="AG7336" s="839" t="s">
        <v>12520</v>
      </c>
      <c r="AH7336" t="s">
        <v>11463</v>
      </c>
      <c r="AI7336" s="840">
        <v>0.47100000000000009</v>
      </c>
    </row>
    <row r="7337" spans="33:35" ht="15" customHeight="1">
      <c r="AG7337" s="839" t="s">
        <v>12521</v>
      </c>
      <c r="AH7337" t="s">
        <v>11464</v>
      </c>
      <c r="AI7337" s="840">
        <v>0.42700000000000005</v>
      </c>
    </row>
    <row r="7338" spans="33:35" ht="15" customHeight="1">
      <c r="AG7338" s="839" t="s">
        <v>12522</v>
      </c>
      <c r="AH7338" t="s">
        <v>11465</v>
      </c>
      <c r="AI7338" s="840">
        <v>0.44499999999999995</v>
      </c>
    </row>
    <row r="7339" spans="33:35" ht="15" customHeight="1">
      <c r="AG7339" s="839" t="s">
        <v>12523</v>
      </c>
      <c r="AH7339" t="s">
        <v>11466</v>
      </c>
      <c r="AI7339" s="840">
        <v>0.41899999999999998</v>
      </c>
    </row>
    <row r="7340" spans="33:35" ht="15" customHeight="1">
      <c r="AG7340" s="839" t="s">
        <v>12524</v>
      </c>
      <c r="AH7340" t="s">
        <v>11467</v>
      </c>
      <c r="AI7340" s="840">
        <v>0.44700000000000001</v>
      </c>
    </row>
    <row r="7341" spans="33:35" ht="15" customHeight="1">
      <c r="AG7341" s="839" t="s">
        <v>12525</v>
      </c>
      <c r="AH7341" t="s">
        <v>11468</v>
      </c>
      <c r="AI7341" s="840">
        <v>0</v>
      </c>
    </row>
    <row r="7342" spans="33:35" ht="15" customHeight="1">
      <c r="AG7342" s="839" t="s">
        <v>12526</v>
      </c>
      <c r="AH7342" t="s">
        <v>11469</v>
      </c>
      <c r="AI7342" s="840">
        <v>0</v>
      </c>
    </row>
    <row r="7343" spans="33:35" ht="15" customHeight="1">
      <c r="AG7343" s="839" t="s">
        <v>12527</v>
      </c>
      <c r="AH7343" t="s">
        <v>11470</v>
      </c>
      <c r="AI7343" s="840">
        <v>0.377</v>
      </c>
    </row>
    <row r="7344" spans="33:35" ht="15" customHeight="1">
      <c r="AG7344" s="839" t="s">
        <v>12528</v>
      </c>
      <c r="AH7344" t="s">
        <v>11471</v>
      </c>
      <c r="AI7344" s="840">
        <v>0</v>
      </c>
    </row>
    <row r="7345" spans="33:35" ht="15" customHeight="1">
      <c r="AG7345" s="839" t="s">
        <v>12529</v>
      </c>
      <c r="AH7345" t="s">
        <v>11472</v>
      </c>
      <c r="AI7345" s="840">
        <v>0.93899999999999995</v>
      </c>
    </row>
    <row r="7346" spans="33:35" ht="15" customHeight="1">
      <c r="AG7346" s="839" t="s">
        <v>12530</v>
      </c>
      <c r="AH7346" t="s">
        <v>11473</v>
      </c>
      <c r="AI7346" s="840">
        <v>0.55099999999999993</v>
      </c>
    </row>
    <row r="7347" spans="33:35" ht="15" customHeight="1">
      <c r="AG7347" s="839" t="s">
        <v>12531</v>
      </c>
      <c r="AH7347" t="s">
        <v>11474</v>
      </c>
      <c r="AI7347" s="840">
        <v>0</v>
      </c>
    </row>
    <row r="7348" spans="33:35" ht="15" customHeight="1">
      <c r="AG7348" s="839" t="s">
        <v>12532</v>
      </c>
      <c r="AH7348" t="s">
        <v>11475</v>
      </c>
      <c r="AI7348" s="840">
        <v>0.39599999999999996</v>
      </c>
    </row>
    <row r="7349" spans="33:35" ht="15" customHeight="1">
      <c r="AG7349" s="839" t="s">
        <v>12533</v>
      </c>
      <c r="AH7349" t="s">
        <v>11476</v>
      </c>
      <c r="AI7349" s="840">
        <v>0.48799999999999999</v>
      </c>
    </row>
    <row r="7350" spans="33:35" ht="15" customHeight="1">
      <c r="AG7350" s="839" t="s">
        <v>12534</v>
      </c>
      <c r="AH7350" t="s">
        <v>11477</v>
      </c>
      <c r="AI7350" s="840">
        <v>0.376</v>
      </c>
    </row>
    <row r="7351" spans="33:35" ht="15" customHeight="1">
      <c r="AG7351" s="839" t="s">
        <v>12535</v>
      </c>
      <c r="AH7351" t="s">
        <v>11478</v>
      </c>
      <c r="AI7351" s="840">
        <v>0.4870000000000001</v>
      </c>
    </row>
    <row r="7352" spans="33:35" ht="15" customHeight="1">
      <c r="AG7352" s="839" t="s">
        <v>12536</v>
      </c>
      <c r="AH7352" t="s">
        <v>11479</v>
      </c>
      <c r="AI7352" s="840">
        <v>0</v>
      </c>
    </row>
    <row r="7353" spans="33:35" ht="15" customHeight="1">
      <c r="AG7353" s="839" t="s">
        <v>12537</v>
      </c>
      <c r="AH7353" t="s">
        <v>11480</v>
      </c>
      <c r="AI7353" s="840">
        <v>0.63100000000000001</v>
      </c>
    </row>
    <row r="7354" spans="33:35" ht="15" customHeight="1">
      <c r="AG7354" s="839" t="s">
        <v>12538</v>
      </c>
      <c r="AH7354" t="s">
        <v>11481</v>
      </c>
      <c r="AI7354" s="840">
        <v>0.61699999999999999</v>
      </c>
    </row>
    <row r="7355" spans="33:35" ht="15" customHeight="1">
      <c r="AG7355" s="839" t="s">
        <v>12552</v>
      </c>
      <c r="AH7355" t="s">
        <v>11482</v>
      </c>
      <c r="AI7355" s="840">
        <v>0.42299999999999999</v>
      </c>
    </row>
    <row r="7356" spans="33:35" ht="15" customHeight="1">
      <c r="AG7356" s="839" t="s">
        <v>12553</v>
      </c>
      <c r="AH7356" t="s">
        <v>11483</v>
      </c>
      <c r="AI7356" s="840">
        <v>0.42299999999999999</v>
      </c>
    </row>
    <row r="7357" spans="33:35" ht="15" customHeight="1">
      <c r="AG7357" s="839" t="s">
        <v>12554</v>
      </c>
      <c r="AH7357" t="s">
        <v>11484</v>
      </c>
      <c r="AI7357" s="840">
        <v>0.42299999999999999</v>
      </c>
    </row>
    <row r="7358" spans="33:35" ht="15" customHeight="1">
      <c r="AG7358" s="839" t="s">
        <v>12555</v>
      </c>
      <c r="AH7358" t="s">
        <v>11485</v>
      </c>
      <c r="AI7358" s="840">
        <v>0.42299999999999999</v>
      </c>
    </row>
    <row r="7359" spans="33:35" ht="15" customHeight="1">
      <c r="AG7359" s="839" t="s">
        <v>12556</v>
      </c>
      <c r="AH7359" t="s">
        <v>11486</v>
      </c>
      <c r="AI7359" s="840">
        <v>0.42299999999999999</v>
      </c>
    </row>
    <row r="7360" spans="33:35" ht="15" customHeight="1">
      <c r="AG7360" s="839" t="s">
        <v>12557</v>
      </c>
      <c r="AH7360" t="s">
        <v>11487</v>
      </c>
      <c r="AI7360" s="840">
        <v>0.42299999999999999</v>
      </c>
    </row>
    <row r="7361" spans="33:35" ht="15" customHeight="1">
      <c r="AG7361" s="839" t="s">
        <v>12558</v>
      </c>
      <c r="AH7361" t="s">
        <v>11488</v>
      </c>
      <c r="AI7361" s="840">
        <v>0.42299999999999999</v>
      </c>
    </row>
    <row r="7362" spans="33:35" ht="15" customHeight="1">
      <c r="AG7362" s="839" t="s">
        <v>12559</v>
      </c>
      <c r="AH7362" t="s">
        <v>11489</v>
      </c>
      <c r="AI7362" s="840">
        <v>0.42299999999999999</v>
      </c>
    </row>
    <row r="7363" spans="33:35" ht="15" customHeight="1">
      <c r="AG7363" s="839" t="s">
        <v>12560</v>
      </c>
      <c r="AH7363" t="s">
        <v>11490</v>
      </c>
      <c r="AI7363" s="840">
        <v>0.42299999999999999</v>
      </c>
    </row>
    <row r="7364" spans="33:35" ht="15" customHeight="1">
      <c r="AG7364" s="839" t="s">
        <v>12561</v>
      </c>
      <c r="AH7364" t="s">
        <v>11491</v>
      </c>
      <c r="AI7364" s="840">
        <v>0.70699999999999996</v>
      </c>
    </row>
    <row r="7365" spans="33:35" ht="15" customHeight="1" thickBot="1">
      <c r="AG7365" s="841" t="s">
        <v>12539</v>
      </c>
      <c r="AH7365" s="842" t="s">
        <v>11492</v>
      </c>
      <c r="AI7365" s="843">
        <v>0.41599999999999998</v>
      </c>
    </row>
  </sheetData>
  <sheetProtection algorithmName="SHA-512" hashValue="BK7D/+uMkBZVlpXcE0fv5ridFTv3fOgfIW5t9PVfFFVP9ODCX3wHRadLf57H2gNR65glo1QpAWKzPbzu3spTZg==" saltValue="3/5wGus19QxldV511+cRew==" spinCount="100000" sheet="1" objects="1" scenarios="1"/>
  <dataConsolidate/>
  <mergeCells count="202">
    <mergeCell ref="F12:G12"/>
    <mergeCell ref="F13:G13"/>
    <mergeCell ref="F14:G14"/>
    <mergeCell ref="F15:G15"/>
    <mergeCell ref="F16:G16"/>
    <mergeCell ref="F17:G17"/>
    <mergeCell ref="F18:G18"/>
    <mergeCell ref="D7:E7"/>
    <mergeCell ref="T7:T8"/>
    <mergeCell ref="J7:J8"/>
    <mergeCell ref="M7:M8"/>
    <mergeCell ref="K7:L8"/>
    <mergeCell ref="N7:O8"/>
    <mergeCell ref="F9:G9"/>
    <mergeCell ref="F10:G10"/>
    <mergeCell ref="F11:G11"/>
    <mergeCell ref="P7:Q8"/>
    <mergeCell ref="R7:R8"/>
    <mergeCell ref="S7:S8"/>
    <mergeCell ref="F7:G7"/>
    <mergeCell ref="I7:I8"/>
    <mergeCell ref="H7:H8"/>
    <mergeCell ref="F8:G8"/>
    <mergeCell ref="F25:G25"/>
    <mergeCell ref="F26:G26"/>
    <mergeCell ref="F28:G28"/>
    <mergeCell ref="F27:G27"/>
    <mergeCell ref="F30:G30"/>
    <mergeCell ref="F29:G29"/>
    <mergeCell ref="F19:G19"/>
    <mergeCell ref="F20:G20"/>
    <mergeCell ref="F22:G22"/>
    <mergeCell ref="F23:G23"/>
    <mergeCell ref="F24:G24"/>
    <mergeCell ref="F21:G21"/>
    <mergeCell ref="C60:C65"/>
    <mergeCell ref="F60:G60"/>
    <mergeCell ref="F61:G61"/>
    <mergeCell ref="F62:G62"/>
    <mergeCell ref="F63:G63"/>
    <mergeCell ref="F31:G31"/>
    <mergeCell ref="F32:G32"/>
    <mergeCell ref="F33:G33"/>
    <mergeCell ref="F34:G34"/>
    <mergeCell ref="F35:G35"/>
    <mergeCell ref="F36:G36"/>
    <mergeCell ref="F66:G66"/>
    <mergeCell ref="F67:G68"/>
    <mergeCell ref="I67:I68"/>
    <mergeCell ref="J67:J68"/>
    <mergeCell ref="K67:K68"/>
    <mergeCell ref="L67:L68"/>
    <mergeCell ref="F37:G37"/>
    <mergeCell ref="F38:G38"/>
    <mergeCell ref="F39:F40"/>
    <mergeCell ref="F41:F59"/>
    <mergeCell ref="Q73:Q74"/>
    <mergeCell ref="R73:R74"/>
    <mergeCell ref="S73:S74"/>
    <mergeCell ref="S67:S68"/>
    <mergeCell ref="T67:T68"/>
    <mergeCell ref="F69:G70"/>
    <mergeCell ref="I69:I70"/>
    <mergeCell ref="J69:J70"/>
    <mergeCell ref="K69:K70"/>
    <mergeCell ref="L69:L70"/>
    <mergeCell ref="M69:M70"/>
    <mergeCell ref="N69:N70"/>
    <mergeCell ref="O69:O70"/>
    <mergeCell ref="M67:M68"/>
    <mergeCell ref="N67:N68"/>
    <mergeCell ref="O67:O68"/>
    <mergeCell ref="P67:P68"/>
    <mergeCell ref="Q67:Q68"/>
    <mergeCell ref="R67:R68"/>
    <mergeCell ref="P69:P70"/>
    <mergeCell ref="Q69:Q70"/>
    <mergeCell ref="R69:R70"/>
    <mergeCell ref="S69:S70"/>
    <mergeCell ref="T69:T70"/>
    <mergeCell ref="T73:T74"/>
    <mergeCell ref="F75:G75"/>
    <mergeCell ref="S71:S72"/>
    <mergeCell ref="T71:T72"/>
    <mergeCell ref="F73:G74"/>
    <mergeCell ref="I73:I74"/>
    <mergeCell ref="J73:J74"/>
    <mergeCell ref="K73:K74"/>
    <mergeCell ref="L73:L74"/>
    <mergeCell ref="M73:M74"/>
    <mergeCell ref="N73:N74"/>
    <mergeCell ref="O73:O74"/>
    <mergeCell ref="M71:M72"/>
    <mergeCell ref="N71:N72"/>
    <mergeCell ref="O71:O72"/>
    <mergeCell ref="P71:P72"/>
    <mergeCell ref="Q71:Q72"/>
    <mergeCell ref="R71:R72"/>
    <mergeCell ref="F71:G72"/>
    <mergeCell ref="I71:I72"/>
    <mergeCell ref="J71:J72"/>
    <mergeCell ref="K71:K72"/>
    <mergeCell ref="L71:L72"/>
    <mergeCell ref="P73:P74"/>
    <mergeCell ref="F81:G81"/>
    <mergeCell ref="F82:G82"/>
    <mergeCell ref="F83:G83"/>
    <mergeCell ref="F84:G84"/>
    <mergeCell ref="F85:G85"/>
    <mergeCell ref="F86:G86"/>
    <mergeCell ref="F76:G76"/>
    <mergeCell ref="C77:C78"/>
    <mergeCell ref="F77:G77"/>
    <mergeCell ref="F78:G78"/>
    <mergeCell ref="F79:G79"/>
    <mergeCell ref="F80:G80"/>
    <mergeCell ref="C93:C95"/>
    <mergeCell ref="E93:E95"/>
    <mergeCell ref="F93:G93"/>
    <mergeCell ref="F94:G94"/>
    <mergeCell ref="F95:G95"/>
    <mergeCell ref="F96:G96"/>
    <mergeCell ref="F87:G87"/>
    <mergeCell ref="F88:G88"/>
    <mergeCell ref="F89:G89"/>
    <mergeCell ref="F90:G90"/>
    <mergeCell ref="F91:G91"/>
    <mergeCell ref="F92:G92"/>
    <mergeCell ref="F97:G97"/>
    <mergeCell ref="C98:C99"/>
    <mergeCell ref="F98:G98"/>
    <mergeCell ref="F99:G99"/>
    <mergeCell ref="C100:C107"/>
    <mergeCell ref="F100:G100"/>
    <mergeCell ref="F101:G101"/>
    <mergeCell ref="F102:G102"/>
    <mergeCell ref="F103:G103"/>
    <mergeCell ref="F104:G104"/>
    <mergeCell ref="C112:C116"/>
    <mergeCell ref="F112:G112"/>
    <mergeCell ref="F113:G113"/>
    <mergeCell ref="F114:G114"/>
    <mergeCell ref="F115:G115"/>
    <mergeCell ref="F116:G116"/>
    <mergeCell ref="F105:G105"/>
    <mergeCell ref="F106:G106"/>
    <mergeCell ref="F107:G107"/>
    <mergeCell ref="C108:C111"/>
    <mergeCell ref="F108:G108"/>
    <mergeCell ref="F109:G109"/>
    <mergeCell ref="F110:G110"/>
    <mergeCell ref="F111:G111"/>
    <mergeCell ref="F123:G123"/>
    <mergeCell ref="F124:G124"/>
    <mergeCell ref="F125:G125"/>
    <mergeCell ref="F126:G126"/>
    <mergeCell ref="F127:G127"/>
    <mergeCell ref="F128:G128"/>
    <mergeCell ref="F117:G117"/>
    <mergeCell ref="F118:G118"/>
    <mergeCell ref="F119:G119"/>
    <mergeCell ref="F120:G120"/>
    <mergeCell ref="F121:G121"/>
    <mergeCell ref="F122:G122"/>
    <mergeCell ref="F135:G135"/>
    <mergeCell ref="F136:G136"/>
    <mergeCell ref="F137:G137"/>
    <mergeCell ref="F138:G138"/>
    <mergeCell ref="F139:G139"/>
    <mergeCell ref="F140:G140"/>
    <mergeCell ref="F129:G129"/>
    <mergeCell ref="F130:G130"/>
    <mergeCell ref="F131:G131"/>
    <mergeCell ref="F132:G132"/>
    <mergeCell ref="F133:G133"/>
    <mergeCell ref="F134:G134"/>
    <mergeCell ref="F150:G150"/>
    <mergeCell ref="F151:G151"/>
    <mergeCell ref="F152:G152"/>
    <mergeCell ref="F153:G153"/>
    <mergeCell ref="F154:G154"/>
    <mergeCell ref="F155:G155"/>
    <mergeCell ref="F141:G141"/>
    <mergeCell ref="F142:G142"/>
    <mergeCell ref="F143:G143"/>
    <mergeCell ref="F144:G144"/>
    <mergeCell ref="F145:G145"/>
    <mergeCell ref="F149:G149"/>
    <mergeCell ref="F146:G146"/>
    <mergeCell ref="F147:G147"/>
    <mergeCell ref="F148:G148"/>
    <mergeCell ref="F164:G164"/>
    <mergeCell ref="F156:G156"/>
    <mergeCell ref="F157:G157"/>
    <mergeCell ref="F158:G158"/>
    <mergeCell ref="F165:G165"/>
    <mergeCell ref="F166:G166"/>
    <mergeCell ref="F159:G159"/>
    <mergeCell ref="F160:G160"/>
    <mergeCell ref="F161:G161"/>
    <mergeCell ref="F162:G162"/>
    <mergeCell ref="F163:G163"/>
  </mergeCells>
  <phoneticPr fontId="2"/>
  <dataValidations count="2">
    <dataValidation type="list" allowBlank="1" showInputMessage="1" showErrorMessage="1" sqref="D5" xr:uid="{96DAB8A6-BABD-49F8-BD0B-9FFA611B7AB8}">
      <formula1>$Y$3:$Y$4</formula1>
    </dataValidation>
    <dataValidation type="list" allowBlank="1" showInputMessage="1" showErrorMessage="1" sqref="E74 E72 E70" xr:uid="{6D710FA1-68B6-4374-B57F-18E0776D4961}">
      <formula1>INDIRECT($AF$6)</formula1>
    </dataValidation>
  </dataValidations>
  <printOptions horizontalCentered="1"/>
  <pageMargins left="0.59055118110236227" right="0.59055118110236227" top="0.78740157480314965" bottom="0.78740157480314965" header="0.51181102362204722" footer="0.51181102362204722"/>
  <pageSetup paperSize="9" scale="74" fitToHeight="0" pageOrder="overThenDown" orientation="landscape" r:id="rId1"/>
  <headerFooter alignWithMargins="0"/>
  <rowBreaks count="3" manualBreakCount="3">
    <brk id="40" max="29" man="1"/>
    <brk id="79" max="29" man="1"/>
    <brk id="141" max="29" man="1"/>
  </rowBreaks>
  <drawing r:id="rId2"/>
  <legacyDrawing r:id="rId3"/>
  <controls>
    <mc:AlternateContent xmlns:mc="http://schemas.openxmlformats.org/markup-compatibility/2006">
      <mc:Choice Requires="x14">
        <control shapeId="16385" r:id="rId4" name="cmdUnLock">
          <controlPr defaultSize="0" print="0" autoLine="0" r:id="rId5">
            <anchor>
              <from>
                <xdr:col>14</xdr:col>
                <xdr:colOff>50800</xdr:colOff>
                <xdr:row>0</xdr:row>
                <xdr:rowOff>146050</xdr:rowOff>
              </from>
              <to>
                <xdr:col>19</xdr:col>
                <xdr:colOff>355600</xdr:colOff>
                <xdr:row>2</xdr:row>
                <xdr:rowOff>146050</xdr:rowOff>
              </to>
            </anchor>
          </controlPr>
        </control>
      </mc:Choice>
      <mc:Fallback>
        <control shapeId="16385" r:id="rId4" name="cmdUnLock"/>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02D78-E4F8-48FA-A252-0E1FE9E5D0FF}">
  <sheetPr codeName="Sheet15">
    <pageSetUpPr fitToPage="1"/>
  </sheetPr>
  <dimension ref="A1:AK174"/>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39.36328125" style="3" customWidth="1"/>
    <col min="4" max="4" width="17.453125" style="3" hidden="1" customWidth="1"/>
    <col min="5" max="5" width="43.453125" style="3" customWidth="1"/>
    <col min="6" max="6" width="9" style="3" hidden="1" customWidth="1"/>
    <col min="7" max="7" width="29" style="3" customWidth="1"/>
    <col min="8" max="8" width="9" style="3" hidden="1" customWidth="1"/>
    <col min="9" max="9" width="11.453125" style="4" customWidth="1"/>
    <col min="10" max="10" width="6.90625" style="3" bestFit="1" customWidth="1"/>
    <col min="11" max="11" width="0" style="3" hidden="1" customWidth="1"/>
    <col min="12" max="13" width="0" style="4" hidden="1" customWidth="1"/>
    <col min="14" max="14" width="2.7265625" style="3" customWidth="1"/>
    <col min="15" max="15" width="5" style="4" customWidth="1"/>
    <col min="16" max="16" width="2.7265625" style="3" customWidth="1"/>
    <col min="17" max="18" width="9" style="4"/>
    <col min="19" max="20" width="6.7265625" style="4" customWidth="1"/>
    <col min="21" max="22" width="6.7265625" style="3" customWidth="1"/>
    <col min="23" max="24" width="6.7265625" style="3" hidden="1" customWidth="1"/>
    <col min="25" max="26" width="6.7265625" style="15" hidden="1" customWidth="1"/>
    <col min="27" max="29" width="6.7265625" style="16" hidden="1" customWidth="1"/>
    <col min="30" max="37" width="6.7265625" style="3" hidden="1" customWidth="1"/>
    <col min="38" max="38" width="7.453125" style="3" customWidth="1"/>
    <col min="39" max="16384" width="9" style="3"/>
  </cols>
  <sheetData>
    <row r="1" spans="1:37" ht="14">
      <c r="A1" s="2" t="s">
        <v>169</v>
      </c>
      <c r="C1" s="2" t="s">
        <v>147</v>
      </c>
    </row>
    <row r="2" spans="1:37" ht="15" customHeight="1">
      <c r="A2" s="2" t="s">
        <v>213</v>
      </c>
      <c r="C2" s="2" t="s">
        <v>152</v>
      </c>
      <c r="AA2" s="15"/>
    </row>
    <row r="3" spans="1:37" ht="15" customHeight="1">
      <c r="Y3" s="15" t="s">
        <v>187</v>
      </c>
      <c r="AA3" s="15"/>
    </row>
    <row r="4" spans="1:37" ht="15" customHeight="1">
      <c r="A4" s="161"/>
      <c r="B4" s="161"/>
      <c r="C4" s="114"/>
      <c r="D4" s="111" t="s">
        <v>189</v>
      </c>
      <c r="E4" s="64" t="s">
        <v>190</v>
      </c>
      <c r="Y4" s="15" t="s">
        <v>188</v>
      </c>
      <c r="AA4" s="15"/>
    </row>
    <row r="5" spans="1:37" ht="15" customHeight="1">
      <c r="A5" s="162"/>
      <c r="B5" s="162"/>
      <c r="C5" s="113"/>
      <c r="D5" s="117" t="s">
        <v>187</v>
      </c>
      <c r="E5" s="115" t="str">
        <f>'別紙-第3項(1)基準年'!$D$4&amp;"年度"</f>
        <v>2025年度</v>
      </c>
      <c r="G5" s="40" t="s">
        <v>38</v>
      </c>
      <c r="AA5" s="15"/>
    </row>
    <row r="6" spans="1:37" ht="15" customHeight="1">
      <c r="G6" s="163" t="s">
        <v>39</v>
      </c>
      <c r="AA6" s="15"/>
    </row>
    <row r="7" spans="1:37"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c r="AA7" s="15"/>
    </row>
    <row r="8" spans="1:37" ht="15" customHeight="1">
      <c r="A8" s="1" t="s">
        <v>191</v>
      </c>
      <c r="B8" s="155" t="s">
        <v>180</v>
      </c>
      <c r="C8" s="5" t="s">
        <v>181</v>
      </c>
      <c r="D8" s="1" t="s">
        <v>192</v>
      </c>
      <c r="E8" s="6" t="s">
        <v>170</v>
      </c>
      <c r="F8" s="1" t="s">
        <v>418</v>
      </c>
      <c r="G8" s="7" t="s">
        <v>170</v>
      </c>
      <c r="H8" s="1301"/>
      <c r="I8" s="1293"/>
      <c r="J8" s="1294"/>
      <c r="K8" s="1297"/>
      <c r="L8" s="1298"/>
      <c r="M8" s="1293"/>
      <c r="N8" s="1297"/>
      <c r="O8" s="1298"/>
      <c r="P8" s="1297"/>
      <c r="Q8" s="1298"/>
      <c r="R8" s="1293"/>
      <c r="S8" s="1293"/>
      <c r="T8" s="1293"/>
    </row>
    <row r="9" spans="1:37" ht="15" customHeight="1">
      <c r="A9" s="22"/>
      <c r="B9" s="75"/>
      <c r="C9" s="1304" t="s">
        <v>56</v>
      </c>
      <c r="D9" s="805"/>
      <c r="E9" s="1307" t="s">
        <v>459</v>
      </c>
      <c r="F9" s="14"/>
      <c r="G9" s="669"/>
      <c r="H9" s="13"/>
      <c r="I9" s="17"/>
      <c r="J9" s="8" t="str">
        <f t="shared" ref="J9:J64" si="0">IF(G9="","",VLOOKUP(G9,$AE$10:$AG$74,2,FALSE))</f>
        <v/>
      </c>
      <c r="K9" s="9"/>
      <c r="L9" s="87" t="s">
        <v>27</v>
      </c>
      <c r="M9" s="194" t="s">
        <v>28</v>
      </c>
      <c r="N9" s="9"/>
      <c r="O9" s="18" t="str">
        <f t="shared" ref="O9:O64" si="1">IF(G9="","",VLOOKUP(G9,$AE$10:$AG$74,3,FALSE))</f>
        <v/>
      </c>
      <c r="P9" s="679"/>
      <c r="Q9" s="680" t="str">
        <f>IFERROR(VLOOKUP(G9,$AE$10:$AI$53,5,FALSE),"")</f>
        <v/>
      </c>
      <c r="R9" s="727">
        <f>IF(ISERROR(I9*IF(O9= "",1,O9)*Q9),0,ROUND(I9*IF(O9= "",1,O9)*Q9,1))</f>
        <v>0</v>
      </c>
      <c r="S9" s="688">
        <v>28</v>
      </c>
      <c r="T9" s="728">
        <f>IF(ISERROR(R9*S9),0,ROUND(R9*S9,1))</f>
        <v>0</v>
      </c>
      <c r="U9" s="110"/>
      <c r="Y9" s="3"/>
      <c r="Z9" s="3"/>
      <c r="AA9" s="3"/>
      <c r="AB9" s="3"/>
      <c r="AC9" s="670" t="s">
        <v>9768</v>
      </c>
      <c r="AE9" s="1319" t="s">
        <v>9769</v>
      </c>
      <c r="AF9" s="1320"/>
      <c r="AG9" s="1320"/>
      <c r="AH9" s="1320"/>
      <c r="AI9" s="1321"/>
      <c r="AJ9" s="1321"/>
      <c r="AK9" s="1321"/>
    </row>
    <row r="10" spans="1:37" ht="15" customHeight="1">
      <c r="A10" s="26"/>
      <c r="B10" s="68"/>
      <c r="C10" s="1318"/>
      <c r="D10" s="806"/>
      <c r="E10" s="1308"/>
      <c r="F10" s="14"/>
      <c r="G10" s="669"/>
      <c r="H10" s="13"/>
      <c r="I10" s="17"/>
      <c r="J10" s="8" t="str">
        <f t="shared" si="0"/>
        <v/>
      </c>
      <c r="K10" s="9"/>
      <c r="L10" s="87" t="s">
        <v>27</v>
      </c>
      <c r="M10" s="194" t="s">
        <v>28</v>
      </c>
      <c r="N10" s="9"/>
      <c r="O10" s="18" t="str">
        <f t="shared" si="1"/>
        <v/>
      </c>
      <c r="P10" s="679"/>
      <c r="Q10" s="680" t="str">
        <f>IFERROR(VLOOKUP(G10,$AE$10:$AI$53,5,FALSE),"")</f>
        <v/>
      </c>
      <c r="R10" s="727">
        <f t="shared" ref="R10:R59" si="2">IF(ISERROR(I10*IF(O10= "",1,O10)*Q10),0,ROUND(I10*IF(O10= "",1,O10)*Q10,1))</f>
        <v>0</v>
      </c>
      <c r="S10" s="688">
        <v>28</v>
      </c>
      <c r="T10" s="728">
        <f t="shared" ref="T10:T59" si="3">IF(ISERROR(R10*S10),0,ROUND(R10*S10,1))</f>
        <v>0</v>
      </c>
      <c r="U10" s="110"/>
      <c r="W10" s="3" t="s">
        <v>9770</v>
      </c>
      <c r="X10" s="3" t="s">
        <v>194</v>
      </c>
      <c r="Y10" s="3" t="s">
        <v>9771</v>
      </c>
      <c r="Z10" s="3" t="s">
        <v>57</v>
      </c>
      <c r="AA10" s="3" t="s">
        <v>9772</v>
      </c>
      <c r="AB10" s="3"/>
      <c r="AC10" s="3" t="s">
        <v>9770</v>
      </c>
      <c r="AE10" s="3" t="s">
        <v>9770</v>
      </c>
      <c r="AF10" s="3" t="s">
        <v>194</v>
      </c>
      <c r="AG10" s="3" t="s">
        <v>9771</v>
      </c>
      <c r="AH10" s="3" t="s">
        <v>9773</v>
      </c>
      <c r="AI10" s="110" t="s">
        <v>9774</v>
      </c>
      <c r="AJ10" s="671" t="s">
        <v>9773</v>
      </c>
      <c r="AK10" s="110" t="s">
        <v>9774</v>
      </c>
    </row>
    <row r="11" spans="1:37" ht="15" customHeight="1">
      <c r="A11" s="20"/>
      <c r="B11" s="83"/>
      <c r="C11" s="1305"/>
      <c r="D11" s="807"/>
      <c r="E11" s="1309"/>
      <c r="F11" s="14"/>
      <c r="G11" s="669"/>
      <c r="H11" s="13"/>
      <c r="I11" s="17"/>
      <c r="J11" s="8" t="str">
        <f t="shared" si="0"/>
        <v/>
      </c>
      <c r="K11" s="9"/>
      <c r="L11" s="87" t="s">
        <v>27</v>
      </c>
      <c r="M11" s="194" t="s">
        <v>28</v>
      </c>
      <c r="N11" s="9"/>
      <c r="O11" s="18" t="str">
        <f t="shared" si="1"/>
        <v/>
      </c>
      <c r="P11" s="679"/>
      <c r="Q11" s="680" t="str">
        <f>IFERROR(VLOOKUP(G11,$AE$10:$AI$53,5,FALSE),"")</f>
        <v/>
      </c>
      <c r="R11" s="727">
        <f t="shared" si="2"/>
        <v>0</v>
      </c>
      <c r="S11" s="688">
        <v>28</v>
      </c>
      <c r="T11" s="728">
        <f t="shared" si="3"/>
        <v>0</v>
      </c>
      <c r="U11" s="110"/>
      <c r="W11" s="3" t="s">
        <v>8082</v>
      </c>
      <c r="X11" s="3" t="s">
        <v>194</v>
      </c>
      <c r="Y11" s="3" t="s">
        <v>9775</v>
      </c>
      <c r="Z11" s="3" t="s">
        <v>57</v>
      </c>
      <c r="AA11" s="3" t="s">
        <v>9772</v>
      </c>
      <c r="AB11" s="3"/>
      <c r="AC11" s="3" t="s">
        <v>8082</v>
      </c>
      <c r="AE11" s="3" t="s">
        <v>8082</v>
      </c>
      <c r="AF11" s="3" t="s">
        <v>194</v>
      </c>
      <c r="AG11" s="3" t="s">
        <v>9775</v>
      </c>
      <c r="AH11" s="3" t="s">
        <v>9773</v>
      </c>
      <c r="AI11" s="110" t="s">
        <v>9774</v>
      </c>
      <c r="AJ11" s="671" t="s">
        <v>9776</v>
      </c>
      <c r="AK11" s="110" t="s">
        <v>9777</v>
      </c>
    </row>
    <row r="12" spans="1:37" ht="15" customHeight="1">
      <c r="A12" s="119"/>
      <c r="B12" s="120"/>
      <c r="C12" s="1305"/>
      <c r="D12" s="807"/>
      <c r="E12" s="1313" t="s">
        <v>9778</v>
      </c>
      <c r="F12" s="14"/>
      <c r="G12" s="102"/>
      <c r="H12" s="103"/>
      <c r="I12" s="17"/>
      <c r="J12" s="8" t="str">
        <f t="shared" si="0"/>
        <v/>
      </c>
      <c r="K12" s="9"/>
      <c r="L12" s="87" t="s">
        <v>27</v>
      </c>
      <c r="M12" s="194" t="s">
        <v>28</v>
      </c>
      <c r="N12" s="9"/>
      <c r="O12" s="18" t="str">
        <f t="shared" si="1"/>
        <v/>
      </c>
      <c r="P12" s="679"/>
      <c r="Q12" s="680">
        <v>3.1000000000000001E-5</v>
      </c>
      <c r="R12" s="727">
        <f t="shared" si="2"/>
        <v>0</v>
      </c>
      <c r="S12" s="688">
        <v>28</v>
      </c>
      <c r="T12" s="728">
        <f t="shared" si="3"/>
        <v>0</v>
      </c>
      <c r="U12" s="121"/>
      <c r="W12" s="3" t="s">
        <v>8081</v>
      </c>
      <c r="X12" s="3" t="s">
        <v>194</v>
      </c>
      <c r="Y12" s="3" t="s">
        <v>9779</v>
      </c>
      <c r="Z12" s="3" t="s">
        <v>57</v>
      </c>
      <c r="AA12" s="3" t="s">
        <v>9772</v>
      </c>
      <c r="AB12" s="3"/>
      <c r="AC12" s="3" t="s">
        <v>8081</v>
      </c>
      <c r="AE12" s="3" t="s">
        <v>8081</v>
      </c>
      <c r="AF12" s="3" t="s">
        <v>194</v>
      </c>
      <c r="AG12" s="3" t="s">
        <v>9779</v>
      </c>
      <c r="AH12" s="3" t="s">
        <v>9773</v>
      </c>
      <c r="AI12" s="110" t="s">
        <v>9774</v>
      </c>
      <c r="AJ12" s="671" t="s">
        <v>9780</v>
      </c>
      <c r="AK12" s="110" t="s">
        <v>9781</v>
      </c>
    </row>
    <row r="13" spans="1:37" ht="15" customHeight="1">
      <c r="A13" s="26"/>
      <c r="B13" s="68"/>
      <c r="C13" s="1305"/>
      <c r="D13" s="807"/>
      <c r="E13" s="1308"/>
      <c r="F13" s="14"/>
      <c r="G13" s="102"/>
      <c r="H13" s="103"/>
      <c r="I13" s="17"/>
      <c r="J13" s="8" t="str">
        <f t="shared" si="0"/>
        <v/>
      </c>
      <c r="K13" s="9"/>
      <c r="L13" s="87"/>
      <c r="M13" s="194"/>
      <c r="N13" s="9"/>
      <c r="O13" s="18" t="str">
        <f t="shared" si="1"/>
        <v/>
      </c>
      <c r="P13" s="679"/>
      <c r="Q13" s="680">
        <v>3.1000000000000001E-5</v>
      </c>
      <c r="R13" s="727">
        <f t="shared" si="2"/>
        <v>0</v>
      </c>
      <c r="S13" s="688">
        <v>28</v>
      </c>
      <c r="T13" s="728">
        <f t="shared" si="3"/>
        <v>0</v>
      </c>
      <c r="U13" s="121"/>
      <c r="W13" s="3" t="s">
        <v>8084</v>
      </c>
      <c r="X13" s="3" t="s">
        <v>194</v>
      </c>
      <c r="Y13" s="3" t="s">
        <v>9782</v>
      </c>
      <c r="Z13" s="3" t="s">
        <v>57</v>
      </c>
      <c r="AA13" s="3" t="s">
        <v>9772</v>
      </c>
      <c r="AB13" s="3"/>
      <c r="AC13" s="3" t="s">
        <v>8084</v>
      </c>
      <c r="AE13" s="3" t="s">
        <v>8084</v>
      </c>
      <c r="AF13" s="3" t="s">
        <v>194</v>
      </c>
      <c r="AG13" s="3" t="s">
        <v>9782</v>
      </c>
      <c r="AH13" s="3" t="s">
        <v>9773</v>
      </c>
      <c r="AI13" s="110" t="s">
        <v>9774</v>
      </c>
      <c r="AJ13" s="671" t="s">
        <v>9783</v>
      </c>
      <c r="AK13" s="110" t="s">
        <v>9784</v>
      </c>
    </row>
    <row r="14" spans="1:37" ht="15" customHeight="1">
      <c r="A14" s="26"/>
      <c r="B14" s="68"/>
      <c r="C14" s="1305"/>
      <c r="D14" s="807"/>
      <c r="E14" s="1308"/>
      <c r="F14" s="14"/>
      <c r="G14" s="102"/>
      <c r="H14" s="103"/>
      <c r="I14" s="17"/>
      <c r="J14" s="8" t="str">
        <f t="shared" si="0"/>
        <v/>
      </c>
      <c r="K14" s="9"/>
      <c r="L14" s="87"/>
      <c r="M14" s="194"/>
      <c r="N14" s="9"/>
      <c r="O14" s="18" t="str">
        <f t="shared" si="1"/>
        <v/>
      </c>
      <c r="P14" s="679"/>
      <c r="Q14" s="680">
        <v>3.1000000000000001E-5</v>
      </c>
      <c r="R14" s="727">
        <f t="shared" si="2"/>
        <v>0</v>
      </c>
      <c r="S14" s="688">
        <v>28</v>
      </c>
      <c r="T14" s="728">
        <f t="shared" si="3"/>
        <v>0</v>
      </c>
      <c r="U14" s="121"/>
      <c r="W14" s="3" t="s">
        <v>9785</v>
      </c>
      <c r="X14" s="3" t="s">
        <v>194</v>
      </c>
      <c r="Y14" s="3" t="s">
        <v>9786</v>
      </c>
      <c r="Z14" s="3" t="s">
        <v>57</v>
      </c>
      <c r="AA14" s="3" t="s">
        <v>9772</v>
      </c>
      <c r="AB14" s="3"/>
      <c r="AC14" s="3" t="s">
        <v>9785</v>
      </c>
      <c r="AE14" s="3" t="s">
        <v>9785</v>
      </c>
      <c r="AF14" s="3" t="s">
        <v>194</v>
      </c>
      <c r="AG14" s="3" t="s">
        <v>9786</v>
      </c>
      <c r="AH14" s="3" t="s">
        <v>9773</v>
      </c>
      <c r="AI14" s="110" t="s">
        <v>9774</v>
      </c>
      <c r="AJ14" s="671" t="s">
        <v>9787</v>
      </c>
      <c r="AK14" s="110" t="s">
        <v>9788</v>
      </c>
    </row>
    <row r="15" spans="1:37" ht="15" customHeight="1">
      <c r="A15" s="26"/>
      <c r="B15" s="68"/>
      <c r="C15" s="1305"/>
      <c r="D15" s="807"/>
      <c r="E15" s="1309"/>
      <c r="F15" s="14"/>
      <c r="G15" s="102"/>
      <c r="H15" s="103"/>
      <c r="I15" s="17"/>
      <c r="J15" s="8" t="str">
        <f t="shared" si="0"/>
        <v/>
      </c>
      <c r="K15" s="9"/>
      <c r="L15" s="87" t="s">
        <v>27</v>
      </c>
      <c r="M15" s="194" t="s">
        <v>28</v>
      </c>
      <c r="N15" s="9"/>
      <c r="O15" s="18" t="str">
        <f t="shared" si="1"/>
        <v/>
      </c>
      <c r="P15" s="679"/>
      <c r="Q15" s="680">
        <v>3.1000000000000001E-5</v>
      </c>
      <c r="R15" s="727">
        <f t="shared" si="2"/>
        <v>0</v>
      </c>
      <c r="S15" s="688">
        <v>28</v>
      </c>
      <c r="T15" s="728">
        <f t="shared" si="3"/>
        <v>0</v>
      </c>
      <c r="U15" s="121"/>
      <c r="W15" s="3" t="s">
        <v>9789</v>
      </c>
      <c r="X15" s="3" t="s">
        <v>194</v>
      </c>
      <c r="Y15" s="3" t="s">
        <v>9790</v>
      </c>
      <c r="Z15" s="3" t="s">
        <v>57</v>
      </c>
      <c r="AA15" s="3" t="s">
        <v>9772</v>
      </c>
      <c r="AB15" s="3"/>
      <c r="AC15" s="3" t="s">
        <v>9789</v>
      </c>
      <c r="AE15" s="3" t="s">
        <v>9789</v>
      </c>
      <c r="AF15" s="3" t="s">
        <v>194</v>
      </c>
      <c r="AG15" s="3" t="s">
        <v>9790</v>
      </c>
      <c r="AH15" s="3" t="s">
        <v>9773</v>
      </c>
      <c r="AI15" s="110" t="s">
        <v>9774</v>
      </c>
      <c r="AJ15" s="671" t="s">
        <v>9791</v>
      </c>
      <c r="AK15" s="110" t="s">
        <v>9792</v>
      </c>
    </row>
    <row r="16" spans="1:37" ht="15" customHeight="1">
      <c r="A16" s="26"/>
      <c r="B16" s="68"/>
      <c r="C16" s="1305"/>
      <c r="D16" s="807"/>
      <c r="E16" s="1310" t="s">
        <v>9793</v>
      </c>
      <c r="F16" s="14"/>
      <c r="G16" s="102"/>
      <c r="H16" s="103"/>
      <c r="I16" s="17"/>
      <c r="J16" s="8" t="str">
        <f t="shared" si="0"/>
        <v/>
      </c>
      <c r="K16" s="9"/>
      <c r="L16" s="87" t="s">
        <v>27</v>
      </c>
      <c r="M16" s="194" t="s">
        <v>28</v>
      </c>
      <c r="N16" s="9"/>
      <c r="O16" s="18" t="str">
        <f t="shared" si="1"/>
        <v/>
      </c>
      <c r="P16" s="679"/>
      <c r="Q16" s="680">
        <v>1.7E-6</v>
      </c>
      <c r="R16" s="727">
        <f t="shared" si="2"/>
        <v>0</v>
      </c>
      <c r="S16" s="688">
        <v>28</v>
      </c>
      <c r="T16" s="728">
        <f t="shared" si="3"/>
        <v>0</v>
      </c>
      <c r="U16" s="110"/>
      <c r="W16" s="3" t="s">
        <v>9794</v>
      </c>
      <c r="X16" s="3" t="s">
        <v>194</v>
      </c>
      <c r="Y16" s="3" t="s">
        <v>9795</v>
      </c>
      <c r="Z16" s="3" t="s">
        <v>57</v>
      </c>
      <c r="AA16" s="3" t="s">
        <v>9772</v>
      </c>
      <c r="AB16" s="3"/>
      <c r="AC16" s="3" t="s">
        <v>9794</v>
      </c>
      <c r="AE16" s="3" t="s">
        <v>9794</v>
      </c>
      <c r="AF16" s="3" t="s">
        <v>194</v>
      </c>
      <c r="AG16" s="3" t="s">
        <v>9795</v>
      </c>
      <c r="AH16" s="3" t="s">
        <v>9773</v>
      </c>
      <c r="AI16" s="110" t="s">
        <v>9774</v>
      </c>
      <c r="AJ16" s="671" t="s">
        <v>9796</v>
      </c>
      <c r="AK16" s="110" t="s">
        <v>9797</v>
      </c>
    </row>
    <row r="17" spans="1:37" ht="15" customHeight="1">
      <c r="A17" s="26"/>
      <c r="B17" s="68"/>
      <c r="C17" s="1305"/>
      <c r="D17" s="807"/>
      <c r="E17" s="1316"/>
      <c r="F17" s="14"/>
      <c r="G17" s="102"/>
      <c r="H17" s="103"/>
      <c r="I17" s="17"/>
      <c r="J17" s="8" t="str">
        <f t="shared" si="0"/>
        <v/>
      </c>
      <c r="K17" s="9"/>
      <c r="L17" s="87" t="s">
        <v>27</v>
      </c>
      <c r="M17" s="194" t="s">
        <v>28</v>
      </c>
      <c r="N17" s="9"/>
      <c r="O17" s="18" t="str">
        <f t="shared" si="1"/>
        <v/>
      </c>
      <c r="P17" s="679"/>
      <c r="Q17" s="680">
        <v>1.7E-6</v>
      </c>
      <c r="R17" s="727">
        <f t="shared" si="2"/>
        <v>0</v>
      </c>
      <c r="S17" s="688">
        <v>28</v>
      </c>
      <c r="T17" s="728">
        <f t="shared" si="3"/>
        <v>0</v>
      </c>
      <c r="U17" s="110"/>
      <c r="W17" s="3" t="s">
        <v>9798</v>
      </c>
      <c r="X17" s="3" t="s">
        <v>194</v>
      </c>
      <c r="Y17" s="3" t="s">
        <v>9799</v>
      </c>
      <c r="Z17" s="3" t="s">
        <v>57</v>
      </c>
      <c r="AA17" s="3" t="s">
        <v>9772</v>
      </c>
      <c r="AB17" s="3"/>
      <c r="AC17" s="3" t="s">
        <v>9798</v>
      </c>
      <c r="AE17" s="3" t="s">
        <v>9798</v>
      </c>
      <c r="AF17" s="3" t="s">
        <v>194</v>
      </c>
      <c r="AG17" s="3" t="s">
        <v>9799</v>
      </c>
      <c r="AH17" s="3" t="s">
        <v>9773</v>
      </c>
      <c r="AI17" s="110" t="s">
        <v>9774</v>
      </c>
      <c r="AJ17" s="671" t="s">
        <v>9800</v>
      </c>
      <c r="AK17" s="110" t="s">
        <v>9801</v>
      </c>
    </row>
    <row r="18" spans="1:37" ht="15" customHeight="1">
      <c r="A18" s="26"/>
      <c r="B18" s="68"/>
      <c r="C18" s="1305"/>
      <c r="D18" s="807"/>
      <c r="E18" s="1316"/>
      <c r="F18" s="14"/>
      <c r="G18" s="102"/>
      <c r="H18" s="103"/>
      <c r="I18" s="17"/>
      <c r="J18" s="8" t="str">
        <f t="shared" si="0"/>
        <v/>
      </c>
      <c r="K18" s="9"/>
      <c r="L18" s="87" t="s">
        <v>27</v>
      </c>
      <c r="M18" s="194" t="s">
        <v>28</v>
      </c>
      <c r="N18" s="9"/>
      <c r="O18" s="18" t="str">
        <f t="shared" si="1"/>
        <v/>
      </c>
      <c r="P18" s="679"/>
      <c r="Q18" s="680">
        <v>1.7E-6</v>
      </c>
      <c r="R18" s="727">
        <f t="shared" si="2"/>
        <v>0</v>
      </c>
      <c r="S18" s="688">
        <v>28</v>
      </c>
      <c r="T18" s="728">
        <f t="shared" si="3"/>
        <v>0</v>
      </c>
      <c r="U18" s="110"/>
      <c r="W18" s="3" t="s">
        <v>9802</v>
      </c>
      <c r="X18" s="3" t="s">
        <v>194</v>
      </c>
      <c r="Y18" s="3" t="s">
        <v>9803</v>
      </c>
      <c r="Z18" s="3" t="s">
        <v>57</v>
      </c>
      <c r="AA18" s="3" t="s">
        <v>9772</v>
      </c>
      <c r="AB18" s="3"/>
      <c r="AC18" s="3" t="s">
        <v>9802</v>
      </c>
      <c r="AE18" s="3" t="s">
        <v>8090</v>
      </c>
      <c r="AF18" s="3" t="s">
        <v>562</v>
      </c>
      <c r="AG18" s="3" t="s">
        <v>9804</v>
      </c>
      <c r="AH18" s="3" t="s">
        <v>9773</v>
      </c>
      <c r="AI18" s="110" t="s">
        <v>9774</v>
      </c>
      <c r="AJ18" s="671" t="s">
        <v>9805</v>
      </c>
      <c r="AK18" s="110" t="s">
        <v>9806</v>
      </c>
    </row>
    <row r="19" spans="1:37" ht="15" customHeight="1">
      <c r="A19" s="26"/>
      <c r="B19" s="68"/>
      <c r="C19" s="1305"/>
      <c r="D19" s="807"/>
      <c r="E19" s="1317"/>
      <c r="F19" s="14"/>
      <c r="G19" s="102"/>
      <c r="H19" s="103"/>
      <c r="I19" s="17"/>
      <c r="J19" s="8" t="str">
        <f t="shared" si="0"/>
        <v/>
      </c>
      <c r="K19" s="9"/>
      <c r="L19" s="87" t="s">
        <v>27</v>
      </c>
      <c r="M19" s="194" t="s">
        <v>28</v>
      </c>
      <c r="N19" s="9"/>
      <c r="O19" s="18" t="str">
        <f t="shared" si="1"/>
        <v/>
      </c>
      <c r="P19" s="679"/>
      <c r="Q19" s="680">
        <v>1.7E-6</v>
      </c>
      <c r="R19" s="727">
        <f t="shared" si="2"/>
        <v>0</v>
      </c>
      <c r="S19" s="688">
        <v>28</v>
      </c>
      <c r="T19" s="728">
        <f t="shared" si="3"/>
        <v>0</v>
      </c>
      <c r="U19" s="110"/>
      <c r="W19" s="3" t="s">
        <v>9807</v>
      </c>
      <c r="X19" s="3" t="s">
        <v>194</v>
      </c>
      <c r="Y19" s="3" t="s">
        <v>9808</v>
      </c>
      <c r="Z19" s="3" t="s">
        <v>57</v>
      </c>
      <c r="AA19" s="3" t="s">
        <v>9772</v>
      </c>
      <c r="AB19" s="3"/>
      <c r="AC19" s="3" t="s">
        <v>9807</v>
      </c>
      <c r="AE19" s="3" t="s">
        <v>8091</v>
      </c>
      <c r="AF19" s="3" t="s">
        <v>562</v>
      </c>
      <c r="AG19" s="3" t="s">
        <v>563</v>
      </c>
      <c r="AH19" s="3" t="s">
        <v>9773</v>
      </c>
      <c r="AI19" s="110" t="s">
        <v>9774</v>
      </c>
      <c r="AJ19" s="671" t="s">
        <v>9809</v>
      </c>
      <c r="AK19" s="110" t="s">
        <v>9792</v>
      </c>
    </row>
    <row r="20" spans="1:37" ht="15" customHeight="1">
      <c r="A20" s="26"/>
      <c r="B20" s="68"/>
      <c r="C20" s="1305"/>
      <c r="D20" s="807"/>
      <c r="E20" s="1310" t="s">
        <v>9810</v>
      </c>
      <c r="F20" s="14"/>
      <c r="G20" s="102"/>
      <c r="H20" s="103"/>
      <c r="I20" s="17"/>
      <c r="J20" s="8" t="str">
        <f t="shared" si="0"/>
        <v/>
      </c>
      <c r="K20" s="9"/>
      <c r="L20" s="87" t="s">
        <v>27</v>
      </c>
      <c r="M20" s="194" t="s">
        <v>28</v>
      </c>
      <c r="N20" s="9"/>
      <c r="O20" s="18" t="str">
        <f t="shared" si="1"/>
        <v/>
      </c>
      <c r="P20" s="679"/>
      <c r="Q20" s="729" t="str">
        <f>IF(G20="","",IF(VLOOKUP(G20,$W$10:$AA$74,5,FALSE)="固体化石燃料",$AF$57,IF(VLOOKUP(G20,$W$10:$AA$74,5,FALSE)="液体化石燃料",$AF$58,IF(VLOOKUP(G20,$W$10:$AA$74,5,FALSE)="気体化石燃料",$AF$59))))</f>
        <v/>
      </c>
      <c r="R20" s="727">
        <f t="shared" si="2"/>
        <v>0</v>
      </c>
      <c r="S20" s="688">
        <v>28</v>
      </c>
      <c r="T20" s="728">
        <f t="shared" si="3"/>
        <v>0</v>
      </c>
      <c r="U20" s="121"/>
      <c r="W20" s="3" t="s">
        <v>9811</v>
      </c>
      <c r="X20" s="3" t="s">
        <v>195</v>
      </c>
      <c r="Y20" s="3" t="s">
        <v>9812</v>
      </c>
      <c r="Z20" s="3" t="s">
        <v>59</v>
      </c>
      <c r="AA20" s="3" t="s">
        <v>9813</v>
      </c>
      <c r="AB20" s="3"/>
      <c r="AC20" s="3" t="s">
        <v>9811</v>
      </c>
      <c r="AE20" s="3" t="s">
        <v>8092</v>
      </c>
      <c r="AF20" s="3" t="s">
        <v>562</v>
      </c>
      <c r="AG20" s="3" t="s">
        <v>9814</v>
      </c>
      <c r="AH20" s="3" t="s">
        <v>9773</v>
      </c>
      <c r="AI20" s="110" t="s">
        <v>9774</v>
      </c>
    </row>
    <row r="21" spans="1:37" ht="15" customHeight="1">
      <c r="A21" s="26"/>
      <c r="B21" s="68"/>
      <c r="C21" s="1305"/>
      <c r="D21" s="807"/>
      <c r="E21" s="1316"/>
      <c r="F21" s="14"/>
      <c r="G21" s="102"/>
      <c r="H21" s="103"/>
      <c r="I21" s="17"/>
      <c r="J21" s="8" t="str">
        <f t="shared" si="0"/>
        <v/>
      </c>
      <c r="K21" s="9"/>
      <c r="L21" s="87" t="s">
        <v>27</v>
      </c>
      <c r="M21" s="194" t="s">
        <v>28</v>
      </c>
      <c r="N21" s="9"/>
      <c r="O21" s="18" t="str">
        <f t="shared" si="1"/>
        <v/>
      </c>
      <c r="P21" s="679"/>
      <c r="Q21" s="729" t="str">
        <f>IF(G21="","",IF(VLOOKUP(G21,$W$10:$AA$74,5,FALSE)="固体化石燃料",$AF$57,IF(VLOOKUP(G21,$W$10:$AA$74,5,FALSE)="液体化石燃料",$AF$58,IF(VLOOKUP(G21,$W$10:$AA$74,5,FALSE)="気体化石燃料",$AF$59))))</f>
        <v/>
      </c>
      <c r="R21" s="727">
        <f t="shared" si="2"/>
        <v>0</v>
      </c>
      <c r="S21" s="688">
        <v>28</v>
      </c>
      <c r="T21" s="728">
        <f t="shared" si="3"/>
        <v>0</v>
      </c>
      <c r="U21" s="121"/>
      <c r="W21" s="3" t="s">
        <v>9815</v>
      </c>
      <c r="X21" s="3" t="s">
        <v>195</v>
      </c>
      <c r="Y21" s="3" t="s">
        <v>9816</v>
      </c>
      <c r="Z21" s="3" t="s">
        <v>59</v>
      </c>
      <c r="AA21" s="3" t="s">
        <v>9813</v>
      </c>
      <c r="AB21" s="3"/>
      <c r="AC21" s="3" t="s">
        <v>9815</v>
      </c>
      <c r="AE21" s="3" t="s">
        <v>8093</v>
      </c>
      <c r="AF21" s="3" t="s">
        <v>562</v>
      </c>
      <c r="AG21" s="3" t="s">
        <v>9817</v>
      </c>
      <c r="AH21" s="3" t="s">
        <v>9773</v>
      </c>
      <c r="AI21" s="110" t="s">
        <v>9774</v>
      </c>
    </row>
    <row r="22" spans="1:37" ht="15" customHeight="1">
      <c r="A22" s="26"/>
      <c r="B22" s="68"/>
      <c r="C22" s="1305"/>
      <c r="D22" s="807"/>
      <c r="E22" s="1316"/>
      <c r="F22" s="14"/>
      <c r="G22" s="102"/>
      <c r="H22" s="103"/>
      <c r="I22" s="17"/>
      <c r="J22" s="8" t="str">
        <f t="shared" si="0"/>
        <v/>
      </c>
      <c r="K22" s="9"/>
      <c r="L22" s="87" t="s">
        <v>27</v>
      </c>
      <c r="M22" s="194" t="s">
        <v>28</v>
      </c>
      <c r="N22" s="9"/>
      <c r="O22" s="18" t="str">
        <f t="shared" si="1"/>
        <v/>
      </c>
      <c r="P22" s="679"/>
      <c r="Q22" s="729" t="str">
        <f>IF(G22="","",IF(VLOOKUP(G22,$W$10:$AA$74,5,FALSE)="固体化石燃料",$AF$57,IF(VLOOKUP(G22,$W$10:$AA$74,5,FALSE)="液体化石燃料",$AF$58,IF(VLOOKUP(G22,$W$10:$AA$74,5,FALSE)="気体化石燃料",$AF$59))))</f>
        <v/>
      </c>
      <c r="R22" s="727">
        <f t="shared" si="2"/>
        <v>0</v>
      </c>
      <c r="S22" s="688">
        <v>28</v>
      </c>
      <c r="T22" s="728">
        <f t="shared" si="3"/>
        <v>0</v>
      </c>
      <c r="U22" s="121"/>
      <c r="W22" s="3" t="s">
        <v>9818</v>
      </c>
      <c r="X22" s="3" t="s">
        <v>195</v>
      </c>
      <c r="Y22" s="3" t="s">
        <v>9819</v>
      </c>
      <c r="Z22" s="3" t="s">
        <v>59</v>
      </c>
      <c r="AA22" s="3" t="s">
        <v>9813</v>
      </c>
      <c r="AB22" s="3"/>
      <c r="AC22" s="3" t="s">
        <v>9818</v>
      </c>
      <c r="AE22" s="3" t="s">
        <v>8094</v>
      </c>
      <c r="AF22" s="3" t="s">
        <v>562</v>
      </c>
      <c r="AG22" s="3" t="s">
        <v>9817</v>
      </c>
      <c r="AH22" s="3" t="s">
        <v>9773</v>
      </c>
      <c r="AI22" s="110" t="s">
        <v>9774</v>
      </c>
    </row>
    <row r="23" spans="1:37" ht="15" customHeight="1">
      <c r="A23" s="26"/>
      <c r="B23" s="68"/>
      <c r="C23" s="1305"/>
      <c r="D23" s="807"/>
      <c r="E23" s="1317"/>
      <c r="F23" s="14"/>
      <c r="G23" s="102"/>
      <c r="H23" s="103"/>
      <c r="I23" s="17"/>
      <c r="J23" s="8" t="str">
        <f t="shared" si="0"/>
        <v/>
      </c>
      <c r="K23" s="9"/>
      <c r="L23" s="87" t="s">
        <v>27</v>
      </c>
      <c r="M23" s="194" t="s">
        <v>28</v>
      </c>
      <c r="N23" s="9"/>
      <c r="O23" s="18" t="str">
        <f t="shared" si="1"/>
        <v/>
      </c>
      <c r="P23" s="679"/>
      <c r="Q23" s="729" t="str">
        <f>IF(G23="","",IF(VLOOKUP(G23,$W$10:$AA$74,5,FALSE)="固体化石燃料",$AF$57,IF(VLOOKUP(G23,$W$10:$AA$74,5,FALSE)="液体化石燃料",$AF$58,IF(VLOOKUP(G23,$W$10:$AA$74,5,FALSE)="気体化石燃料",$AF$59))))</f>
        <v/>
      </c>
      <c r="R23" s="727">
        <f t="shared" si="2"/>
        <v>0</v>
      </c>
      <c r="S23" s="688">
        <v>28</v>
      </c>
      <c r="T23" s="728">
        <f t="shared" si="3"/>
        <v>0</v>
      </c>
      <c r="U23" s="121"/>
      <c r="W23" s="3" t="s">
        <v>9820</v>
      </c>
      <c r="X23" s="3" t="s">
        <v>195</v>
      </c>
      <c r="Y23" s="3" t="s">
        <v>9821</v>
      </c>
      <c r="Z23" s="3" t="s">
        <v>59</v>
      </c>
      <c r="AA23" s="3" t="s">
        <v>9813</v>
      </c>
      <c r="AB23" s="3"/>
      <c r="AC23" s="3" t="s">
        <v>9820</v>
      </c>
      <c r="AE23" s="3" t="s">
        <v>9802</v>
      </c>
      <c r="AF23" s="3" t="s">
        <v>194</v>
      </c>
      <c r="AG23" s="3" t="s">
        <v>9803</v>
      </c>
      <c r="AH23" s="3" t="s">
        <v>9773</v>
      </c>
      <c r="AI23" s="110" t="s">
        <v>9774</v>
      </c>
    </row>
    <row r="24" spans="1:37" ht="15" customHeight="1">
      <c r="A24" s="26"/>
      <c r="B24" s="68"/>
      <c r="C24" s="1305"/>
      <c r="D24" s="807"/>
      <c r="E24" s="1313" t="s">
        <v>9822</v>
      </c>
      <c r="F24" s="14"/>
      <c r="G24" s="102"/>
      <c r="H24" s="103"/>
      <c r="I24" s="17"/>
      <c r="J24" s="8" t="str">
        <f t="shared" si="0"/>
        <v/>
      </c>
      <c r="K24" s="9"/>
      <c r="L24" s="87" t="s">
        <v>27</v>
      </c>
      <c r="M24" s="194" t="s">
        <v>28</v>
      </c>
      <c r="N24" s="9"/>
      <c r="O24" s="18" t="str">
        <f t="shared" si="1"/>
        <v/>
      </c>
      <c r="P24" s="679"/>
      <c r="Q24" s="729" t="str">
        <f>IF(G24="","",IF(VLOOKUP(G24,$W$10:$AA$74,5,FALSE)="固体化石燃料",$AF$62,IF(VLOOKUP(G24,$W$10:$AA$74,5,FALSE)="液体化石燃料",$AF$63,IF(VLOOKUP(G24,$W$10:$AA$74,5,FALSE)="気体化石燃料",$AF$64))))</f>
        <v/>
      </c>
      <c r="R24" s="727">
        <f t="shared" si="2"/>
        <v>0</v>
      </c>
      <c r="S24" s="688">
        <v>28</v>
      </c>
      <c r="T24" s="728">
        <f t="shared" si="3"/>
        <v>0</v>
      </c>
      <c r="U24" s="121"/>
      <c r="W24" s="3" t="s">
        <v>8077</v>
      </c>
      <c r="X24" s="3" t="s">
        <v>195</v>
      </c>
      <c r="Y24" s="3" t="s">
        <v>9823</v>
      </c>
      <c r="Z24" s="3" t="s">
        <v>59</v>
      </c>
      <c r="AA24" s="3" t="s">
        <v>9813</v>
      </c>
      <c r="AB24" s="3"/>
      <c r="AC24" s="3" t="s">
        <v>8077</v>
      </c>
      <c r="AE24" s="3" t="s">
        <v>9807</v>
      </c>
      <c r="AF24" s="3" t="s">
        <v>194</v>
      </c>
      <c r="AG24" s="3" t="s">
        <v>9808</v>
      </c>
      <c r="AH24" s="3" t="s">
        <v>9773</v>
      </c>
      <c r="AI24" s="110" t="s">
        <v>9774</v>
      </c>
    </row>
    <row r="25" spans="1:37" ht="15" customHeight="1">
      <c r="A25" s="26"/>
      <c r="B25" s="68"/>
      <c r="C25" s="1305"/>
      <c r="D25" s="807"/>
      <c r="E25" s="1314"/>
      <c r="F25" s="14"/>
      <c r="G25" s="102"/>
      <c r="H25" s="103"/>
      <c r="I25" s="17"/>
      <c r="J25" s="8" t="str">
        <f t="shared" si="0"/>
        <v/>
      </c>
      <c r="K25" s="9"/>
      <c r="L25" s="87" t="s">
        <v>27</v>
      </c>
      <c r="M25" s="194" t="s">
        <v>28</v>
      </c>
      <c r="N25" s="9"/>
      <c r="O25" s="18" t="str">
        <f t="shared" si="1"/>
        <v/>
      </c>
      <c r="P25" s="679"/>
      <c r="Q25" s="729" t="str">
        <f>IF(G25="","",IF(VLOOKUP(G25,$W$10:$AA$74,5,FALSE)="固体化石燃料",$AF$62,IF(VLOOKUP(G25,$W$10:$AA$74,5,FALSE)="液体化石燃料",$AF$63,IF(VLOOKUP(G25,$W$10:$AA$74,5,FALSE)="気体化石燃料",$AF$64))))</f>
        <v/>
      </c>
      <c r="R25" s="727">
        <f t="shared" si="2"/>
        <v>0</v>
      </c>
      <c r="S25" s="688">
        <v>28</v>
      </c>
      <c r="T25" s="728">
        <f t="shared" si="3"/>
        <v>0</v>
      </c>
      <c r="U25" s="121"/>
      <c r="W25" s="3" t="s">
        <v>61</v>
      </c>
      <c r="X25" s="3" t="s">
        <v>195</v>
      </c>
      <c r="Y25" s="3" t="s">
        <v>9824</v>
      </c>
      <c r="Z25" s="3" t="s">
        <v>59</v>
      </c>
      <c r="AA25" s="3" t="s">
        <v>9813</v>
      </c>
      <c r="AB25" s="3"/>
      <c r="AC25" s="3" t="s">
        <v>61</v>
      </c>
      <c r="AE25" s="3" t="s">
        <v>9825</v>
      </c>
      <c r="AF25" s="3" t="s">
        <v>562</v>
      </c>
      <c r="AG25" s="3" t="s">
        <v>9826</v>
      </c>
      <c r="AH25" s="672" t="s">
        <v>9787</v>
      </c>
      <c r="AI25" s="110" t="s">
        <v>9788</v>
      </c>
    </row>
    <row r="26" spans="1:37" ht="15" customHeight="1">
      <c r="A26" s="26"/>
      <c r="B26" s="68"/>
      <c r="C26" s="1305"/>
      <c r="D26" s="807"/>
      <c r="E26" s="1314"/>
      <c r="F26" s="14"/>
      <c r="G26" s="102"/>
      <c r="H26" s="103"/>
      <c r="I26" s="17"/>
      <c r="J26" s="8" t="str">
        <f t="shared" si="0"/>
        <v/>
      </c>
      <c r="K26" s="9"/>
      <c r="L26" s="87" t="s">
        <v>27</v>
      </c>
      <c r="M26" s="194" t="s">
        <v>28</v>
      </c>
      <c r="N26" s="9"/>
      <c r="O26" s="18" t="str">
        <f t="shared" si="1"/>
        <v/>
      </c>
      <c r="P26" s="679"/>
      <c r="Q26" s="729" t="str">
        <f>IF(G26="","",IF(VLOOKUP(G26,$W$10:$AA$74,5,FALSE)="固体化石燃料",$AF$62,IF(VLOOKUP(G26,$W$10:$AA$74,5,FALSE)="液体化石燃料",$AF$63,IF(VLOOKUP(G26,$W$10:$AA$74,5,FALSE)="気体化石燃料",$AF$64))))</f>
        <v/>
      </c>
      <c r="R26" s="727">
        <f t="shared" si="2"/>
        <v>0</v>
      </c>
      <c r="S26" s="688">
        <v>28</v>
      </c>
      <c r="T26" s="728">
        <f t="shared" si="3"/>
        <v>0</v>
      </c>
      <c r="U26" s="121"/>
      <c r="W26" s="3" t="s">
        <v>9827</v>
      </c>
      <c r="X26" s="3" t="s">
        <v>195</v>
      </c>
      <c r="Y26" s="3" t="s">
        <v>9828</v>
      </c>
      <c r="Z26" s="3" t="s">
        <v>59</v>
      </c>
      <c r="AA26" s="3" t="s">
        <v>9813</v>
      </c>
      <c r="AB26" s="3"/>
      <c r="AC26" s="3" t="s">
        <v>9827</v>
      </c>
      <c r="AE26" s="3" t="s">
        <v>9829</v>
      </c>
      <c r="AF26" s="3" t="s">
        <v>562</v>
      </c>
      <c r="AG26" s="3" t="s">
        <v>9830</v>
      </c>
      <c r="AH26" s="672" t="s">
        <v>9787</v>
      </c>
      <c r="AI26" s="110" t="s">
        <v>9788</v>
      </c>
    </row>
    <row r="27" spans="1:37" ht="15" customHeight="1">
      <c r="A27" s="26"/>
      <c r="B27" s="68"/>
      <c r="C27" s="1305"/>
      <c r="D27" s="807"/>
      <c r="E27" s="1315"/>
      <c r="F27" s="14"/>
      <c r="G27" s="102"/>
      <c r="H27" s="103"/>
      <c r="I27" s="17"/>
      <c r="J27" s="8" t="str">
        <f t="shared" si="0"/>
        <v/>
      </c>
      <c r="K27" s="9"/>
      <c r="L27" s="87" t="s">
        <v>27</v>
      </c>
      <c r="M27" s="194" t="s">
        <v>28</v>
      </c>
      <c r="N27" s="9"/>
      <c r="O27" s="18" t="str">
        <f t="shared" si="1"/>
        <v/>
      </c>
      <c r="P27" s="679"/>
      <c r="Q27" s="729" t="str">
        <f>IF(G27="","",IF(VLOOKUP(G27,$W$10:$AA$74,5,FALSE)="固体化石燃料",$AF$62,IF(VLOOKUP(G27,$W$10:$AA$74,5,FALSE)="液体化石燃料",$AF$63,IF(VLOOKUP(G27,$W$10:$AA$74,5,FALSE)="気体化石燃料",$AF$64))))</f>
        <v/>
      </c>
      <c r="R27" s="727">
        <f t="shared" si="2"/>
        <v>0</v>
      </c>
      <c r="S27" s="688">
        <v>28</v>
      </c>
      <c r="T27" s="728">
        <f t="shared" si="3"/>
        <v>0</v>
      </c>
      <c r="U27" s="121"/>
      <c r="W27" s="3" t="s">
        <v>9831</v>
      </c>
      <c r="X27" s="3" t="s">
        <v>195</v>
      </c>
      <c r="Y27" s="3" t="s">
        <v>9832</v>
      </c>
      <c r="Z27" s="3" t="s">
        <v>59</v>
      </c>
      <c r="AA27" s="3" t="s">
        <v>9813</v>
      </c>
      <c r="AB27" s="3"/>
      <c r="AC27" s="3" t="s">
        <v>9831</v>
      </c>
      <c r="AE27" s="3" t="s">
        <v>9833</v>
      </c>
      <c r="AF27" s="3" t="s">
        <v>562</v>
      </c>
      <c r="AG27" s="3" t="s">
        <v>9826</v>
      </c>
      <c r="AH27" s="672" t="s">
        <v>9791</v>
      </c>
      <c r="AI27" s="110" t="s">
        <v>9792</v>
      </c>
    </row>
    <row r="28" spans="1:37" ht="15" customHeight="1">
      <c r="A28" s="26"/>
      <c r="B28" s="68"/>
      <c r="C28" s="1305"/>
      <c r="D28" s="807"/>
      <c r="E28" s="1313" t="s">
        <v>9834</v>
      </c>
      <c r="F28" s="14"/>
      <c r="G28" s="102"/>
      <c r="H28" s="103"/>
      <c r="I28" s="17"/>
      <c r="J28" s="8" t="str">
        <f t="shared" si="0"/>
        <v/>
      </c>
      <c r="K28" s="9"/>
      <c r="L28" s="87" t="s">
        <v>27</v>
      </c>
      <c r="M28" s="194" t="s">
        <v>28</v>
      </c>
      <c r="N28" s="9"/>
      <c r="O28" s="18" t="str">
        <f t="shared" si="1"/>
        <v/>
      </c>
      <c r="P28" s="679"/>
      <c r="Q28" s="680">
        <v>5.4E-8</v>
      </c>
      <c r="R28" s="727">
        <f t="shared" si="2"/>
        <v>0</v>
      </c>
      <c r="S28" s="688">
        <v>28</v>
      </c>
      <c r="T28" s="728">
        <f t="shared" si="3"/>
        <v>0</v>
      </c>
      <c r="U28" s="110"/>
      <c r="W28" s="3" t="s">
        <v>9835</v>
      </c>
      <c r="X28" s="3" t="s">
        <v>195</v>
      </c>
      <c r="Y28" s="3" t="s">
        <v>9836</v>
      </c>
      <c r="Z28" s="3" t="s">
        <v>59</v>
      </c>
      <c r="AA28" s="3" t="s">
        <v>9813</v>
      </c>
      <c r="AB28" s="3"/>
      <c r="AC28" s="3" t="s">
        <v>9835</v>
      </c>
      <c r="AE28" s="3" t="s">
        <v>9837</v>
      </c>
      <c r="AF28" s="3" t="s">
        <v>562</v>
      </c>
      <c r="AG28" s="3" t="s">
        <v>9830</v>
      </c>
      <c r="AH28" s="672" t="s">
        <v>9791</v>
      </c>
      <c r="AI28" s="110" t="s">
        <v>9792</v>
      </c>
    </row>
    <row r="29" spans="1:37" ht="15" customHeight="1">
      <c r="A29" s="26"/>
      <c r="B29" s="68"/>
      <c r="C29" s="1305"/>
      <c r="D29" s="807"/>
      <c r="E29" s="1314"/>
      <c r="F29" s="14"/>
      <c r="G29" s="102"/>
      <c r="H29" s="103"/>
      <c r="I29" s="17"/>
      <c r="J29" s="8" t="str">
        <f t="shared" si="0"/>
        <v/>
      </c>
      <c r="K29" s="9"/>
      <c r="L29" s="87" t="s">
        <v>27</v>
      </c>
      <c r="M29" s="194" t="s">
        <v>28</v>
      </c>
      <c r="N29" s="9"/>
      <c r="O29" s="18" t="str">
        <f t="shared" si="1"/>
        <v/>
      </c>
      <c r="P29" s="679"/>
      <c r="Q29" s="680">
        <v>5.4E-8</v>
      </c>
      <c r="R29" s="727">
        <f t="shared" si="2"/>
        <v>0</v>
      </c>
      <c r="S29" s="688">
        <v>28</v>
      </c>
      <c r="T29" s="728">
        <f t="shared" si="3"/>
        <v>0</v>
      </c>
      <c r="U29" s="110"/>
      <c r="W29" s="3" t="s">
        <v>9838</v>
      </c>
      <c r="X29" s="3" t="s">
        <v>195</v>
      </c>
      <c r="Y29" s="3" t="s">
        <v>9839</v>
      </c>
      <c r="Z29" s="3" t="s">
        <v>59</v>
      </c>
      <c r="AA29" s="3" t="s">
        <v>9813</v>
      </c>
      <c r="AB29" s="3"/>
      <c r="AC29" s="3" t="s">
        <v>9838</v>
      </c>
      <c r="AE29" s="3" t="s">
        <v>9840</v>
      </c>
      <c r="AF29" s="3" t="s">
        <v>562</v>
      </c>
      <c r="AG29" s="3" t="s">
        <v>9830</v>
      </c>
      <c r="AH29" s="672" t="s">
        <v>9796</v>
      </c>
      <c r="AI29" s="110" t="s">
        <v>9797</v>
      </c>
    </row>
    <row r="30" spans="1:37" ht="15" customHeight="1">
      <c r="A30" s="26"/>
      <c r="B30" s="68"/>
      <c r="C30" s="1305"/>
      <c r="D30" s="807"/>
      <c r="E30" s="1314"/>
      <c r="F30" s="14"/>
      <c r="G30" s="102"/>
      <c r="H30" s="103"/>
      <c r="I30" s="17"/>
      <c r="J30" s="8" t="str">
        <f t="shared" si="0"/>
        <v/>
      </c>
      <c r="K30" s="9"/>
      <c r="L30" s="87" t="s">
        <v>27</v>
      </c>
      <c r="M30" s="194" t="s">
        <v>28</v>
      </c>
      <c r="N30" s="9"/>
      <c r="O30" s="18" t="str">
        <f t="shared" si="1"/>
        <v/>
      </c>
      <c r="P30" s="679"/>
      <c r="Q30" s="680">
        <v>5.4E-8</v>
      </c>
      <c r="R30" s="727">
        <f t="shared" si="2"/>
        <v>0</v>
      </c>
      <c r="S30" s="688">
        <v>28</v>
      </c>
      <c r="T30" s="728">
        <f t="shared" si="3"/>
        <v>0</v>
      </c>
      <c r="U30" s="110"/>
      <c r="W30" s="3" t="s">
        <v>9841</v>
      </c>
      <c r="X30" s="3" t="s">
        <v>194</v>
      </c>
      <c r="Y30" s="3" t="s">
        <v>9842</v>
      </c>
      <c r="Z30" s="3" t="s">
        <v>58</v>
      </c>
      <c r="AA30" s="3" t="s">
        <v>9843</v>
      </c>
      <c r="AB30" s="3"/>
      <c r="AC30" s="3" t="s">
        <v>9841</v>
      </c>
      <c r="AE30" s="3" t="s">
        <v>8097</v>
      </c>
      <c r="AF30" s="3" t="s">
        <v>562</v>
      </c>
      <c r="AG30" s="3" t="s">
        <v>9844</v>
      </c>
      <c r="AH30" s="672" t="s">
        <v>9800</v>
      </c>
      <c r="AI30" s="110" t="s">
        <v>9801</v>
      </c>
    </row>
    <row r="31" spans="1:37" ht="15" customHeight="1">
      <c r="A31" s="26"/>
      <c r="B31" s="68"/>
      <c r="C31" s="1305"/>
      <c r="D31" s="807"/>
      <c r="E31" s="1315"/>
      <c r="F31" s="14"/>
      <c r="G31" s="102"/>
      <c r="H31" s="103"/>
      <c r="I31" s="17"/>
      <c r="J31" s="8" t="str">
        <f t="shared" si="0"/>
        <v/>
      </c>
      <c r="K31" s="9"/>
      <c r="L31" s="87" t="s">
        <v>27</v>
      </c>
      <c r="M31" s="194" t="s">
        <v>28</v>
      </c>
      <c r="N31" s="9"/>
      <c r="O31" s="18" t="str">
        <f t="shared" si="1"/>
        <v/>
      </c>
      <c r="P31" s="679"/>
      <c r="Q31" s="680">
        <v>5.4E-8</v>
      </c>
      <c r="R31" s="727">
        <f t="shared" si="2"/>
        <v>0</v>
      </c>
      <c r="S31" s="688">
        <v>28</v>
      </c>
      <c r="T31" s="728">
        <f t="shared" si="3"/>
        <v>0</v>
      </c>
      <c r="U31" s="110"/>
      <c r="W31" s="3" t="s">
        <v>9845</v>
      </c>
      <c r="X31" s="3" t="s">
        <v>8079</v>
      </c>
      <c r="Y31" s="3" t="s">
        <v>9846</v>
      </c>
      <c r="Z31" s="3" t="s">
        <v>58</v>
      </c>
      <c r="AA31" s="3" t="s">
        <v>9843</v>
      </c>
      <c r="AB31" s="3"/>
      <c r="AC31" s="3" t="s">
        <v>9845</v>
      </c>
      <c r="AE31" s="3" t="s">
        <v>8102</v>
      </c>
      <c r="AF31" s="3" t="s">
        <v>562</v>
      </c>
      <c r="AG31" s="3" t="s">
        <v>9826</v>
      </c>
      <c r="AH31" s="672" t="s">
        <v>9809</v>
      </c>
      <c r="AI31" s="110" t="s">
        <v>9792</v>
      </c>
    </row>
    <row r="32" spans="1:37" ht="15" customHeight="1">
      <c r="A32" s="26"/>
      <c r="B32" s="68"/>
      <c r="C32" s="1305"/>
      <c r="D32" s="807"/>
      <c r="E32" s="1310" t="s">
        <v>9847</v>
      </c>
      <c r="F32" s="14"/>
      <c r="G32" s="102"/>
      <c r="H32" s="103"/>
      <c r="I32" s="17"/>
      <c r="J32" s="8" t="str">
        <f t="shared" si="0"/>
        <v/>
      </c>
      <c r="K32" s="9"/>
      <c r="L32" s="87" t="s">
        <v>27</v>
      </c>
      <c r="M32" s="194" t="s">
        <v>28</v>
      </c>
      <c r="N32" s="9"/>
      <c r="O32" s="18" t="str">
        <f t="shared" si="1"/>
        <v/>
      </c>
      <c r="P32" s="679"/>
      <c r="Q32" s="680">
        <v>1.5E-6</v>
      </c>
      <c r="R32" s="727">
        <f t="shared" si="2"/>
        <v>0</v>
      </c>
      <c r="S32" s="688">
        <v>28</v>
      </c>
      <c r="T32" s="728">
        <f t="shared" si="3"/>
        <v>0</v>
      </c>
      <c r="U32" s="121"/>
      <c r="W32" s="3" t="s">
        <v>9848</v>
      </c>
      <c r="X32" s="3" t="s">
        <v>194</v>
      </c>
      <c r="Y32" s="3" t="s">
        <v>9849</v>
      </c>
      <c r="Z32" s="3" t="s">
        <v>58</v>
      </c>
      <c r="AA32" s="3" t="s">
        <v>9843</v>
      </c>
      <c r="AB32" s="3"/>
      <c r="AC32" s="3" t="s">
        <v>9848</v>
      </c>
      <c r="AE32" s="3" t="s">
        <v>9841</v>
      </c>
      <c r="AF32" s="3" t="s">
        <v>194</v>
      </c>
      <c r="AG32" s="3" t="s">
        <v>9842</v>
      </c>
      <c r="AH32" s="672" t="s">
        <v>9783</v>
      </c>
      <c r="AI32" s="110" t="s">
        <v>9784</v>
      </c>
    </row>
    <row r="33" spans="1:35" ht="15" customHeight="1">
      <c r="A33" s="26"/>
      <c r="B33" s="68"/>
      <c r="C33" s="1305"/>
      <c r="D33" s="807"/>
      <c r="E33" s="1316"/>
      <c r="F33" s="14"/>
      <c r="G33" s="102"/>
      <c r="H33" s="103"/>
      <c r="I33" s="17"/>
      <c r="J33" s="8" t="str">
        <f t="shared" si="0"/>
        <v/>
      </c>
      <c r="K33" s="9"/>
      <c r="L33" s="87" t="s">
        <v>27</v>
      </c>
      <c r="M33" s="194" t="s">
        <v>28</v>
      </c>
      <c r="N33" s="9"/>
      <c r="O33" s="18" t="str">
        <f t="shared" si="1"/>
        <v/>
      </c>
      <c r="P33" s="679"/>
      <c r="Q33" s="680">
        <v>1.5E-6</v>
      </c>
      <c r="R33" s="727">
        <f t="shared" si="2"/>
        <v>0</v>
      </c>
      <c r="S33" s="688">
        <v>28</v>
      </c>
      <c r="T33" s="728">
        <f t="shared" si="3"/>
        <v>0</v>
      </c>
      <c r="U33" s="121"/>
      <c r="W33" s="3" t="s">
        <v>9850</v>
      </c>
      <c r="X33" s="3" t="s">
        <v>8079</v>
      </c>
      <c r="Y33" s="3" t="s">
        <v>9851</v>
      </c>
      <c r="Z33" s="3" t="s">
        <v>58</v>
      </c>
      <c r="AA33" s="3" t="s">
        <v>9843</v>
      </c>
      <c r="AB33" s="3"/>
      <c r="AC33" s="3" t="s">
        <v>9850</v>
      </c>
      <c r="AE33" s="3" t="s">
        <v>9845</v>
      </c>
      <c r="AF33" s="3" t="s">
        <v>8079</v>
      </c>
      <c r="AG33" s="3" t="s">
        <v>9846</v>
      </c>
      <c r="AH33" s="672" t="s">
        <v>9783</v>
      </c>
      <c r="AI33" s="110" t="s">
        <v>9784</v>
      </c>
    </row>
    <row r="34" spans="1:35" ht="15" customHeight="1">
      <c r="A34" s="26"/>
      <c r="B34" s="68"/>
      <c r="C34" s="1305"/>
      <c r="D34" s="807"/>
      <c r="E34" s="1316"/>
      <c r="F34" s="14"/>
      <c r="G34" s="102"/>
      <c r="H34" s="103"/>
      <c r="I34" s="17"/>
      <c r="J34" s="8" t="str">
        <f t="shared" si="0"/>
        <v/>
      </c>
      <c r="K34" s="9"/>
      <c r="L34" s="87" t="s">
        <v>27</v>
      </c>
      <c r="M34" s="194" t="s">
        <v>28</v>
      </c>
      <c r="N34" s="9"/>
      <c r="O34" s="18" t="str">
        <f t="shared" si="1"/>
        <v/>
      </c>
      <c r="P34" s="679"/>
      <c r="Q34" s="680">
        <v>1.5E-6</v>
      </c>
      <c r="R34" s="727">
        <f t="shared" si="2"/>
        <v>0</v>
      </c>
      <c r="S34" s="688">
        <v>28</v>
      </c>
      <c r="T34" s="728">
        <f t="shared" si="3"/>
        <v>0</v>
      </c>
      <c r="U34" s="121"/>
      <c r="W34" s="3" t="s">
        <v>9852</v>
      </c>
      <c r="X34" s="3" t="s">
        <v>8079</v>
      </c>
      <c r="Y34" s="3" t="s">
        <v>9853</v>
      </c>
      <c r="Z34" s="3" t="s">
        <v>58</v>
      </c>
      <c r="AA34" s="3" t="s">
        <v>9843</v>
      </c>
      <c r="AB34" s="3"/>
      <c r="AC34" s="3" t="s">
        <v>9852</v>
      </c>
      <c r="AE34" s="3" t="s">
        <v>9848</v>
      </c>
      <c r="AF34" s="3" t="s">
        <v>194</v>
      </c>
      <c r="AG34" s="3" t="s">
        <v>9849</v>
      </c>
      <c r="AH34" s="672" t="s">
        <v>9783</v>
      </c>
      <c r="AI34" s="110" t="s">
        <v>9784</v>
      </c>
    </row>
    <row r="35" spans="1:35" ht="15" customHeight="1">
      <c r="A35" s="26"/>
      <c r="B35" s="68"/>
      <c r="C35" s="1305"/>
      <c r="D35" s="807"/>
      <c r="E35" s="1317"/>
      <c r="F35" s="14"/>
      <c r="G35" s="102"/>
      <c r="H35" s="103"/>
      <c r="I35" s="17"/>
      <c r="J35" s="8" t="str">
        <f t="shared" si="0"/>
        <v/>
      </c>
      <c r="K35" s="9"/>
      <c r="L35" s="87" t="s">
        <v>27</v>
      </c>
      <c r="M35" s="194" t="s">
        <v>28</v>
      </c>
      <c r="N35" s="9"/>
      <c r="O35" s="18" t="str">
        <f t="shared" si="1"/>
        <v/>
      </c>
      <c r="P35" s="679"/>
      <c r="Q35" s="680">
        <v>1.5E-6</v>
      </c>
      <c r="R35" s="727">
        <f t="shared" si="2"/>
        <v>0</v>
      </c>
      <c r="S35" s="688">
        <v>28</v>
      </c>
      <c r="T35" s="728">
        <f t="shared" si="3"/>
        <v>0</v>
      </c>
      <c r="U35" s="121"/>
      <c r="W35" s="3" t="s">
        <v>9854</v>
      </c>
      <c r="X35" s="3" t="s">
        <v>8079</v>
      </c>
      <c r="Y35" s="3" t="s">
        <v>9855</v>
      </c>
      <c r="Z35" s="3" t="s">
        <v>58</v>
      </c>
      <c r="AA35" s="3" t="s">
        <v>9843</v>
      </c>
      <c r="AB35" s="3"/>
      <c r="AC35" s="3" t="s">
        <v>9854</v>
      </c>
      <c r="AE35" s="3" t="s">
        <v>9850</v>
      </c>
      <c r="AF35" s="3" t="s">
        <v>8079</v>
      </c>
      <c r="AG35" s="3" t="s">
        <v>9851</v>
      </c>
      <c r="AH35" s="672" t="s">
        <v>9783</v>
      </c>
      <c r="AI35" s="110" t="s">
        <v>9784</v>
      </c>
    </row>
    <row r="36" spans="1:35" ht="15" customHeight="1">
      <c r="A36" s="26"/>
      <c r="B36" s="68"/>
      <c r="C36" s="1305"/>
      <c r="D36" s="807"/>
      <c r="E36" s="1310" t="s">
        <v>9856</v>
      </c>
      <c r="F36" s="14"/>
      <c r="G36" s="102"/>
      <c r="H36" s="103"/>
      <c r="I36" s="17"/>
      <c r="J36" s="8" t="str">
        <f t="shared" si="0"/>
        <v/>
      </c>
      <c r="K36" s="9"/>
      <c r="L36" s="87" t="s">
        <v>27</v>
      </c>
      <c r="M36" s="194" t="s">
        <v>28</v>
      </c>
      <c r="N36" s="9"/>
      <c r="O36" s="18" t="str">
        <f t="shared" si="1"/>
        <v/>
      </c>
      <c r="P36" s="679"/>
      <c r="Q36" s="680">
        <v>2.9E-5</v>
      </c>
      <c r="R36" s="727">
        <f t="shared" si="2"/>
        <v>0</v>
      </c>
      <c r="S36" s="688">
        <v>28</v>
      </c>
      <c r="T36" s="728">
        <f t="shared" si="3"/>
        <v>0</v>
      </c>
      <c r="U36" s="121"/>
      <c r="W36" s="3" t="s">
        <v>8086</v>
      </c>
      <c r="X36" s="3" t="s">
        <v>8079</v>
      </c>
      <c r="Y36" s="3" t="s">
        <v>9857</v>
      </c>
      <c r="Z36" s="3" t="s">
        <v>58</v>
      </c>
      <c r="AA36" s="3" t="s">
        <v>9843</v>
      </c>
      <c r="AB36" s="3"/>
      <c r="AC36" s="3" t="s">
        <v>8086</v>
      </c>
      <c r="AE36" s="3" t="s">
        <v>9852</v>
      </c>
      <c r="AF36" s="3" t="s">
        <v>8079</v>
      </c>
      <c r="AG36" s="3" t="s">
        <v>9853</v>
      </c>
      <c r="AH36" s="672" t="s">
        <v>9783</v>
      </c>
      <c r="AI36" s="110" t="s">
        <v>9784</v>
      </c>
    </row>
    <row r="37" spans="1:35" ht="15" customHeight="1">
      <c r="A37" s="26"/>
      <c r="B37" s="68"/>
      <c r="C37" s="1305"/>
      <c r="D37" s="807"/>
      <c r="E37" s="1316"/>
      <c r="F37" s="14"/>
      <c r="G37" s="102"/>
      <c r="H37" s="103"/>
      <c r="I37" s="17"/>
      <c r="J37" s="8" t="str">
        <f t="shared" si="0"/>
        <v/>
      </c>
      <c r="K37" s="9"/>
      <c r="L37" s="87" t="s">
        <v>27</v>
      </c>
      <c r="M37" s="194" t="s">
        <v>28</v>
      </c>
      <c r="N37" s="9"/>
      <c r="O37" s="18" t="str">
        <f t="shared" si="1"/>
        <v/>
      </c>
      <c r="P37" s="679"/>
      <c r="Q37" s="680">
        <v>2.9E-5</v>
      </c>
      <c r="R37" s="727">
        <f t="shared" si="2"/>
        <v>0</v>
      </c>
      <c r="S37" s="688">
        <v>28</v>
      </c>
      <c r="T37" s="728">
        <f t="shared" si="3"/>
        <v>0</v>
      </c>
      <c r="U37" s="121"/>
      <c r="W37" s="3" t="s">
        <v>9858</v>
      </c>
      <c r="X37" s="3" t="s">
        <v>8079</v>
      </c>
      <c r="Y37" s="3" t="s">
        <v>9859</v>
      </c>
      <c r="Z37" s="3" t="s">
        <v>58</v>
      </c>
      <c r="AA37" s="3" t="s">
        <v>9843</v>
      </c>
      <c r="AB37" s="3"/>
      <c r="AC37" s="3" t="s">
        <v>9858</v>
      </c>
      <c r="AE37" s="3" t="s">
        <v>9854</v>
      </c>
      <c r="AF37" s="3" t="s">
        <v>8079</v>
      </c>
      <c r="AG37" s="3" t="s">
        <v>9855</v>
      </c>
      <c r="AH37" s="672" t="s">
        <v>9783</v>
      </c>
      <c r="AI37" s="110" t="s">
        <v>9784</v>
      </c>
    </row>
    <row r="38" spans="1:35" ht="15" customHeight="1">
      <c r="A38" s="26"/>
      <c r="B38" s="68"/>
      <c r="C38" s="1305"/>
      <c r="D38" s="807"/>
      <c r="E38" s="1316"/>
      <c r="F38" s="14"/>
      <c r="G38" s="102"/>
      <c r="H38" s="103"/>
      <c r="I38" s="17"/>
      <c r="J38" s="8" t="str">
        <f t="shared" si="0"/>
        <v/>
      </c>
      <c r="K38" s="9"/>
      <c r="L38" s="87" t="s">
        <v>27</v>
      </c>
      <c r="M38" s="194" t="s">
        <v>28</v>
      </c>
      <c r="N38" s="9"/>
      <c r="O38" s="18" t="str">
        <f t="shared" si="1"/>
        <v/>
      </c>
      <c r="P38" s="679"/>
      <c r="Q38" s="680">
        <v>2.9E-5</v>
      </c>
      <c r="R38" s="727">
        <f t="shared" si="2"/>
        <v>0</v>
      </c>
      <c r="S38" s="688">
        <v>28</v>
      </c>
      <c r="T38" s="728">
        <f t="shared" si="3"/>
        <v>0</v>
      </c>
      <c r="U38" s="121"/>
      <c r="W38" s="3" t="s">
        <v>9860</v>
      </c>
      <c r="X38" s="3" t="s">
        <v>8079</v>
      </c>
      <c r="Y38" s="3" t="s">
        <v>9808</v>
      </c>
      <c r="Z38" s="3" t="s">
        <v>58</v>
      </c>
      <c r="AA38" s="3" t="s">
        <v>9843</v>
      </c>
      <c r="AB38" s="3"/>
      <c r="AC38" s="3" t="s">
        <v>9860</v>
      </c>
      <c r="AE38" s="3" t="s">
        <v>8086</v>
      </c>
      <c r="AF38" s="3" t="s">
        <v>8079</v>
      </c>
      <c r="AG38" s="3" t="s">
        <v>9857</v>
      </c>
      <c r="AH38" s="672" t="s">
        <v>9783</v>
      </c>
      <c r="AI38" s="110" t="s">
        <v>9784</v>
      </c>
    </row>
    <row r="39" spans="1:35" ht="15" customHeight="1">
      <c r="A39" s="26"/>
      <c r="B39" s="68"/>
      <c r="C39" s="1305"/>
      <c r="D39" s="807"/>
      <c r="E39" s="1317"/>
      <c r="F39" s="14"/>
      <c r="G39" s="102"/>
      <c r="H39" s="103"/>
      <c r="I39" s="17"/>
      <c r="J39" s="8" t="str">
        <f t="shared" si="0"/>
        <v/>
      </c>
      <c r="K39" s="9"/>
      <c r="L39" s="87" t="s">
        <v>27</v>
      </c>
      <c r="M39" s="194" t="s">
        <v>28</v>
      </c>
      <c r="N39" s="9"/>
      <c r="O39" s="18" t="str">
        <f t="shared" si="1"/>
        <v/>
      </c>
      <c r="P39" s="679"/>
      <c r="Q39" s="680">
        <v>2.9E-5</v>
      </c>
      <c r="R39" s="727">
        <f t="shared" si="2"/>
        <v>0</v>
      </c>
      <c r="S39" s="688">
        <v>28</v>
      </c>
      <c r="T39" s="728">
        <f t="shared" si="3"/>
        <v>0</v>
      </c>
      <c r="U39" s="121"/>
      <c r="W39" s="3" t="s">
        <v>8090</v>
      </c>
      <c r="X39" s="3" t="s">
        <v>562</v>
      </c>
      <c r="Y39" s="3" t="s">
        <v>9804</v>
      </c>
      <c r="Z39" s="3" t="s">
        <v>57</v>
      </c>
      <c r="AA39" s="3" t="s">
        <v>9861</v>
      </c>
      <c r="AB39" s="3"/>
      <c r="AC39" s="670" t="s">
        <v>9862</v>
      </c>
      <c r="AE39" s="3" t="s">
        <v>9858</v>
      </c>
      <c r="AF39" s="3" t="s">
        <v>8079</v>
      </c>
      <c r="AG39" s="3" t="s">
        <v>9859</v>
      </c>
      <c r="AH39" s="672" t="s">
        <v>9783</v>
      </c>
      <c r="AI39" s="110" t="s">
        <v>9784</v>
      </c>
    </row>
    <row r="40" spans="1:35" ht="15" customHeight="1">
      <c r="A40" s="26"/>
      <c r="B40" s="68"/>
      <c r="C40" s="1305"/>
      <c r="D40" s="807"/>
      <c r="E40" s="1310" t="s">
        <v>9863</v>
      </c>
      <c r="F40" s="14"/>
      <c r="G40" s="102"/>
      <c r="H40" s="103"/>
      <c r="I40" s="17"/>
      <c r="J40" s="8" t="str">
        <f t="shared" si="0"/>
        <v/>
      </c>
      <c r="K40" s="9"/>
      <c r="L40" s="87" t="s">
        <v>27</v>
      </c>
      <c r="M40" s="194" t="s">
        <v>28</v>
      </c>
      <c r="N40" s="9"/>
      <c r="O40" s="18" t="str">
        <f t="shared" si="1"/>
        <v/>
      </c>
      <c r="P40" s="679"/>
      <c r="Q40" s="680">
        <v>6.6000000000000003E-6</v>
      </c>
      <c r="R40" s="727">
        <f t="shared" si="2"/>
        <v>0</v>
      </c>
      <c r="S40" s="688">
        <v>28</v>
      </c>
      <c r="T40" s="728">
        <f t="shared" si="3"/>
        <v>0</v>
      </c>
      <c r="U40" s="121"/>
      <c r="W40" s="3" t="s">
        <v>8091</v>
      </c>
      <c r="X40" s="3" t="s">
        <v>562</v>
      </c>
      <c r="Y40" s="3" t="s">
        <v>563</v>
      </c>
      <c r="Z40" s="3" t="s">
        <v>57</v>
      </c>
      <c r="AA40" s="3" t="s">
        <v>9861</v>
      </c>
      <c r="AB40" s="3"/>
      <c r="AC40" s="3" t="s">
        <v>561</v>
      </c>
      <c r="AE40" s="3" t="s">
        <v>9860</v>
      </c>
      <c r="AF40" s="3" t="s">
        <v>8079</v>
      </c>
      <c r="AG40" s="3" t="s">
        <v>9808</v>
      </c>
      <c r="AH40" s="672" t="s">
        <v>9783</v>
      </c>
      <c r="AI40" s="110" t="s">
        <v>9784</v>
      </c>
    </row>
    <row r="41" spans="1:35" ht="15" customHeight="1">
      <c r="A41" s="26"/>
      <c r="B41" s="68"/>
      <c r="C41" s="1305"/>
      <c r="D41" s="807"/>
      <c r="E41" s="1316"/>
      <c r="F41" s="14"/>
      <c r="G41" s="102"/>
      <c r="H41" s="103"/>
      <c r="I41" s="17"/>
      <c r="J41" s="8" t="str">
        <f t="shared" si="0"/>
        <v/>
      </c>
      <c r="K41" s="9"/>
      <c r="L41" s="87" t="s">
        <v>27</v>
      </c>
      <c r="M41" s="194" t="s">
        <v>28</v>
      </c>
      <c r="N41" s="9"/>
      <c r="O41" s="18" t="str">
        <f t="shared" si="1"/>
        <v/>
      </c>
      <c r="P41" s="679"/>
      <c r="Q41" s="680">
        <v>6.6000000000000003E-6</v>
      </c>
      <c r="R41" s="727">
        <f t="shared" si="2"/>
        <v>0</v>
      </c>
      <c r="S41" s="688">
        <v>28</v>
      </c>
      <c r="T41" s="728">
        <f t="shared" si="3"/>
        <v>0</v>
      </c>
      <c r="U41" s="121"/>
      <c r="W41" s="3" t="s">
        <v>8092</v>
      </c>
      <c r="X41" s="3" t="s">
        <v>562</v>
      </c>
      <c r="Y41" s="3" t="s">
        <v>9814</v>
      </c>
      <c r="Z41" s="3" t="s">
        <v>57</v>
      </c>
      <c r="AA41" s="3" t="s">
        <v>9861</v>
      </c>
      <c r="AB41" s="3"/>
      <c r="AC41" s="3" t="s">
        <v>8098</v>
      </c>
      <c r="AE41" s="3" t="s">
        <v>8101</v>
      </c>
      <c r="AF41" s="3" t="s">
        <v>8079</v>
      </c>
      <c r="AG41" s="3" t="s">
        <v>9864</v>
      </c>
      <c r="AH41" s="672" t="s">
        <v>9805</v>
      </c>
      <c r="AI41" s="110" t="s">
        <v>9806</v>
      </c>
    </row>
    <row r="42" spans="1:35" ht="15" customHeight="1">
      <c r="A42" s="26"/>
      <c r="B42" s="68"/>
      <c r="C42" s="1305"/>
      <c r="D42" s="807"/>
      <c r="E42" s="1316"/>
      <c r="F42" s="14"/>
      <c r="G42" s="102"/>
      <c r="H42" s="103"/>
      <c r="I42" s="17"/>
      <c r="J42" s="8" t="str">
        <f t="shared" si="0"/>
        <v/>
      </c>
      <c r="K42" s="9"/>
      <c r="L42" s="87" t="s">
        <v>27</v>
      </c>
      <c r="M42" s="194" t="s">
        <v>28</v>
      </c>
      <c r="N42" s="9"/>
      <c r="O42" s="18" t="str">
        <f t="shared" si="1"/>
        <v/>
      </c>
      <c r="P42" s="679"/>
      <c r="Q42" s="680">
        <v>6.6000000000000003E-6</v>
      </c>
      <c r="R42" s="727">
        <f t="shared" si="2"/>
        <v>0</v>
      </c>
      <c r="S42" s="688">
        <v>28</v>
      </c>
      <c r="T42" s="728">
        <f t="shared" si="3"/>
        <v>0</v>
      </c>
      <c r="U42" s="121"/>
      <c r="W42" s="3" t="s">
        <v>8093</v>
      </c>
      <c r="X42" s="3" t="s">
        <v>562</v>
      </c>
      <c r="Y42" s="3" t="s">
        <v>9817</v>
      </c>
      <c r="Z42" s="3" t="s">
        <v>57</v>
      </c>
      <c r="AA42" s="3" t="s">
        <v>9861</v>
      </c>
      <c r="AB42" s="3"/>
      <c r="AC42" s="3" t="s">
        <v>8097</v>
      </c>
      <c r="AE42" s="3" t="s">
        <v>9811</v>
      </c>
      <c r="AF42" s="3" t="s">
        <v>195</v>
      </c>
      <c r="AG42" s="3" t="s">
        <v>9812</v>
      </c>
      <c r="AH42" s="672" t="s">
        <v>9776</v>
      </c>
      <c r="AI42" s="110" t="s">
        <v>9777</v>
      </c>
    </row>
    <row r="43" spans="1:35" ht="15" customHeight="1">
      <c r="A43" s="26"/>
      <c r="B43" s="68"/>
      <c r="C43" s="1305"/>
      <c r="D43" s="807"/>
      <c r="E43" s="1317"/>
      <c r="F43" s="14"/>
      <c r="G43" s="102"/>
      <c r="H43" s="103"/>
      <c r="I43" s="17"/>
      <c r="J43" s="8" t="str">
        <f t="shared" si="0"/>
        <v/>
      </c>
      <c r="K43" s="9"/>
      <c r="L43" s="87" t="s">
        <v>27</v>
      </c>
      <c r="M43" s="194" t="s">
        <v>28</v>
      </c>
      <c r="N43" s="9"/>
      <c r="O43" s="18" t="str">
        <f t="shared" si="1"/>
        <v/>
      </c>
      <c r="P43" s="679"/>
      <c r="Q43" s="680">
        <v>6.6000000000000003E-6</v>
      </c>
      <c r="R43" s="727">
        <f t="shared" si="2"/>
        <v>0</v>
      </c>
      <c r="S43" s="688">
        <v>28</v>
      </c>
      <c r="T43" s="728">
        <f t="shared" si="3"/>
        <v>0</v>
      </c>
      <c r="U43" s="121"/>
      <c r="W43" s="3" t="s">
        <v>8094</v>
      </c>
      <c r="X43" s="3" t="s">
        <v>562</v>
      </c>
      <c r="Y43" s="3" t="s">
        <v>9817</v>
      </c>
      <c r="Z43" s="3" t="s">
        <v>57</v>
      </c>
      <c r="AA43" s="3" t="s">
        <v>9861</v>
      </c>
      <c r="AB43" s="3"/>
      <c r="AC43" s="3" t="s">
        <v>8101</v>
      </c>
      <c r="AE43" s="3" t="s">
        <v>9815</v>
      </c>
      <c r="AF43" s="3" t="s">
        <v>195</v>
      </c>
      <c r="AG43" s="3" t="s">
        <v>9816</v>
      </c>
      <c r="AH43" s="672" t="s">
        <v>9776</v>
      </c>
      <c r="AI43" s="110" t="s">
        <v>9777</v>
      </c>
    </row>
    <row r="44" spans="1:35" ht="15" customHeight="1">
      <c r="A44" s="26"/>
      <c r="B44" s="68"/>
      <c r="C44" s="1305"/>
      <c r="D44" s="807"/>
      <c r="E44" s="1310" t="s">
        <v>9865</v>
      </c>
      <c r="F44" s="14"/>
      <c r="G44" s="102"/>
      <c r="H44" s="103"/>
      <c r="I44" s="17"/>
      <c r="J44" s="8" t="str">
        <f t="shared" si="0"/>
        <v/>
      </c>
      <c r="K44" s="9"/>
      <c r="L44" s="87" t="s">
        <v>27</v>
      </c>
      <c r="M44" s="194" t="s">
        <v>28</v>
      </c>
      <c r="N44" s="9"/>
      <c r="O44" s="18" t="str">
        <f t="shared" si="1"/>
        <v/>
      </c>
      <c r="P44" s="679"/>
      <c r="Q44" s="729" t="str">
        <f>IF(G44="","",IF(VLOOKUP(G44,$W$10:$AA$74,5,FALSE)="固体化石燃料",$AG$68,IF(VLOOKUP(G44,$W$10:$AA$74,5,FALSE)="廃棄物",$AG$68,IF(VLOOKUP(G44,$W$10:$AA$74,5,FALSE)="液体化石燃料",$AG$69,IF(VLOOKUP(G44,$W$10:$AA$74,5,FALSE)="気体化石燃料",$AG$70)))))</f>
        <v/>
      </c>
      <c r="R44" s="727">
        <f t="shared" si="2"/>
        <v>0</v>
      </c>
      <c r="S44" s="688">
        <v>28</v>
      </c>
      <c r="T44" s="728">
        <f t="shared" si="3"/>
        <v>0</v>
      </c>
      <c r="U44" s="121"/>
      <c r="W44" s="3" t="s">
        <v>9866</v>
      </c>
      <c r="X44" s="3" t="s">
        <v>195</v>
      </c>
      <c r="Y44" s="3" t="s">
        <v>9839</v>
      </c>
      <c r="Z44" s="3" t="s">
        <v>59</v>
      </c>
      <c r="AA44" s="3" t="s">
        <v>9861</v>
      </c>
      <c r="AB44" s="3"/>
      <c r="AC44" s="3" t="s">
        <v>8102</v>
      </c>
      <c r="AE44" s="3" t="s">
        <v>9818</v>
      </c>
      <c r="AF44" s="3" t="s">
        <v>195</v>
      </c>
      <c r="AG44" s="3" t="s">
        <v>9819</v>
      </c>
      <c r="AH44" s="672" t="s">
        <v>9780</v>
      </c>
      <c r="AI44" s="110" t="s">
        <v>9781</v>
      </c>
    </row>
    <row r="45" spans="1:35" ht="15" customHeight="1">
      <c r="A45" s="26"/>
      <c r="B45" s="68"/>
      <c r="C45" s="1305"/>
      <c r="D45" s="807"/>
      <c r="E45" s="1316"/>
      <c r="F45" s="14"/>
      <c r="G45" s="102"/>
      <c r="H45" s="103"/>
      <c r="I45" s="17"/>
      <c r="J45" s="8" t="str">
        <f t="shared" si="0"/>
        <v/>
      </c>
      <c r="K45" s="9"/>
      <c r="L45" s="87" t="s">
        <v>27</v>
      </c>
      <c r="M45" s="194" t="s">
        <v>28</v>
      </c>
      <c r="N45" s="9"/>
      <c r="O45" s="18" t="str">
        <f t="shared" si="1"/>
        <v/>
      </c>
      <c r="P45" s="679"/>
      <c r="Q45" s="729" t="str">
        <f>IF(G45="","",IF(VLOOKUP(G45,$W$10:$AA$74,5,FALSE)="固体化石燃料",$AG$68,IF(VLOOKUP(G45,$W$10:$AA$74,5,FALSE)="廃棄物",$AG$68,IF(VLOOKUP(G45,$W$10:$AA$74,5,FALSE)="液体化石燃料",$AG$69,IF(VLOOKUP(G45,$W$10:$AA$74,5,FALSE)="気体化石燃料",$AG$70)))))</f>
        <v/>
      </c>
      <c r="R45" s="727">
        <f t="shared" si="2"/>
        <v>0</v>
      </c>
      <c r="S45" s="688">
        <v>28</v>
      </c>
      <c r="T45" s="728">
        <f t="shared" si="3"/>
        <v>0</v>
      </c>
      <c r="U45" s="121"/>
      <c r="W45" s="3" t="s">
        <v>9867</v>
      </c>
      <c r="X45" s="3" t="s">
        <v>195</v>
      </c>
      <c r="Y45" s="3" t="s">
        <v>9828</v>
      </c>
      <c r="Z45" s="3" t="s">
        <v>59</v>
      </c>
      <c r="AA45" s="3" t="s">
        <v>9861</v>
      </c>
      <c r="AB45" s="3"/>
      <c r="AC45" s="670" t="s">
        <v>9861</v>
      </c>
      <c r="AE45" s="3" t="s">
        <v>9820</v>
      </c>
      <c r="AF45" s="3" t="s">
        <v>195</v>
      </c>
      <c r="AG45" s="3" t="s">
        <v>9821</v>
      </c>
      <c r="AH45" s="672" t="s">
        <v>9780</v>
      </c>
      <c r="AI45" s="110" t="s">
        <v>9781</v>
      </c>
    </row>
    <row r="46" spans="1:35" ht="15" customHeight="1">
      <c r="A46" s="26"/>
      <c r="B46" s="68"/>
      <c r="C46" s="1305"/>
      <c r="D46" s="807"/>
      <c r="E46" s="1316"/>
      <c r="F46" s="14"/>
      <c r="G46" s="102"/>
      <c r="H46" s="103"/>
      <c r="I46" s="17"/>
      <c r="J46" s="8" t="str">
        <f t="shared" si="0"/>
        <v/>
      </c>
      <c r="K46" s="9"/>
      <c r="L46" s="87" t="s">
        <v>27</v>
      </c>
      <c r="M46" s="194" t="s">
        <v>28</v>
      </c>
      <c r="N46" s="9"/>
      <c r="O46" s="18" t="str">
        <f t="shared" si="1"/>
        <v/>
      </c>
      <c r="P46" s="679"/>
      <c r="Q46" s="729" t="str">
        <f>IF(G46="","",IF(VLOOKUP(G46,$W$10:$AA$74,5,FALSE)="固体化石燃料",$AG$68,IF(VLOOKUP(G46,$W$10:$AA$74,5,FALSE)="廃棄物",$AG$68,IF(VLOOKUP(G46,$W$10:$AA$74,5,FALSE)="液体化石燃料",$AG$69,IF(VLOOKUP(G46,$W$10:$AA$74,5,FALSE)="気体化石燃料",$AG$70)))))</f>
        <v/>
      </c>
      <c r="R46" s="727">
        <f t="shared" si="2"/>
        <v>0</v>
      </c>
      <c r="S46" s="688">
        <v>28</v>
      </c>
      <c r="T46" s="728">
        <f t="shared" si="3"/>
        <v>0</v>
      </c>
      <c r="U46" s="121"/>
      <c r="W46" s="3" t="s">
        <v>561</v>
      </c>
      <c r="X46" s="3" t="s">
        <v>562</v>
      </c>
      <c r="Y46" s="3" t="s">
        <v>9826</v>
      </c>
      <c r="Z46" s="3" t="s">
        <v>57</v>
      </c>
      <c r="AA46" s="3" t="s">
        <v>9862</v>
      </c>
      <c r="AB46" s="3"/>
      <c r="AC46" s="3" t="s">
        <v>8090</v>
      </c>
      <c r="AE46" s="3" t="s">
        <v>8077</v>
      </c>
      <c r="AF46" s="3" t="s">
        <v>195</v>
      </c>
      <c r="AG46" s="3" t="s">
        <v>9823</v>
      </c>
      <c r="AH46" s="672" t="s">
        <v>9780</v>
      </c>
      <c r="AI46" s="110" t="s">
        <v>9781</v>
      </c>
    </row>
    <row r="47" spans="1:35" ht="15" customHeight="1">
      <c r="A47" s="26"/>
      <c r="B47" s="68"/>
      <c r="C47" s="1305"/>
      <c r="D47" s="807"/>
      <c r="E47" s="1317"/>
      <c r="F47" s="14"/>
      <c r="G47" s="102"/>
      <c r="H47" s="103"/>
      <c r="I47" s="17"/>
      <c r="J47" s="8" t="str">
        <f t="shared" si="0"/>
        <v/>
      </c>
      <c r="K47" s="9"/>
      <c r="L47" s="87" t="s">
        <v>27</v>
      </c>
      <c r="M47" s="194" t="s">
        <v>28</v>
      </c>
      <c r="N47" s="9"/>
      <c r="O47" s="18" t="str">
        <f t="shared" si="1"/>
        <v/>
      </c>
      <c r="P47" s="679"/>
      <c r="Q47" s="729" t="str">
        <f>IF(G47="","",IF(VLOOKUP(G47,$W$10:$AA$74,5,FALSE)="固体化石燃料",$AG$68,IF(VLOOKUP(G47,$W$10:$AA$74,5,FALSE)="廃棄物",$AG$68,IF(VLOOKUP(G47,$W$10:$AA$74,5,FALSE)="液体化石燃料",$AG$69,IF(VLOOKUP(G47,$W$10:$AA$74,5,FALSE)="気体化石燃料",$AG$70)))))</f>
        <v/>
      </c>
      <c r="R47" s="727">
        <f t="shared" si="2"/>
        <v>0</v>
      </c>
      <c r="S47" s="688">
        <v>28</v>
      </c>
      <c r="T47" s="728">
        <f t="shared" si="3"/>
        <v>0</v>
      </c>
      <c r="U47" s="121"/>
      <c r="W47" s="3" t="s">
        <v>8098</v>
      </c>
      <c r="X47" s="3" t="s">
        <v>562</v>
      </c>
      <c r="Y47" s="3" t="s">
        <v>9830</v>
      </c>
      <c r="Z47" s="3" t="s">
        <v>57</v>
      </c>
      <c r="AA47" s="3" t="s">
        <v>9862</v>
      </c>
      <c r="AB47" s="3"/>
      <c r="AC47" s="3" t="s">
        <v>8091</v>
      </c>
      <c r="AE47" s="3" t="s">
        <v>61</v>
      </c>
      <c r="AF47" s="3" t="s">
        <v>195</v>
      </c>
      <c r="AG47" s="3" t="s">
        <v>9824</v>
      </c>
      <c r="AH47" s="672" t="s">
        <v>9780</v>
      </c>
      <c r="AI47" s="110" t="s">
        <v>9781</v>
      </c>
    </row>
    <row r="48" spans="1:35" ht="15" customHeight="1">
      <c r="A48" s="26"/>
      <c r="B48" s="68"/>
      <c r="C48" s="1305"/>
      <c r="D48" s="807"/>
      <c r="E48" s="1310" t="s">
        <v>9868</v>
      </c>
      <c r="F48" s="14"/>
      <c r="G48" s="102"/>
      <c r="H48" s="103"/>
      <c r="I48" s="17"/>
      <c r="J48" s="8" t="str">
        <f t="shared" si="0"/>
        <v/>
      </c>
      <c r="K48" s="9"/>
      <c r="L48" s="87" t="s">
        <v>27</v>
      </c>
      <c r="M48" s="194" t="s">
        <v>28</v>
      </c>
      <c r="N48" s="9"/>
      <c r="O48" s="18" t="str">
        <f t="shared" si="1"/>
        <v/>
      </c>
      <c r="P48" s="679"/>
      <c r="Q48" s="680">
        <v>8.0999999999999997E-7</v>
      </c>
      <c r="R48" s="727">
        <f t="shared" si="2"/>
        <v>0</v>
      </c>
      <c r="S48" s="688">
        <v>28</v>
      </c>
      <c r="T48" s="728">
        <f>IF(ISERROR(R48*S48),0,ROUND(R48*S48,1))</f>
        <v>0</v>
      </c>
      <c r="U48" s="121"/>
      <c r="W48" s="3" t="s">
        <v>8097</v>
      </c>
      <c r="X48" s="3" t="s">
        <v>562</v>
      </c>
      <c r="Y48" s="3" t="s">
        <v>9844</v>
      </c>
      <c r="Z48" s="3" t="s">
        <v>57</v>
      </c>
      <c r="AA48" s="3" t="s">
        <v>9862</v>
      </c>
      <c r="AB48" s="3"/>
      <c r="AC48" s="3" t="s">
        <v>8092</v>
      </c>
      <c r="AE48" s="3" t="s">
        <v>9827</v>
      </c>
      <c r="AF48" s="3" t="s">
        <v>195</v>
      </c>
      <c r="AG48" s="3" t="s">
        <v>9828</v>
      </c>
      <c r="AH48" s="672" t="s">
        <v>9780</v>
      </c>
      <c r="AI48" s="110" t="s">
        <v>9781</v>
      </c>
    </row>
    <row r="49" spans="1:35" ht="15" customHeight="1">
      <c r="A49" s="26"/>
      <c r="B49" s="68"/>
      <c r="C49" s="1305"/>
      <c r="D49" s="807"/>
      <c r="E49" s="1316"/>
      <c r="F49" s="14"/>
      <c r="G49" s="238"/>
      <c r="H49" s="103"/>
      <c r="I49" s="17"/>
      <c r="J49" s="8" t="str">
        <f t="shared" si="0"/>
        <v/>
      </c>
      <c r="K49" s="9"/>
      <c r="L49" s="87" t="s">
        <v>27</v>
      </c>
      <c r="M49" s="194" t="s">
        <v>28</v>
      </c>
      <c r="N49" s="9"/>
      <c r="O49" s="18" t="str">
        <f t="shared" si="1"/>
        <v/>
      </c>
      <c r="P49" s="679"/>
      <c r="Q49" s="680">
        <v>8.0999999999999997E-7</v>
      </c>
      <c r="R49" s="727">
        <f t="shared" si="2"/>
        <v>0</v>
      </c>
      <c r="S49" s="688">
        <v>28</v>
      </c>
      <c r="T49" s="728">
        <f>IF(ISERROR(R49*S49),0,ROUND(R49*S49,1))</f>
        <v>0</v>
      </c>
      <c r="U49" s="121"/>
      <c r="W49" s="3" t="s">
        <v>8101</v>
      </c>
      <c r="X49" s="3" t="s">
        <v>8079</v>
      </c>
      <c r="Y49" s="3" t="s">
        <v>9864</v>
      </c>
      <c r="Z49" s="3" t="s">
        <v>58</v>
      </c>
      <c r="AA49" s="3" t="s">
        <v>9862</v>
      </c>
      <c r="AB49" s="3"/>
      <c r="AC49" s="3" t="s">
        <v>8093</v>
      </c>
      <c r="AE49" s="3" t="s">
        <v>9831</v>
      </c>
      <c r="AF49" s="3" t="s">
        <v>195</v>
      </c>
      <c r="AG49" s="3" t="s">
        <v>9832</v>
      </c>
      <c r="AH49" s="672" t="s">
        <v>9780</v>
      </c>
      <c r="AI49" s="110" t="s">
        <v>9781</v>
      </c>
    </row>
    <row r="50" spans="1:35" ht="15" customHeight="1">
      <c r="A50" s="26"/>
      <c r="B50" s="68"/>
      <c r="C50" s="1305"/>
      <c r="D50" s="807"/>
      <c r="E50" s="1316"/>
      <c r="F50" s="14"/>
      <c r="G50" s="238"/>
      <c r="H50" s="103"/>
      <c r="I50" s="17"/>
      <c r="J50" s="8" t="str">
        <f t="shared" si="0"/>
        <v/>
      </c>
      <c r="K50" s="9"/>
      <c r="L50" s="87" t="s">
        <v>27</v>
      </c>
      <c r="M50" s="194" t="s">
        <v>28</v>
      </c>
      <c r="N50" s="9"/>
      <c r="O50" s="18" t="str">
        <f t="shared" si="1"/>
        <v/>
      </c>
      <c r="P50" s="679"/>
      <c r="Q50" s="680">
        <v>8.0999999999999997E-7</v>
      </c>
      <c r="R50" s="727">
        <f t="shared" si="2"/>
        <v>0</v>
      </c>
      <c r="S50" s="688">
        <v>28</v>
      </c>
      <c r="T50" s="728">
        <f>IF(ISERROR(R50*S50),0,ROUND(R50*S50,1))</f>
        <v>0</v>
      </c>
      <c r="U50" s="121"/>
      <c r="W50" s="3" t="s">
        <v>8102</v>
      </c>
      <c r="X50" s="3" t="s">
        <v>562</v>
      </c>
      <c r="Y50" s="3" t="s">
        <v>9826</v>
      </c>
      <c r="Z50" s="3" t="s">
        <v>57</v>
      </c>
      <c r="AA50" s="3" t="s">
        <v>9862</v>
      </c>
      <c r="AB50" s="3"/>
      <c r="AC50" s="3" t="s">
        <v>8094</v>
      </c>
      <c r="AE50" s="3" t="s">
        <v>9835</v>
      </c>
      <c r="AF50" s="3" t="s">
        <v>195</v>
      </c>
      <c r="AG50" s="3" t="s">
        <v>9836</v>
      </c>
      <c r="AH50" s="672" t="s">
        <v>9776</v>
      </c>
      <c r="AI50" s="110" t="s">
        <v>9777</v>
      </c>
    </row>
    <row r="51" spans="1:35" ht="15" customHeight="1">
      <c r="A51" s="26"/>
      <c r="B51" s="68"/>
      <c r="C51" s="1305"/>
      <c r="D51" s="807"/>
      <c r="E51" s="1317"/>
      <c r="F51" s="14"/>
      <c r="G51" s="238"/>
      <c r="H51" s="103"/>
      <c r="I51" s="17"/>
      <c r="J51" s="8" t="str">
        <f t="shared" si="0"/>
        <v/>
      </c>
      <c r="K51" s="9"/>
      <c r="L51" s="87" t="s">
        <v>27</v>
      </c>
      <c r="M51" s="194" t="s">
        <v>28</v>
      </c>
      <c r="N51" s="9"/>
      <c r="O51" s="18" t="str">
        <f t="shared" si="1"/>
        <v/>
      </c>
      <c r="P51" s="679"/>
      <c r="Q51" s="680">
        <v>8.0999999999999997E-7</v>
      </c>
      <c r="R51" s="727">
        <f t="shared" si="2"/>
        <v>0</v>
      </c>
      <c r="S51" s="688">
        <v>28</v>
      </c>
      <c r="T51" s="728">
        <f t="shared" si="3"/>
        <v>0</v>
      </c>
      <c r="U51" s="121"/>
      <c r="Y51" s="3"/>
      <c r="Z51" s="3"/>
      <c r="AA51" s="3"/>
      <c r="AB51" s="3"/>
      <c r="AC51" s="3" t="s">
        <v>9866</v>
      </c>
      <c r="AE51" s="3" t="s">
        <v>9838</v>
      </c>
      <c r="AF51" s="3" t="s">
        <v>195</v>
      </c>
      <c r="AG51" s="3" t="s">
        <v>9839</v>
      </c>
      <c r="AH51" s="672" t="s">
        <v>9780</v>
      </c>
      <c r="AI51" s="110" t="s">
        <v>9781</v>
      </c>
    </row>
    <row r="52" spans="1:35" ht="15" customHeight="1">
      <c r="A52" s="26"/>
      <c r="B52" s="68"/>
      <c r="C52" s="1305"/>
      <c r="D52" s="807"/>
      <c r="E52" s="1310" t="s">
        <v>9869</v>
      </c>
      <c r="F52" s="14"/>
      <c r="G52" s="238"/>
      <c r="H52" s="103"/>
      <c r="I52" s="17"/>
      <c r="J52" s="8" t="str">
        <f t="shared" si="0"/>
        <v/>
      </c>
      <c r="K52" s="9"/>
      <c r="L52" s="87" t="s">
        <v>27</v>
      </c>
      <c r="M52" s="194" t="s">
        <v>28</v>
      </c>
      <c r="N52" s="9"/>
      <c r="O52" s="18" t="str">
        <f t="shared" si="1"/>
        <v/>
      </c>
      <c r="P52" s="679"/>
      <c r="Q52" s="680">
        <v>6.9999999999999997E-7</v>
      </c>
      <c r="R52" s="727">
        <f t="shared" si="2"/>
        <v>0</v>
      </c>
      <c r="S52" s="688">
        <v>28</v>
      </c>
      <c r="T52" s="728">
        <f t="shared" si="3"/>
        <v>0</v>
      </c>
      <c r="U52" s="121"/>
      <c r="Y52" s="3"/>
      <c r="Z52" s="3"/>
      <c r="AA52" s="3"/>
      <c r="AB52" s="3"/>
      <c r="AC52" s="3" t="s">
        <v>9867</v>
      </c>
      <c r="AE52" s="3" t="s">
        <v>9866</v>
      </c>
      <c r="AF52" s="3" t="s">
        <v>195</v>
      </c>
      <c r="AG52" s="3" t="s">
        <v>9839</v>
      </c>
      <c r="AH52" s="672" t="s">
        <v>9780</v>
      </c>
      <c r="AI52" s="110" t="s">
        <v>9781</v>
      </c>
    </row>
    <row r="53" spans="1:35" ht="15" customHeight="1">
      <c r="A53" s="26"/>
      <c r="B53" s="68"/>
      <c r="C53" s="1305"/>
      <c r="D53" s="807"/>
      <c r="E53" s="1316"/>
      <c r="F53" s="14"/>
      <c r="G53" s="238"/>
      <c r="H53" s="103"/>
      <c r="I53" s="17"/>
      <c r="J53" s="8" t="str">
        <f t="shared" si="0"/>
        <v/>
      </c>
      <c r="K53" s="9"/>
      <c r="L53" s="87" t="s">
        <v>27</v>
      </c>
      <c r="M53" s="194" t="s">
        <v>28</v>
      </c>
      <c r="N53" s="9"/>
      <c r="O53" s="18" t="str">
        <f t="shared" si="1"/>
        <v/>
      </c>
      <c r="P53" s="679"/>
      <c r="Q53" s="680">
        <v>6.9999999999999997E-7</v>
      </c>
      <c r="R53" s="727">
        <f t="shared" si="2"/>
        <v>0</v>
      </c>
      <c r="S53" s="688">
        <v>28</v>
      </c>
      <c r="T53" s="728">
        <f t="shared" si="3"/>
        <v>0</v>
      </c>
      <c r="U53" s="121"/>
      <c r="Y53" s="3"/>
      <c r="Z53" s="3"/>
      <c r="AA53" s="3"/>
      <c r="AB53" s="3"/>
      <c r="AC53" s="3"/>
      <c r="AE53" s="3" t="s">
        <v>9867</v>
      </c>
      <c r="AF53" s="3" t="s">
        <v>195</v>
      </c>
      <c r="AG53" s="3" t="s">
        <v>9828</v>
      </c>
      <c r="AH53" s="672" t="s">
        <v>9780</v>
      </c>
      <c r="AI53" s="110" t="s">
        <v>9781</v>
      </c>
    </row>
    <row r="54" spans="1:35" ht="15" customHeight="1">
      <c r="A54" s="26"/>
      <c r="B54" s="68"/>
      <c r="C54" s="1305"/>
      <c r="D54" s="807"/>
      <c r="E54" s="1316"/>
      <c r="F54" s="14"/>
      <c r="G54" s="238"/>
      <c r="H54" s="103"/>
      <c r="I54" s="17"/>
      <c r="J54" s="8" t="str">
        <f t="shared" si="0"/>
        <v/>
      </c>
      <c r="K54" s="9"/>
      <c r="L54" s="87" t="s">
        <v>27</v>
      </c>
      <c r="M54" s="194" t="s">
        <v>28</v>
      </c>
      <c r="N54" s="9"/>
      <c r="O54" s="18" t="str">
        <f t="shared" si="1"/>
        <v/>
      </c>
      <c r="P54" s="679"/>
      <c r="Q54" s="680">
        <v>6.9999999999999997E-7</v>
      </c>
      <c r="R54" s="727">
        <f t="shared" si="2"/>
        <v>0</v>
      </c>
      <c r="S54" s="688">
        <v>28</v>
      </c>
      <c r="T54" s="728">
        <f t="shared" si="3"/>
        <v>0</v>
      </c>
      <c r="U54" s="121"/>
      <c r="Y54" s="3"/>
      <c r="Z54" s="3"/>
      <c r="AA54" s="3"/>
      <c r="AB54" s="3"/>
      <c r="AC54" s="3"/>
    </row>
    <row r="55" spans="1:35" ht="15" customHeight="1">
      <c r="A55" s="26"/>
      <c r="B55" s="68"/>
      <c r="C55" s="1305"/>
      <c r="D55" s="807"/>
      <c r="E55" s="1317"/>
      <c r="F55" s="14"/>
      <c r="G55" s="238"/>
      <c r="H55" s="103"/>
      <c r="I55" s="17"/>
      <c r="J55" s="8" t="str">
        <f t="shared" si="0"/>
        <v/>
      </c>
      <c r="K55" s="9"/>
      <c r="L55" s="87" t="s">
        <v>27</v>
      </c>
      <c r="M55" s="194" t="s">
        <v>28</v>
      </c>
      <c r="N55" s="9"/>
      <c r="O55" s="18" t="str">
        <f t="shared" si="1"/>
        <v/>
      </c>
      <c r="P55" s="679"/>
      <c r="Q55" s="680">
        <v>6.9999999999999997E-7</v>
      </c>
      <c r="R55" s="727">
        <f t="shared" si="2"/>
        <v>0</v>
      </c>
      <c r="S55" s="688">
        <v>28</v>
      </c>
      <c r="T55" s="728">
        <f t="shared" si="3"/>
        <v>0</v>
      </c>
      <c r="U55" s="121"/>
      <c r="Y55" s="3"/>
      <c r="Z55" s="3"/>
      <c r="AA55" s="3"/>
      <c r="AB55" s="3"/>
      <c r="AC55" s="3"/>
    </row>
    <row r="56" spans="1:35" ht="15" customHeight="1">
      <c r="A56" s="26"/>
      <c r="B56" s="68"/>
      <c r="C56" s="1305"/>
      <c r="D56" s="807"/>
      <c r="E56" s="1310" t="s">
        <v>9870</v>
      </c>
      <c r="F56" s="14"/>
      <c r="G56" s="238"/>
      <c r="H56" s="103"/>
      <c r="I56" s="17"/>
      <c r="J56" s="8" t="str">
        <f t="shared" si="0"/>
        <v/>
      </c>
      <c r="K56" s="9"/>
      <c r="L56" s="87" t="s">
        <v>27</v>
      </c>
      <c r="M56" s="194" t="s">
        <v>28</v>
      </c>
      <c r="N56" s="9"/>
      <c r="O56" s="18" t="str">
        <f t="shared" si="1"/>
        <v/>
      </c>
      <c r="P56" s="679"/>
      <c r="Q56" s="680">
        <v>5.3999999999999998E-5</v>
      </c>
      <c r="R56" s="727">
        <f t="shared" si="2"/>
        <v>0</v>
      </c>
      <c r="S56" s="688">
        <v>28</v>
      </c>
      <c r="T56" s="728">
        <f t="shared" si="3"/>
        <v>0</v>
      </c>
      <c r="U56" s="121"/>
      <c r="Y56" s="3"/>
      <c r="Z56" s="3"/>
      <c r="AA56" s="3"/>
      <c r="AB56" s="3"/>
      <c r="AC56" s="3"/>
      <c r="AE56" s="1312" t="s">
        <v>9871</v>
      </c>
      <c r="AF56" s="1303"/>
    </row>
    <row r="57" spans="1:35" ht="15" customHeight="1">
      <c r="A57" s="26"/>
      <c r="B57" s="68"/>
      <c r="C57" s="1305"/>
      <c r="D57" s="807"/>
      <c r="E57" s="1316"/>
      <c r="F57" s="14"/>
      <c r="G57" s="238"/>
      <c r="H57" s="103"/>
      <c r="I57" s="17"/>
      <c r="J57" s="8" t="str">
        <f t="shared" si="0"/>
        <v/>
      </c>
      <c r="K57" s="9"/>
      <c r="L57" s="87" t="s">
        <v>27</v>
      </c>
      <c r="M57" s="194" t="s">
        <v>28</v>
      </c>
      <c r="N57" s="9"/>
      <c r="O57" s="18" t="str">
        <f t="shared" si="1"/>
        <v/>
      </c>
      <c r="P57" s="679"/>
      <c r="Q57" s="680">
        <v>5.3999999999999998E-5</v>
      </c>
      <c r="R57" s="727">
        <f t="shared" si="2"/>
        <v>0</v>
      </c>
      <c r="S57" s="688">
        <v>28</v>
      </c>
      <c r="T57" s="728">
        <f t="shared" si="3"/>
        <v>0</v>
      </c>
      <c r="U57" s="121"/>
      <c r="Y57" s="3"/>
      <c r="Z57" s="3"/>
      <c r="AA57" s="3"/>
      <c r="AB57" s="3"/>
      <c r="AC57" s="3"/>
      <c r="AE57" s="3" t="s">
        <v>9772</v>
      </c>
      <c r="AF57" s="3" t="s">
        <v>9872</v>
      </c>
    </row>
    <row r="58" spans="1:35" ht="15" customHeight="1">
      <c r="A58" s="26"/>
      <c r="B58" s="68"/>
      <c r="C58" s="1305"/>
      <c r="D58" s="807"/>
      <c r="E58" s="1316"/>
      <c r="F58" s="14"/>
      <c r="G58" s="238"/>
      <c r="H58" s="103"/>
      <c r="I58" s="17"/>
      <c r="J58" s="8" t="str">
        <f t="shared" si="0"/>
        <v/>
      </c>
      <c r="K58" s="9"/>
      <c r="L58" s="87" t="s">
        <v>27</v>
      </c>
      <c r="M58" s="194" t="s">
        <v>28</v>
      </c>
      <c r="N58" s="9"/>
      <c r="O58" s="18" t="str">
        <f t="shared" si="1"/>
        <v/>
      </c>
      <c r="P58" s="679"/>
      <c r="Q58" s="680">
        <v>5.3999999999999998E-5</v>
      </c>
      <c r="R58" s="727">
        <f t="shared" si="2"/>
        <v>0</v>
      </c>
      <c r="S58" s="688">
        <v>28</v>
      </c>
      <c r="T58" s="728">
        <f t="shared" si="3"/>
        <v>0</v>
      </c>
      <c r="U58" s="121"/>
      <c r="Y58" s="3"/>
      <c r="Z58" s="3"/>
      <c r="AA58" s="3"/>
      <c r="AB58" s="3"/>
      <c r="AC58" s="3"/>
      <c r="AE58" s="3" t="s">
        <v>9813</v>
      </c>
      <c r="AF58" s="3" t="s">
        <v>9873</v>
      </c>
    </row>
    <row r="59" spans="1:35" ht="15" customHeight="1">
      <c r="A59" s="26"/>
      <c r="B59" s="68"/>
      <c r="C59" s="1305"/>
      <c r="D59" s="807"/>
      <c r="E59" s="1317"/>
      <c r="F59" s="14"/>
      <c r="G59" s="238"/>
      <c r="H59" s="103"/>
      <c r="I59" s="17"/>
      <c r="J59" s="8" t="str">
        <f t="shared" si="0"/>
        <v/>
      </c>
      <c r="K59" s="9"/>
      <c r="L59" s="87" t="s">
        <v>27</v>
      </c>
      <c r="M59" s="194" t="s">
        <v>28</v>
      </c>
      <c r="N59" s="9"/>
      <c r="O59" s="18" t="str">
        <f t="shared" si="1"/>
        <v/>
      </c>
      <c r="P59" s="679"/>
      <c r="Q59" s="680">
        <v>5.3999999999999998E-5</v>
      </c>
      <c r="R59" s="727">
        <f t="shared" si="2"/>
        <v>0</v>
      </c>
      <c r="S59" s="688">
        <v>28</v>
      </c>
      <c r="T59" s="728">
        <f t="shared" si="3"/>
        <v>0</v>
      </c>
      <c r="U59" s="121"/>
      <c r="Y59" s="3"/>
      <c r="Z59" s="3"/>
      <c r="AA59" s="3"/>
      <c r="AB59" s="3"/>
      <c r="AC59" s="3"/>
      <c r="AE59" s="3" t="s">
        <v>9843</v>
      </c>
      <c r="AF59" s="3" t="s">
        <v>9873</v>
      </c>
    </row>
    <row r="60" spans="1:35" ht="15" customHeight="1">
      <c r="A60" s="26"/>
      <c r="B60" s="68"/>
      <c r="C60" s="1305"/>
      <c r="D60" s="807"/>
      <c r="E60" s="1310" t="s">
        <v>461</v>
      </c>
      <c r="F60" s="14"/>
      <c r="G60" s="102"/>
      <c r="H60" s="13"/>
      <c r="I60" s="17"/>
      <c r="J60" s="8" t="str">
        <f t="shared" si="0"/>
        <v/>
      </c>
      <c r="K60" s="9"/>
      <c r="L60" s="87" t="s">
        <v>27</v>
      </c>
      <c r="M60" s="194" t="s">
        <v>28</v>
      </c>
      <c r="N60" s="9"/>
      <c r="O60" s="18" t="str">
        <f t="shared" si="1"/>
        <v/>
      </c>
      <c r="P60" s="679"/>
      <c r="Q60" s="729" t="str">
        <f>IF(G60="","",IF(VLOOKUP(G60,$W$10:$AA$74,5,FALSE)="固体化石燃料",$AG$104,IF(VLOOKUP(G60,$W$10:$AA$74,5,FALSE)="バイオマス燃料",$AG$107,IF(VLOOKUP(G60,$W$10:$AA$74,5,FALSE)="液体化石燃料",$AG$105,IF(VLOOKUP(G60,$W$10:$AA$74,5,FALSE)="気体化石燃料",$AG$106)))))</f>
        <v/>
      </c>
      <c r="R60" s="727">
        <f>IF(ISERROR(I60*IF(O60= "",1,O60)*Q60),0,ROUND(I60*IF(O60= "",1,O60)*Q60,1))</f>
        <v>0</v>
      </c>
      <c r="S60" s="688">
        <v>28</v>
      </c>
      <c r="T60" s="728">
        <f>IF(ISERROR(R60*S60),0,ROUND(R60*S60,1))</f>
        <v>0</v>
      </c>
      <c r="U60" s="110"/>
      <c r="Y60" s="3"/>
      <c r="Z60" s="3"/>
      <c r="AA60" s="3"/>
      <c r="AB60" s="3"/>
      <c r="AC60" s="3"/>
    </row>
    <row r="61" spans="1:35" ht="15" customHeight="1">
      <c r="A61" s="26"/>
      <c r="B61" s="68"/>
      <c r="C61" s="1305"/>
      <c r="D61" s="807"/>
      <c r="E61" s="1316"/>
      <c r="F61" s="14"/>
      <c r="G61" s="102"/>
      <c r="H61" s="13"/>
      <c r="I61" s="17"/>
      <c r="J61" s="8" t="str">
        <f t="shared" si="0"/>
        <v/>
      </c>
      <c r="K61" s="9"/>
      <c r="L61" s="87" t="s">
        <v>27</v>
      </c>
      <c r="M61" s="194" t="s">
        <v>28</v>
      </c>
      <c r="N61" s="9"/>
      <c r="O61" s="18" t="str">
        <f t="shared" si="1"/>
        <v/>
      </c>
      <c r="P61" s="679"/>
      <c r="Q61" s="729" t="str">
        <f t="shared" ref="Q61:Q64" si="4">IF(G61="","",IF(VLOOKUP(G61,$W$10:$AA$74,5,FALSE)="固体化石燃料",$AG$104,IF(VLOOKUP(G61,$W$10:$AA$74,5,FALSE)="バイオマス燃料",$AG$107,IF(VLOOKUP(G61,$W$10:$AA$74,5,FALSE)="液体化石燃料",$AG$105,IF(VLOOKUP(G61,$W$10:$AA$74,5,FALSE)="気体化石燃料",$AG$106)))))</f>
        <v/>
      </c>
      <c r="R61" s="727">
        <f>IF(ISERROR(I61*IF(O61= "",1,O61)*Q61),0,ROUND(I61*IF(O61= "",1,O61)*Q61,1))</f>
        <v>0</v>
      </c>
      <c r="S61" s="688">
        <v>28</v>
      </c>
      <c r="T61" s="728">
        <f>IF(ISERROR(R61*S61),0,ROUND(R61*S61,1))</f>
        <v>0</v>
      </c>
      <c r="U61" s="110"/>
      <c r="Y61" s="3"/>
      <c r="Z61" s="3"/>
      <c r="AA61" s="3"/>
      <c r="AB61" s="3"/>
      <c r="AC61" s="3"/>
      <c r="AE61" s="1312" t="s">
        <v>9874</v>
      </c>
      <c r="AF61" s="1303"/>
    </row>
    <row r="62" spans="1:35" ht="15" customHeight="1">
      <c r="A62" s="26"/>
      <c r="B62" s="68"/>
      <c r="C62" s="1305"/>
      <c r="D62" s="807"/>
      <c r="E62" s="1316"/>
      <c r="F62" s="14"/>
      <c r="G62" s="102"/>
      <c r="H62" s="13"/>
      <c r="I62" s="17"/>
      <c r="J62" s="8" t="str">
        <f t="shared" si="0"/>
        <v/>
      </c>
      <c r="K62" s="9"/>
      <c r="L62" s="87" t="s">
        <v>27</v>
      </c>
      <c r="M62" s="194" t="s">
        <v>28</v>
      </c>
      <c r="N62" s="9"/>
      <c r="O62" s="18" t="str">
        <f t="shared" si="1"/>
        <v/>
      </c>
      <c r="P62" s="679"/>
      <c r="Q62" s="729" t="str">
        <f t="shared" si="4"/>
        <v/>
      </c>
      <c r="R62" s="727">
        <f>IF(ISERROR(I62*IF(O62= "",1,O62)*Q62),0,ROUND(I62*IF(O62= "",1,O62)*Q62,1))</f>
        <v>0</v>
      </c>
      <c r="S62" s="688">
        <v>28</v>
      </c>
      <c r="T62" s="728">
        <f>IF(ISERROR(R62*S62),0,ROUND(R62*S62,1))</f>
        <v>0</v>
      </c>
      <c r="U62" s="110"/>
      <c r="Y62" s="3"/>
      <c r="Z62" s="3"/>
      <c r="AA62" s="3"/>
      <c r="AB62" s="3"/>
      <c r="AC62" s="3"/>
      <c r="AE62" s="3" t="s">
        <v>9772</v>
      </c>
      <c r="AF62" s="3" t="s">
        <v>9872</v>
      </c>
    </row>
    <row r="63" spans="1:35" ht="15" customHeight="1">
      <c r="A63" s="26"/>
      <c r="B63" s="68"/>
      <c r="C63" s="1305"/>
      <c r="D63" s="807"/>
      <c r="E63" s="1316"/>
      <c r="F63" s="14"/>
      <c r="G63" s="102"/>
      <c r="H63" s="13"/>
      <c r="I63" s="17"/>
      <c r="J63" s="8" t="str">
        <f t="shared" si="0"/>
        <v/>
      </c>
      <c r="K63" s="9"/>
      <c r="L63" s="87" t="s">
        <v>27</v>
      </c>
      <c r="M63" s="194" t="s">
        <v>28</v>
      </c>
      <c r="N63" s="9"/>
      <c r="O63" s="18" t="str">
        <f t="shared" si="1"/>
        <v/>
      </c>
      <c r="P63" s="679"/>
      <c r="Q63" s="729" t="str">
        <f t="shared" si="4"/>
        <v/>
      </c>
      <c r="R63" s="727">
        <f>IF(ISERROR(I63*IF(O63= "",1,O63)*Q63),0,ROUND(I63*IF(O63= "",1,O63)*Q63,1))</f>
        <v>0</v>
      </c>
      <c r="S63" s="688">
        <v>28</v>
      </c>
      <c r="T63" s="728">
        <f>IF(ISERROR(R63*S63),0,ROUND(R63*S63,1))</f>
        <v>0</v>
      </c>
      <c r="U63" s="110"/>
      <c r="Y63" s="3"/>
      <c r="Z63" s="3"/>
      <c r="AA63" s="3"/>
      <c r="AB63" s="3"/>
      <c r="AC63" s="3"/>
      <c r="AE63" s="3" t="s">
        <v>9813</v>
      </c>
      <c r="AF63" s="3" t="s">
        <v>9875</v>
      </c>
    </row>
    <row r="64" spans="1:35" ht="15" customHeight="1">
      <c r="A64" s="26"/>
      <c r="B64" s="68"/>
      <c r="C64" s="1306"/>
      <c r="D64" s="807"/>
      <c r="E64" s="1317"/>
      <c r="F64" s="14"/>
      <c r="G64" s="102"/>
      <c r="H64" s="13"/>
      <c r="I64" s="17"/>
      <c r="J64" s="8" t="str">
        <f t="shared" si="0"/>
        <v/>
      </c>
      <c r="K64" s="9"/>
      <c r="L64" s="87" t="s">
        <v>27</v>
      </c>
      <c r="M64" s="194" t="s">
        <v>28</v>
      </c>
      <c r="N64" s="9"/>
      <c r="O64" s="18" t="str">
        <f t="shared" si="1"/>
        <v/>
      </c>
      <c r="P64" s="679"/>
      <c r="Q64" s="729" t="str">
        <f t="shared" si="4"/>
        <v/>
      </c>
      <c r="R64" s="727">
        <f>IF(ISERROR(I64*IF(O64= "",1,O64)*Q64),0,ROUND(I64*IF(O64= "",1,O64)*Q64,1))</f>
        <v>0</v>
      </c>
      <c r="S64" s="688">
        <v>28</v>
      </c>
      <c r="T64" s="728">
        <f>IF(ISERROR(R64*S64),0,ROUND(R64*S64,1))</f>
        <v>0</v>
      </c>
      <c r="U64" s="110"/>
      <c r="Y64" s="3"/>
      <c r="Z64" s="3"/>
      <c r="AA64" s="3"/>
      <c r="AB64" s="3"/>
      <c r="AC64" s="3"/>
      <c r="AE64" s="3" t="s">
        <v>9843</v>
      </c>
      <c r="AF64" s="3" t="s">
        <v>9875</v>
      </c>
    </row>
    <row r="65" spans="1:33" ht="15" customHeight="1">
      <c r="A65" s="26"/>
      <c r="B65" s="68"/>
      <c r="C65" s="785" t="s">
        <v>9876</v>
      </c>
      <c r="D65" s="808"/>
      <c r="E65" s="125" t="s">
        <v>460</v>
      </c>
      <c r="F65" s="14"/>
      <c r="G65" s="13" t="s">
        <v>9877</v>
      </c>
      <c r="H65" s="13"/>
      <c r="I65" s="17"/>
      <c r="J65" s="8" t="s">
        <v>15</v>
      </c>
      <c r="K65" s="9"/>
      <c r="L65" s="87" t="s">
        <v>27</v>
      </c>
      <c r="M65" s="194" t="s">
        <v>28</v>
      </c>
      <c r="N65" s="9"/>
      <c r="O65" s="194" t="s">
        <v>28</v>
      </c>
      <c r="P65" s="679"/>
      <c r="Q65" s="680">
        <v>0.12</v>
      </c>
      <c r="R65" s="727">
        <f t="shared" ref="R65:R128" si="5">IF(ISERROR(I65*Q65),"",ROUND(I65*Q65,1))</f>
        <v>0</v>
      </c>
      <c r="S65" s="688">
        <v>28</v>
      </c>
      <c r="T65" s="688">
        <f t="shared" ref="T65:T128" si="6">IF(ISERROR(R65*S65),"",ROUND(R65*S65,1))</f>
        <v>0</v>
      </c>
      <c r="U65" s="110"/>
      <c r="Y65" s="3"/>
      <c r="Z65" s="3"/>
      <c r="AA65" s="3"/>
      <c r="AB65" s="3"/>
      <c r="AC65" s="3"/>
    </row>
    <row r="66" spans="1:33" ht="15" customHeight="1">
      <c r="A66" s="26"/>
      <c r="B66" s="68"/>
      <c r="C66" s="785" t="s">
        <v>462</v>
      </c>
      <c r="D66" s="808"/>
      <c r="E66" s="125" t="s">
        <v>9878</v>
      </c>
      <c r="F66" s="14"/>
      <c r="G66" s="13" t="s">
        <v>62</v>
      </c>
      <c r="H66" s="13"/>
      <c r="I66" s="17"/>
      <c r="J66" s="8" t="s">
        <v>214</v>
      </c>
      <c r="K66" s="9"/>
      <c r="L66" s="87" t="s">
        <v>27</v>
      </c>
      <c r="M66" s="194" t="s">
        <v>28</v>
      </c>
      <c r="N66" s="9"/>
      <c r="O66" s="194" t="s">
        <v>28</v>
      </c>
      <c r="P66" s="679"/>
      <c r="Q66" s="680">
        <v>4.6E-5</v>
      </c>
      <c r="R66" s="727">
        <f t="shared" si="5"/>
        <v>0</v>
      </c>
      <c r="S66" s="688">
        <v>28</v>
      </c>
      <c r="T66" s="688">
        <f t="shared" si="6"/>
        <v>0</v>
      </c>
      <c r="U66" s="110"/>
      <c r="Y66" s="3"/>
      <c r="Z66" s="3"/>
      <c r="AA66" s="3"/>
      <c r="AB66" s="3"/>
      <c r="AC66" s="3"/>
      <c r="AE66" s="1312" t="s">
        <v>9879</v>
      </c>
      <c r="AF66" s="1303"/>
    </row>
    <row r="67" spans="1:33" ht="15" customHeight="1">
      <c r="A67" s="26"/>
      <c r="B67" s="68"/>
      <c r="C67" s="1304" t="s">
        <v>9880</v>
      </c>
      <c r="D67" s="808"/>
      <c r="E67" s="1310" t="s">
        <v>9881</v>
      </c>
      <c r="F67" s="14"/>
      <c r="G67" s="11" t="s">
        <v>9882</v>
      </c>
      <c r="H67" s="13"/>
      <c r="I67" s="17"/>
      <c r="J67" s="8" t="s">
        <v>216</v>
      </c>
      <c r="K67" s="9"/>
      <c r="L67" s="87" t="s">
        <v>27</v>
      </c>
      <c r="M67" s="194" t="s">
        <v>28</v>
      </c>
      <c r="N67" s="9"/>
      <c r="O67" s="194" t="s">
        <v>28</v>
      </c>
      <c r="P67" s="679"/>
      <c r="Q67" s="680">
        <v>1.5</v>
      </c>
      <c r="R67" s="727">
        <f t="shared" si="5"/>
        <v>0</v>
      </c>
      <c r="S67" s="688">
        <v>28</v>
      </c>
      <c r="T67" s="688">
        <f t="shared" si="6"/>
        <v>0</v>
      </c>
      <c r="U67" s="110"/>
      <c r="Y67" s="3"/>
      <c r="Z67" s="3"/>
      <c r="AA67" s="3"/>
      <c r="AB67" s="3"/>
      <c r="AC67" s="3"/>
      <c r="AE67" s="127" t="s">
        <v>9883</v>
      </c>
      <c r="AF67" s="127" t="s">
        <v>9884</v>
      </c>
    </row>
    <row r="68" spans="1:33" ht="15" customHeight="1">
      <c r="A68" s="26"/>
      <c r="B68" s="68"/>
      <c r="C68" s="1305"/>
      <c r="D68" s="808"/>
      <c r="E68" s="1311"/>
      <c r="F68" s="14"/>
      <c r="G68" s="11" t="s">
        <v>9885</v>
      </c>
      <c r="H68" s="13"/>
      <c r="I68" s="17"/>
      <c r="J68" s="8" t="s">
        <v>216</v>
      </c>
      <c r="K68" s="9"/>
      <c r="L68" s="87" t="s">
        <v>27</v>
      </c>
      <c r="M68" s="194" t="s">
        <v>28</v>
      </c>
      <c r="N68" s="9"/>
      <c r="O68" s="194" t="s">
        <v>28</v>
      </c>
      <c r="P68" s="679"/>
      <c r="Q68" s="680">
        <v>1.7</v>
      </c>
      <c r="R68" s="727">
        <f t="shared" si="5"/>
        <v>0</v>
      </c>
      <c r="S68" s="688">
        <v>28</v>
      </c>
      <c r="T68" s="688">
        <f t="shared" si="6"/>
        <v>0</v>
      </c>
      <c r="U68" s="110"/>
      <c r="Y68" s="3"/>
      <c r="Z68" s="3"/>
      <c r="AA68" s="3"/>
      <c r="AB68" s="3"/>
      <c r="AC68" s="3"/>
      <c r="AE68" s="3" t="s">
        <v>9770</v>
      </c>
      <c r="AF68" s="3" t="s">
        <v>9886</v>
      </c>
      <c r="AG68" s="77" t="s">
        <v>9872</v>
      </c>
    </row>
    <row r="69" spans="1:33" ht="15" customHeight="1">
      <c r="A69" s="26"/>
      <c r="B69" s="68"/>
      <c r="C69" s="1305"/>
      <c r="D69" s="808"/>
      <c r="E69" s="1310" t="s">
        <v>9887</v>
      </c>
      <c r="F69" s="14"/>
      <c r="G69" s="11" t="s">
        <v>9882</v>
      </c>
      <c r="H69" s="13"/>
      <c r="I69" s="17"/>
      <c r="J69" s="8" t="s">
        <v>216</v>
      </c>
      <c r="K69" s="9"/>
      <c r="L69" s="87" t="s">
        <v>27</v>
      </c>
      <c r="M69" s="194" t="s">
        <v>28</v>
      </c>
      <c r="N69" s="9"/>
      <c r="O69" s="194" t="s">
        <v>28</v>
      </c>
      <c r="P69" s="679"/>
      <c r="Q69" s="680">
        <v>0.8</v>
      </c>
      <c r="R69" s="727">
        <f t="shared" si="5"/>
        <v>0</v>
      </c>
      <c r="S69" s="688">
        <v>28</v>
      </c>
      <c r="T69" s="688">
        <f t="shared" si="6"/>
        <v>0</v>
      </c>
      <c r="U69" s="110"/>
      <c r="Y69" s="3"/>
      <c r="Z69" s="3"/>
      <c r="AA69" s="3"/>
      <c r="AB69" s="3"/>
      <c r="AC69" s="3"/>
      <c r="AE69" s="3" t="s">
        <v>8082</v>
      </c>
      <c r="AF69" s="3" t="s">
        <v>9813</v>
      </c>
      <c r="AG69" s="77" t="s">
        <v>9888</v>
      </c>
    </row>
    <row r="70" spans="1:33" ht="15" customHeight="1">
      <c r="A70" s="26"/>
      <c r="B70" s="68"/>
      <c r="C70" s="1306"/>
      <c r="D70" s="808"/>
      <c r="E70" s="1311"/>
      <c r="F70" s="14"/>
      <c r="G70" s="11" t="s">
        <v>9885</v>
      </c>
      <c r="H70" s="13"/>
      <c r="I70" s="17"/>
      <c r="J70" s="8" t="s">
        <v>216</v>
      </c>
      <c r="K70" s="9"/>
      <c r="L70" s="87" t="s">
        <v>27</v>
      </c>
      <c r="M70" s="194" t="s">
        <v>28</v>
      </c>
      <c r="N70" s="9"/>
      <c r="O70" s="194" t="s">
        <v>28</v>
      </c>
      <c r="P70" s="679"/>
      <c r="Q70" s="680">
        <v>6.7000000000000004E-2</v>
      </c>
      <c r="R70" s="727">
        <f t="shared" si="5"/>
        <v>0</v>
      </c>
      <c r="S70" s="688">
        <v>28</v>
      </c>
      <c r="T70" s="688">
        <f t="shared" si="6"/>
        <v>0</v>
      </c>
      <c r="U70" s="110"/>
      <c r="Y70" s="3"/>
      <c r="Z70" s="3"/>
      <c r="AA70" s="3"/>
      <c r="AB70" s="3"/>
      <c r="AC70" s="3"/>
      <c r="AE70" s="3" t="s">
        <v>8081</v>
      </c>
      <c r="AF70" s="3" t="s">
        <v>9843</v>
      </c>
      <c r="AG70" s="77" t="s">
        <v>9889</v>
      </c>
    </row>
    <row r="71" spans="1:33" ht="15" customHeight="1">
      <c r="A71" s="26"/>
      <c r="B71" s="68"/>
      <c r="C71" s="783" t="s">
        <v>9890</v>
      </c>
      <c r="D71" s="808"/>
      <c r="E71" s="643"/>
      <c r="F71" s="14"/>
      <c r="G71" s="11"/>
      <c r="H71" s="13"/>
      <c r="I71" s="17"/>
      <c r="J71" s="8" t="s">
        <v>15</v>
      </c>
      <c r="K71" s="9"/>
      <c r="L71" s="87"/>
      <c r="M71" s="194"/>
      <c r="N71" s="9"/>
      <c r="O71" s="194" t="s">
        <v>28</v>
      </c>
      <c r="P71" s="679"/>
      <c r="Q71" s="680">
        <v>40</v>
      </c>
      <c r="R71" s="727">
        <f t="shared" si="5"/>
        <v>0</v>
      </c>
      <c r="S71" s="688">
        <v>28</v>
      </c>
      <c r="T71" s="688">
        <f t="shared" si="6"/>
        <v>0</v>
      </c>
      <c r="U71" s="110"/>
      <c r="Y71" s="3"/>
      <c r="Z71" s="3"/>
      <c r="AA71" s="3"/>
      <c r="AB71" s="3"/>
      <c r="AC71" s="3"/>
      <c r="AE71" s="3" t="s">
        <v>8084</v>
      </c>
    </row>
    <row r="72" spans="1:33" ht="15" hidden="1" customHeight="1">
      <c r="A72" s="26"/>
      <c r="B72" s="68"/>
      <c r="C72" s="783" t="s">
        <v>43</v>
      </c>
      <c r="D72" s="808"/>
      <c r="E72" s="11" t="s">
        <v>208</v>
      </c>
      <c r="F72" s="14"/>
      <c r="G72" s="13"/>
      <c r="H72" s="13"/>
      <c r="I72" s="17"/>
      <c r="J72" s="8" t="s">
        <v>209</v>
      </c>
      <c r="K72" s="9"/>
      <c r="L72" s="87" t="s">
        <v>27</v>
      </c>
      <c r="M72" s="194" t="s">
        <v>28</v>
      </c>
      <c r="N72" s="9"/>
      <c r="O72" s="194" t="s">
        <v>28</v>
      </c>
      <c r="P72" s="679"/>
      <c r="Q72" s="680">
        <v>0.43</v>
      </c>
      <c r="R72" s="727">
        <f t="shared" si="5"/>
        <v>0</v>
      </c>
      <c r="S72" s="688">
        <v>28</v>
      </c>
      <c r="T72" s="688">
        <f t="shared" si="6"/>
        <v>0</v>
      </c>
      <c r="U72" s="110"/>
      <c r="Y72" s="3"/>
      <c r="Z72" s="3"/>
      <c r="AA72" s="3"/>
      <c r="AB72" s="3"/>
      <c r="AC72" s="3"/>
      <c r="AE72" s="3" t="s">
        <v>9785</v>
      </c>
    </row>
    <row r="73" spans="1:33" ht="15" hidden="1" customHeight="1">
      <c r="A73" s="26"/>
      <c r="B73" s="68"/>
      <c r="C73" s="783" t="s">
        <v>9891</v>
      </c>
      <c r="D73" s="808"/>
      <c r="E73" s="11"/>
      <c r="F73" s="14"/>
      <c r="G73" s="13"/>
      <c r="H73" s="13"/>
      <c r="I73" s="17"/>
      <c r="J73" s="8" t="s">
        <v>209</v>
      </c>
      <c r="K73" s="9"/>
      <c r="L73" s="87" t="s">
        <v>27</v>
      </c>
      <c r="M73" s="194" t="s">
        <v>28</v>
      </c>
      <c r="N73" s="9"/>
      <c r="O73" s="194" t="s">
        <v>28</v>
      </c>
      <c r="P73" s="679"/>
      <c r="Q73" s="680">
        <v>270</v>
      </c>
      <c r="R73" s="727">
        <f t="shared" si="5"/>
        <v>0</v>
      </c>
      <c r="S73" s="688">
        <v>28</v>
      </c>
      <c r="T73" s="688">
        <f t="shared" si="6"/>
        <v>0</v>
      </c>
      <c r="U73" s="110"/>
      <c r="Y73" s="3"/>
      <c r="Z73" s="3"/>
      <c r="AA73" s="3"/>
      <c r="AB73" s="3"/>
      <c r="AC73" s="3"/>
      <c r="AE73" s="3" t="s">
        <v>9789</v>
      </c>
    </row>
    <row r="74" spans="1:33" ht="15" hidden="1" customHeight="1">
      <c r="A74" s="26"/>
      <c r="B74" s="68"/>
      <c r="C74" s="1304" t="s">
        <v>31</v>
      </c>
      <c r="D74" s="808"/>
      <c r="E74" s="1313" t="s">
        <v>9892</v>
      </c>
      <c r="F74" s="14"/>
      <c r="G74" s="13" t="s">
        <v>9893</v>
      </c>
      <c r="H74" s="13"/>
      <c r="I74" s="17"/>
      <c r="J74" s="8" t="s">
        <v>215</v>
      </c>
      <c r="K74" s="9"/>
      <c r="L74" s="87" t="s">
        <v>27</v>
      </c>
      <c r="M74" s="194" t="s">
        <v>28</v>
      </c>
      <c r="N74" s="9"/>
      <c r="O74" s="194" t="s">
        <v>28</v>
      </c>
      <c r="P74" s="679"/>
      <c r="Q74" s="680">
        <v>0.72</v>
      </c>
      <c r="R74" s="727">
        <f t="shared" si="5"/>
        <v>0</v>
      </c>
      <c r="S74" s="688">
        <v>28</v>
      </c>
      <c r="T74" s="688">
        <f t="shared" si="6"/>
        <v>0</v>
      </c>
      <c r="U74" s="110"/>
      <c r="Y74" s="3"/>
      <c r="Z74" s="3"/>
      <c r="AA74" s="3"/>
      <c r="AB74" s="3"/>
      <c r="AC74" s="3"/>
      <c r="AE74" s="3" t="s">
        <v>9794</v>
      </c>
    </row>
    <row r="75" spans="1:33" ht="15" hidden="1" customHeight="1">
      <c r="A75" s="26"/>
      <c r="B75" s="68"/>
      <c r="C75" s="1305"/>
      <c r="D75" s="808"/>
      <c r="E75" s="1314"/>
      <c r="F75" s="14"/>
      <c r="G75" s="13" t="s">
        <v>9894</v>
      </c>
      <c r="H75" s="13"/>
      <c r="I75" s="17"/>
      <c r="J75" s="8" t="s">
        <v>215</v>
      </c>
      <c r="K75" s="9"/>
      <c r="L75" s="87"/>
      <c r="M75" s="194"/>
      <c r="N75" s="9"/>
      <c r="O75" s="194" t="s">
        <v>28</v>
      </c>
      <c r="P75" s="679"/>
      <c r="Q75" s="680">
        <v>1.8</v>
      </c>
      <c r="R75" s="727">
        <f t="shared" si="5"/>
        <v>0</v>
      </c>
      <c r="S75" s="688">
        <v>28</v>
      </c>
      <c r="T75" s="688">
        <f t="shared" si="6"/>
        <v>0</v>
      </c>
      <c r="U75" s="110"/>
      <c r="Y75" s="3"/>
      <c r="Z75" s="3"/>
      <c r="AA75" s="3"/>
      <c r="AB75" s="3"/>
      <c r="AC75" s="3"/>
      <c r="AE75" s="3" t="s">
        <v>9798</v>
      </c>
    </row>
    <row r="76" spans="1:33" ht="15" hidden="1" customHeight="1">
      <c r="A76" s="26"/>
      <c r="B76" s="68"/>
      <c r="C76" s="1305"/>
      <c r="D76" s="808"/>
      <c r="E76" s="1314"/>
      <c r="F76" s="14"/>
      <c r="G76" s="13" t="s">
        <v>9895</v>
      </c>
      <c r="H76" s="13"/>
      <c r="I76" s="17"/>
      <c r="J76" s="8" t="s">
        <v>215</v>
      </c>
      <c r="K76" s="9"/>
      <c r="L76" s="87"/>
      <c r="M76" s="194"/>
      <c r="N76" s="9"/>
      <c r="O76" s="194" t="s">
        <v>28</v>
      </c>
      <c r="P76" s="679"/>
      <c r="Q76" s="680">
        <v>5.9000000000000003E-4</v>
      </c>
      <c r="R76" s="727">
        <f t="shared" si="5"/>
        <v>0</v>
      </c>
      <c r="S76" s="688">
        <v>28</v>
      </c>
      <c r="T76" s="688">
        <f t="shared" si="6"/>
        <v>0</v>
      </c>
      <c r="U76" s="110"/>
      <c r="Y76" s="3"/>
      <c r="Z76" s="3"/>
      <c r="AA76" s="3"/>
      <c r="AB76" s="3"/>
      <c r="AC76" s="3"/>
      <c r="AE76" s="3" t="s">
        <v>24</v>
      </c>
    </row>
    <row r="77" spans="1:33" ht="15" hidden="1" customHeight="1">
      <c r="A77" s="26"/>
      <c r="B77" s="68"/>
      <c r="C77" s="1305"/>
      <c r="D77" s="808"/>
      <c r="E77" s="1315"/>
      <c r="F77" s="14"/>
      <c r="G77" s="13" t="s">
        <v>8121</v>
      </c>
      <c r="H77" s="13"/>
      <c r="I77" s="17"/>
      <c r="J77" s="8" t="s">
        <v>215</v>
      </c>
      <c r="K77" s="9"/>
      <c r="L77" s="87"/>
      <c r="M77" s="194"/>
      <c r="N77" s="9"/>
      <c r="O77" s="194" t="s">
        <v>28</v>
      </c>
      <c r="P77" s="679"/>
      <c r="Q77" s="680">
        <v>2.5000000000000001E-2</v>
      </c>
      <c r="R77" s="727">
        <f t="shared" si="5"/>
        <v>0</v>
      </c>
      <c r="S77" s="688">
        <v>28</v>
      </c>
      <c r="T77" s="688">
        <f t="shared" si="6"/>
        <v>0</v>
      </c>
      <c r="U77" s="110"/>
      <c r="Y77" s="3"/>
      <c r="Z77" s="3"/>
      <c r="AA77" s="3"/>
      <c r="AB77" s="3"/>
      <c r="AC77" s="3"/>
      <c r="AE77" s="3" t="s">
        <v>9807</v>
      </c>
    </row>
    <row r="78" spans="1:33" ht="15" hidden="1" customHeight="1">
      <c r="A78" s="26"/>
      <c r="B78" s="68"/>
      <c r="C78" s="1305"/>
      <c r="D78" s="808"/>
      <c r="E78" s="1313" t="s">
        <v>9896</v>
      </c>
      <c r="F78" s="14"/>
      <c r="G78" s="673" t="s">
        <v>9897</v>
      </c>
      <c r="H78" s="13"/>
      <c r="I78" s="17"/>
      <c r="J78" s="8" t="s">
        <v>8079</v>
      </c>
      <c r="K78" s="9"/>
      <c r="L78" s="87"/>
      <c r="M78" s="194"/>
      <c r="N78" s="9"/>
      <c r="O78" s="194" t="s">
        <v>28</v>
      </c>
      <c r="P78" s="679"/>
      <c r="Q78" s="680">
        <v>2.3E-3</v>
      </c>
      <c r="R78" s="727">
        <f t="shared" si="5"/>
        <v>0</v>
      </c>
      <c r="S78" s="688">
        <v>28</v>
      </c>
      <c r="T78" s="688">
        <f t="shared" si="6"/>
        <v>0</v>
      </c>
      <c r="U78" s="110"/>
      <c r="Y78" s="3"/>
      <c r="Z78" s="3"/>
      <c r="AA78" s="3"/>
      <c r="AB78" s="3"/>
      <c r="AC78" s="3"/>
      <c r="AE78" s="3" t="s">
        <v>60</v>
      </c>
    </row>
    <row r="79" spans="1:33" ht="15" hidden="1" customHeight="1">
      <c r="A79" s="26"/>
      <c r="B79" s="68"/>
      <c r="C79" s="1305"/>
      <c r="D79" s="808"/>
      <c r="E79" s="1314"/>
      <c r="F79" s="14"/>
      <c r="G79" s="673" t="s">
        <v>9898</v>
      </c>
      <c r="H79" s="13"/>
      <c r="I79" s="17"/>
      <c r="J79" s="8" t="s">
        <v>8079</v>
      </c>
      <c r="K79" s="9"/>
      <c r="L79" s="87"/>
      <c r="M79" s="194"/>
      <c r="N79" s="9"/>
      <c r="O79" s="194" t="s">
        <v>28</v>
      </c>
      <c r="P79" s="679"/>
      <c r="Q79" s="680">
        <v>3.8000000000000002E-4</v>
      </c>
      <c r="R79" s="727">
        <f t="shared" si="5"/>
        <v>0</v>
      </c>
      <c r="S79" s="688">
        <v>28</v>
      </c>
      <c r="T79" s="688">
        <f t="shared" si="6"/>
        <v>0</v>
      </c>
      <c r="U79" s="110"/>
      <c r="Y79" s="3"/>
      <c r="Z79" s="3"/>
      <c r="AA79" s="3"/>
      <c r="AB79" s="3"/>
      <c r="AC79" s="3"/>
      <c r="AE79" s="3" t="s">
        <v>9815</v>
      </c>
    </row>
    <row r="80" spans="1:33" ht="15" hidden="1" customHeight="1">
      <c r="A80" s="26"/>
      <c r="B80" s="68"/>
      <c r="C80" s="1305"/>
      <c r="D80" s="808"/>
      <c r="E80" s="1314"/>
      <c r="F80" s="14"/>
      <c r="G80" s="13" t="s">
        <v>8122</v>
      </c>
      <c r="H80" s="13"/>
      <c r="I80" s="17"/>
      <c r="J80" s="8" t="s">
        <v>8079</v>
      </c>
      <c r="K80" s="9"/>
      <c r="L80" s="87"/>
      <c r="M80" s="194"/>
      <c r="N80" s="9"/>
      <c r="O80" s="194" t="s">
        <v>28</v>
      </c>
      <c r="P80" s="679"/>
      <c r="Q80" s="680">
        <v>7.6000000000000004E-4</v>
      </c>
      <c r="R80" s="727">
        <f t="shared" si="5"/>
        <v>0</v>
      </c>
      <c r="S80" s="688">
        <v>28</v>
      </c>
      <c r="T80" s="688">
        <f t="shared" si="6"/>
        <v>0</v>
      </c>
      <c r="U80" s="110"/>
      <c r="Y80" s="3"/>
      <c r="Z80" s="3"/>
      <c r="AA80" s="3"/>
      <c r="AB80" s="3"/>
      <c r="AC80" s="3"/>
      <c r="AE80" s="3" t="s">
        <v>9818</v>
      </c>
    </row>
    <row r="81" spans="1:31" ht="15" hidden="1" customHeight="1">
      <c r="A81" s="26"/>
      <c r="B81" s="68"/>
      <c r="C81" s="1305"/>
      <c r="D81" s="808"/>
      <c r="E81" s="1314"/>
      <c r="F81" s="14"/>
      <c r="G81" s="13" t="s">
        <v>8123</v>
      </c>
      <c r="H81" s="13"/>
      <c r="I81" s="17"/>
      <c r="J81" s="8" t="s">
        <v>8079</v>
      </c>
      <c r="K81" s="9"/>
      <c r="L81" s="87"/>
      <c r="M81" s="194"/>
      <c r="N81" s="9"/>
      <c r="O81" s="194" t="s">
        <v>28</v>
      </c>
      <c r="P81" s="679"/>
      <c r="Q81" s="680">
        <v>7.6000000000000003E-7</v>
      </c>
      <c r="R81" s="727">
        <f t="shared" si="5"/>
        <v>0</v>
      </c>
      <c r="S81" s="688">
        <v>28</v>
      </c>
      <c r="T81" s="688">
        <f t="shared" si="6"/>
        <v>0</v>
      </c>
      <c r="U81" s="110"/>
      <c r="Y81" s="3"/>
      <c r="Z81" s="3"/>
      <c r="AA81" s="3"/>
      <c r="AB81" s="3"/>
      <c r="AC81" s="3"/>
      <c r="AE81" s="3" t="s">
        <v>196</v>
      </c>
    </row>
    <row r="82" spans="1:31" ht="15" hidden="1" customHeight="1">
      <c r="A82" s="26"/>
      <c r="B82" s="68"/>
      <c r="C82" s="1305"/>
      <c r="D82" s="808"/>
      <c r="E82" s="1315"/>
      <c r="F82" s="14"/>
      <c r="G82" s="13" t="s">
        <v>8124</v>
      </c>
      <c r="H82" s="13"/>
      <c r="I82" s="17"/>
      <c r="J82" s="8" t="s">
        <v>8079</v>
      </c>
      <c r="K82" s="9"/>
      <c r="L82" s="87"/>
      <c r="M82" s="194"/>
      <c r="N82" s="9"/>
      <c r="O82" s="194" t="s">
        <v>28</v>
      </c>
      <c r="P82" s="679"/>
      <c r="Q82" s="680">
        <v>1.1999999999999999E-6</v>
      </c>
      <c r="R82" s="727">
        <f t="shared" si="5"/>
        <v>0</v>
      </c>
      <c r="S82" s="688">
        <v>28</v>
      </c>
      <c r="T82" s="688">
        <f t="shared" si="6"/>
        <v>0</v>
      </c>
      <c r="U82" s="110"/>
      <c r="Y82" s="3"/>
      <c r="Z82" s="3"/>
      <c r="AA82" s="3"/>
      <c r="AB82" s="3"/>
      <c r="AC82" s="3"/>
      <c r="AE82" s="3" t="s">
        <v>8077</v>
      </c>
    </row>
    <row r="83" spans="1:31" ht="15" hidden="1" customHeight="1">
      <c r="A83" s="26"/>
      <c r="B83" s="68"/>
      <c r="C83" s="1306"/>
      <c r="D83" s="808"/>
      <c r="E83" s="11" t="s">
        <v>9899</v>
      </c>
      <c r="F83" s="14"/>
      <c r="G83" s="13"/>
      <c r="H83" s="13"/>
      <c r="I83" s="17"/>
      <c r="J83" s="8" t="s">
        <v>209</v>
      </c>
      <c r="K83" s="9"/>
      <c r="L83" s="87"/>
      <c r="M83" s="194"/>
      <c r="N83" s="9"/>
      <c r="O83" s="194" t="s">
        <v>28</v>
      </c>
      <c r="P83" s="679"/>
      <c r="Q83" s="680">
        <v>64</v>
      </c>
      <c r="R83" s="727">
        <f t="shared" si="5"/>
        <v>0</v>
      </c>
      <c r="S83" s="688">
        <v>28</v>
      </c>
      <c r="T83" s="688">
        <f t="shared" si="6"/>
        <v>0</v>
      </c>
      <c r="U83" s="110"/>
      <c r="Y83" s="3"/>
      <c r="Z83" s="3"/>
      <c r="AA83" s="3"/>
      <c r="AB83" s="3"/>
      <c r="AC83" s="3"/>
      <c r="AE83" s="3" t="s">
        <v>61</v>
      </c>
    </row>
    <row r="84" spans="1:31" ht="15" hidden="1" customHeight="1">
      <c r="A84" s="26"/>
      <c r="B84" s="68"/>
      <c r="C84" s="1304" t="s">
        <v>463</v>
      </c>
      <c r="D84" s="808"/>
      <c r="E84" s="134" t="s">
        <v>9900</v>
      </c>
      <c r="F84" s="14"/>
      <c r="G84" s="134" t="s">
        <v>9901</v>
      </c>
      <c r="H84" s="13"/>
      <c r="I84" s="17"/>
      <c r="J84" s="8" t="s">
        <v>215</v>
      </c>
      <c r="K84" s="9"/>
      <c r="L84" s="87" t="s">
        <v>27</v>
      </c>
      <c r="M84" s="194" t="s">
        <v>28</v>
      </c>
      <c r="N84" s="9"/>
      <c r="O84" s="194" t="s">
        <v>28</v>
      </c>
      <c r="P84" s="679"/>
      <c r="Q84" s="680">
        <v>5.4000000000000003E-3</v>
      </c>
      <c r="R84" s="727">
        <f t="shared" si="5"/>
        <v>0</v>
      </c>
      <c r="S84" s="688">
        <v>28</v>
      </c>
      <c r="T84" s="688">
        <f t="shared" si="6"/>
        <v>0</v>
      </c>
      <c r="U84" s="110"/>
      <c r="Y84" s="3"/>
      <c r="Z84" s="3"/>
      <c r="AA84" s="3"/>
      <c r="AB84" s="3"/>
      <c r="AC84" s="3"/>
      <c r="AE84" s="3" t="s">
        <v>9827</v>
      </c>
    </row>
    <row r="85" spans="1:31" ht="15" hidden="1" customHeight="1">
      <c r="A85" s="26"/>
      <c r="B85" s="68"/>
      <c r="C85" s="1305"/>
      <c r="D85" s="808"/>
      <c r="E85" s="134" t="s">
        <v>9902</v>
      </c>
      <c r="F85" s="14"/>
      <c r="G85" s="134" t="s">
        <v>9901</v>
      </c>
      <c r="H85" s="13"/>
      <c r="I85" s="17"/>
      <c r="J85" s="8" t="s">
        <v>215</v>
      </c>
      <c r="K85" s="9"/>
      <c r="L85" s="87"/>
      <c r="M85" s="194"/>
      <c r="N85" s="9"/>
      <c r="O85" s="194" t="s">
        <v>28</v>
      </c>
      <c r="P85" s="679"/>
      <c r="Q85" s="680">
        <v>2.5000000000000001E-2</v>
      </c>
      <c r="R85" s="727">
        <f t="shared" si="5"/>
        <v>0</v>
      </c>
      <c r="S85" s="688">
        <v>28</v>
      </c>
      <c r="T85" s="688">
        <f t="shared" si="6"/>
        <v>0</v>
      </c>
      <c r="U85" s="110"/>
      <c r="Y85" s="3"/>
      <c r="Z85" s="3"/>
      <c r="AA85" s="3"/>
      <c r="AB85" s="3"/>
      <c r="AC85" s="3"/>
      <c r="AE85" s="3" t="s">
        <v>9831</v>
      </c>
    </row>
    <row r="86" spans="1:31" ht="15" hidden="1" customHeight="1">
      <c r="A86" s="26"/>
      <c r="B86" s="68"/>
      <c r="C86" s="1306"/>
      <c r="D86" s="808"/>
      <c r="E86" s="11" t="s">
        <v>9811</v>
      </c>
      <c r="F86" s="14"/>
      <c r="G86" s="134" t="s">
        <v>9901</v>
      </c>
      <c r="H86" s="13"/>
      <c r="I86" s="17"/>
      <c r="J86" s="8" t="s">
        <v>215</v>
      </c>
      <c r="K86" s="9"/>
      <c r="L86" s="87"/>
      <c r="M86" s="194"/>
      <c r="N86" s="9"/>
      <c r="O86" s="194" t="s">
        <v>28</v>
      </c>
      <c r="P86" s="679"/>
      <c r="Q86" s="680">
        <v>0.11</v>
      </c>
      <c r="R86" s="727">
        <f t="shared" si="5"/>
        <v>0</v>
      </c>
      <c r="S86" s="688">
        <v>28</v>
      </c>
      <c r="T86" s="688">
        <f t="shared" si="6"/>
        <v>0</v>
      </c>
      <c r="U86" s="110"/>
      <c r="Y86" s="3"/>
      <c r="Z86" s="3"/>
      <c r="AA86" s="3"/>
      <c r="AB86" s="3"/>
      <c r="AC86" s="3"/>
      <c r="AE86" s="3" t="s">
        <v>9835</v>
      </c>
    </row>
    <row r="87" spans="1:31" ht="15" customHeight="1">
      <c r="A87" s="26"/>
      <c r="B87" s="68"/>
      <c r="C87" s="1304" t="s">
        <v>464</v>
      </c>
      <c r="D87" s="808"/>
      <c r="E87" s="1313" t="s">
        <v>9903</v>
      </c>
      <c r="F87" s="14"/>
      <c r="G87" s="13" t="s">
        <v>9904</v>
      </c>
      <c r="H87" s="13"/>
      <c r="I87" s="17"/>
      <c r="J87" s="8" t="s">
        <v>215</v>
      </c>
      <c r="K87" s="9"/>
      <c r="L87" s="87" t="s">
        <v>27</v>
      </c>
      <c r="M87" s="194" t="s">
        <v>28</v>
      </c>
      <c r="N87" s="9"/>
      <c r="O87" s="194" t="s">
        <v>28</v>
      </c>
      <c r="P87" s="679"/>
      <c r="Q87" s="680">
        <v>2.5999999999999998E-5</v>
      </c>
      <c r="R87" s="727">
        <f t="shared" si="5"/>
        <v>0</v>
      </c>
      <c r="S87" s="688">
        <v>28</v>
      </c>
      <c r="T87" s="688">
        <f t="shared" si="6"/>
        <v>0</v>
      </c>
      <c r="U87" s="110"/>
      <c r="Y87" s="3"/>
      <c r="Z87" s="3"/>
      <c r="AA87" s="3"/>
      <c r="AB87" s="3"/>
      <c r="AC87" s="3"/>
      <c r="AE87" s="3" t="s">
        <v>9838</v>
      </c>
    </row>
    <row r="88" spans="1:31" ht="15" customHeight="1">
      <c r="A88" s="26"/>
      <c r="B88" s="68"/>
      <c r="C88" s="1305"/>
      <c r="D88" s="808"/>
      <c r="E88" s="1315"/>
      <c r="F88" s="14"/>
      <c r="G88" s="13" t="s">
        <v>9905</v>
      </c>
      <c r="H88" s="13"/>
      <c r="I88" s="17"/>
      <c r="J88" s="8" t="s">
        <v>215</v>
      </c>
      <c r="K88" s="9"/>
      <c r="L88" s="87"/>
      <c r="M88" s="194"/>
      <c r="N88" s="9"/>
      <c r="O88" s="194" t="s">
        <v>28</v>
      </c>
      <c r="P88" s="679"/>
      <c r="Q88" s="680">
        <v>2.3999999999999998E-3</v>
      </c>
      <c r="R88" s="727">
        <f t="shared" si="5"/>
        <v>0</v>
      </c>
      <c r="S88" s="688">
        <v>28</v>
      </c>
      <c r="T88" s="688">
        <f t="shared" si="6"/>
        <v>0</v>
      </c>
      <c r="U88" s="110"/>
      <c r="Y88" s="3"/>
      <c r="Z88" s="3"/>
      <c r="AA88" s="3"/>
      <c r="AB88" s="3"/>
      <c r="AC88" s="3"/>
      <c r="AE88" s="3" t="s">
        <v>9841</v>
      </c>
    </row>
    <row r="89" spans="1:31" ht="15" customHeight="1">
      <c r="A89" s="26"/>
      <c r="B89" s="68"/>
      <c r="C89" s="1305"/>
      <c r="D89" s="808"/>
      <c r="E89" s="1313" t="s">
        <v>9906</v>
      </c>
      <c r="F89" s="14"/>
      <c r="G89" s="13" t="s">
        <v>9907</v>
      </c>
      <c r="H89" s="13"/>
      <c r="I89" s="17"/>
      <c r="J89" s="8" t="s">
        <v>215</v>
      </c>
      <c r="K89" s="9"/>
      <c r="L89" s="87"/>
      <c r="M89" s="194"/>
      <c r="N89" s="9"/>
      <c r="O89" s="194" t="s">
        <v>28</v>
      </c>
      <c r="P89" s="679"/>
      <c r="Q89" s="680">
        <v>2.9E-5</v>
      </c>
      <c r="R89" s="727">
        <f t="shared" si="5"/>
        <v>0</v>
      </c>
      <c r="S89" s="688">
        <v>28</v>
      </c>
      <c r="T89" s="688">
        <f t="shared" si="6"/>
        <v>0</v>
      </c>
      <c r="U89" s="110"/>
      <c r="Y89" s="3"/>
      <c r="Z89" s="3"/>
      <c r="AA89" s="3"/>
      <c r="AB89" s="3"/>
      <c r="AC89" s="3"/>
      <c r="AE89" s="3" t="s">
        <v>9845</v>
      </c>
    </row>
    <row r="90" spans="1:31" ht="13.5" customHeight="1">
      <c r="A90" s="26"/>
      <c r="B90" s="68"/>
      <c r="C90" s="1306"/>
      <c r="D90" s="808"/>
      <c r="E90" s="1315"/>
      <c r="F90" s="14"/>
      <c r="G90" s="13" t="s">
        <v>9908</v>
      </c>
      <c r="H90" s="13"/>
      <c r="I90" s="17"/>
      <c r="J90" s="8" t="s">
        <v>215</v>
      </c>
      <c r="K90" s="9"/>
      <c r="L90" s="87"/>
      <c r="M90" s="194"/>
      <c r="N90" s="9"/>
      <c r="O90" s="194" t="s">
        <v>28</v>
      </c>
      <c r="P90" s="679"/>
      <c r="Q90" s="680">
        <v>2.5999999999999999E-3</v>
      </c>
      <c r="R90" s="727">
        <f t="shared" si="5"/>
        <v>0</v>
      </c>
      <c r="S90" s="688">
        <v>28</v>
      </c>
      <c r="T90" s="688">
        <f t="shared" si="6"/>
        <v>0</v>
      </c>
      <c r="U90" s="110"/>
      <c r="Y90" s="3"/>
      <c r="Z90" s="3"/>
      <c r="AA90" s="3"/>
      <c r="AB90" s="3"/>
      <c r="AC90" s="3"/>
      <c r="AE90" s="3" t="s">
        <v>9848</v>
      </c>
    </row>
    <row r="91" spans="1:31" ht="15" hidden="1" customHeight="1">
      <c r="A91" s="26"/>
      <c r="B91" s="68"/>
      <c r="C91" s="785" t="s">
        <v>465</v>
      </c>
      <c r="D91" s="808"/>
      <c r="E91" s="11"/>
      <c r="F91" s="14"/>
      <c r="G91" s="13" t="s">
        <v>9901</v>
      </c>
      <c r="H91" s="13"/>
      <c r="I91" s="17"/>
      <c r="J91" s="8" t="s">
        <v>8079</v>
      </c>
      <c r="K91" s="9"/>
      <c r="L91" s="87" t="s">
        <v>27</v>
      </c>
      <c r="M91" s="194" t="s">
        <v>28</v>
      </c>
      <c r="N91" s="9"/>
      <c r="O91" s="194" t="s">
        <v>28</v>
      </c>
      <c r="P91" s="679"/>
      <c r="Q91" s="680">
        <v>9.5000000000000005E-6</v>
      </c>
      <c r="R91" s="727">
        <f t="shared" si="5"/>
        <v>0</v>
      </c>
      <c r="S91" s="688">
        <v>28</v>
      </c>
      <c r="T91" s="688">
        <f t="shared" si="6"/>
        <v>0</v>
      </c>
      <c r="U91" s="110"/>
      <c r="Y91" s="3"/>
      <c r="Z91" s="3"/>
      <c r="AA91" s="3"/>
      <c r="AB91" s="3"/>
      <c r="AC91" s="3"/>
      <c r="AE91" s="3" t="s">
        <v>9850</v>
      </c>
    </row>
    <row r="92" spans="1:31" ht="15" customHeight="1">
      <c r="A92" s="26"/>
      <c r="B92" s="68"/>
      <c r="C92" s="1304" t="s">
        <v>9909</v>
      </c>
      <c r="D92" s="808"/>
      <c r="E92" s="1310" t="s">
        <v>9910</v>
      </c>
      <c r="F92" s="14"/>
      <c r="G92" s="13" t="s">
        <v>9911</v>
      </c>
      <c r="H92" s="13"/>
      <c r="I92" s="17"/>
      <c r="J92" s="8" t="s">
        <v>9912</v>
      </c>
      <c r="K92" s="9"/>
      <c r="L92" s="87"/>
      <c r="M92" s="194"/>
      <c r="N92" s="9"/>
      <c r="O92" s="194" t="s">
        <v>28</v>
      </c>
      <c r="P92" s="679"/>
      <c r="Q92" s="680">
        <v>260</v>
      </c>
      <c r="R92" s="727">
        <f t="shared" si="5"/>
        <v>0</v>
      </c>
      <c r="S92" s="688">
        <v>28</v>
      </c>
      <c r="T92" s="688">
        <f t="shared" si="6"/>
        <v>0</v>
      </c>
      <c r="U92" s="110"/>
      <c r="Y92" s="3"/>
      <c r="Z92" s="3"/>
      <c r="AA92" s="3"/>
      <c r="AB92" s="3"/>
      <c r="AC92" s="3"/>
      <c r="AE92" s="3" t="s">
        <v>9852</v>
      </c>
    </row>
    <row r="93" spans="1:31" ht="15" customHeight="1">
      <c r="A93" s="26"/>
      <c r="B93" s="68"/>
      <c r="C93" s="1305"/>
      <c r="D93" s="808"/>
      <c r="E93" s="1311"/>
      <c r="F93" s="14"/>
      <c r="G93" s="13" t="s">
        <v>9913</v>
      </c>
      <c r="H93" s="13"/>
      <c r="I93" s="17"/>
      <c r="J93" s="8" t="s">
        <v>9912</v>
      </c>
      <c r="K93" s="9"/>
      <c r="L93" s="87"/>
      <c r="M93" s="194"/>
      <c r="N93" s="9"/>
      <c r="O93" s="194" t="s">
        <v>28</v>
      </c>
      <c r="P93" s="679"/>
      <c r="Q93" s="680">
        <v>260</v>
      </c>
      <c r="R93" s="727">
        <f t="shared" si="5"/>
        <v>0</v>
      </c>
      <c r="S93" s="688">
        <v>28</v>
      </c>
      <c r="T93" s="688">
        <f t="shared" si="6"/>
        <v>0</v>
      </c>
      <c r="U93" s="110"/>
      <c r="Y93" s="3"/>
      <c r="Z93" s="3"/>
      <c r="AA93" s="3"/>
      <c r="AB93" s="3"/>
      <c r="AC93" s="3"/>
      <c r="AE93" s="3" t="s">
        <v>9854</v>
      </c>
    </row>
    <row r="94" spans="1:31" ht="13.5" customHeight="1">
      <c r="A94" s="26"/>
      <c r="B94" s="68"/>
      <c r="C94" s="1305"/>
      <c r="D94" s="808"/>
      <c r="E94" s="622" t="s">
        <v>9914</v>
      </c>
      <c r="F94" s="14"/>
      <c r="G94" s="13" t="s">
        <v>9915</v>
      </c>
      <c r="H94" s="13"/>
      <c r="I94" s="17"/>
      <c r="J94" s="8" t="s">
        <v>10106</v>
      </c>
      <c r="K94" s="9"/>
      <c r="L94" s="87"/>
      <c r="M94" s="194"/>
      <c r="N94" s="9"/>
      <c r="O94" s="194" t="s">
        <v>28</v>
      </c>
      <c r="P94" s="679"/>
      <c r="Q94" s="680">
        <v>9.4999999999999998E-3</v>
      </c>
      <c r="R94" s="727">
        <f t="shared" si="5"/>
        <v>0</v>
      </c>
      <c r="S94" s="688">
        <v>28</v>
      </c>
      <c r="T94" s="688">
        <f t="shared" si="6"/>
        <v>0</v>
      </c>
      <c r="U94" s="110"/>
      <c r="Y94" s="3"/>
      <c r="Z94" s="3"/>
      <c r="AA94" s="3"/>
      <c r="AB94" s="3"/>
      <c r="AC94" s="3"/>
      <c r="AE94" s="3" t="s">
        <v>8086</v>
      </c>
    </row>
    <row r="95" spans="1:31" ht="15" hidden="1" customHeight="1">
      <c r="A95" s="26"/>
      <c r="B95" s="68"/>
      <c r="C95" s="785" t="s">
        <v>8131</v>
      </c>
      <c r="D95" s="808"/>
      <c r="E95" s="11"/>
      <c r="F95" s="14"/>
      <c r="G95" s="13" t="s">
        <v>9916</v>
      </c>
      <c r="H95" s="13"/>
      <c r="I95" s="17"/>
      <c r="J95" s="8" t="s">
        <v>216</v>
      </c>
      <c r="K95" s="9"/>
      <c r="L95" s="87" t="s">
        <v>27</v>
      </c>
      <c r="M95" s="194" t="s">
        <v>28</v>
      </c>
      <c r="N95" s="9"/>
      <c r="O95" s="194" t="s">
        <v>28</v>
      </c>
      <c r="P95" s="679"/>
      <c r="Q95" s="680">
        <v>1.7000000000000001E-2</v>
      </c>
      <c r="R95" s="727">
        <f t="shared" si="5"/>
        <v>0</v>
      </c>
      <c r="S95" s="688">
        <v>28</v>
      </c>
      <c r="T95" s="688">
        <f t="shared" si="6"/>
        <v>0</v>
      </c>
      <c r="U95" s="110"/>
      <c r="Y95" s="3"/>
      <c r="Z95" s="3"/>
      <c r="AA95" s="3"/>
      <c r="AB95" s="3"/>
      <c r="AC95" s="3"/>
      <c r="AE95" s="3" t="s">
        <v>9858</v>
      </c>
    </row>
    <row r="96" spans="1:31" ht="15" customHeight="1">
      <c r="A96" s="26"/>
      <c r="B96" s="68"/>
      <c r="C96" s="1304" t="s">
        <v>8150</v>
      </c>
      <c r="D96" s="808"/>
      <c r="E96" s="1310" t="s">
        <v>49</v>
      </c>
      <c r="F96" s="14"/>
      <c r="G96" s="13" t="s">
        <v>9917</v>
      </c>
      <c r="H96" s="13"/>
      <c r="I96" s="17"/>
      <c r="J96" s="8" t="s">
        <v>216</v>
      </c>
      <c r="K96" s="9"/>
      <c r="L96" s="87"/>
      <c r="M96" s="194"/>
      <c r="N96" s="9"/>
      <c r="O96" s="194" t="s">
        <v>28</v>
      </c>
      <c r="P96" s="679"/>
      <c r="Q96" s="680">
        <v>6</v>
      </c>
      <c r="R96" s="727">
        <f t="shared" si="5"/>
        <v>0</v>
      </c>
      <c r="S96" s="688">
        <v>28</v>
      </c>
      <c r="T96" s="688">
        <f t="shared" si="6"/>
        <v>0</v>
      </c>
      <c r="U96" s="110"/>
      <c r="Y96" s="3"/>
      <c r="Z96" s="3"/>
      <c r="AA96" s="3"/>
      <c r="AB96" s="3"/>
      <c r="AC96" s="3"/>
      <c r="AE96" s="3" t="s">
        <v>9860</v>
      </c>
    </row>
    <row r="97" spans="1:33" ht="15" customHeight="1">
      <c r="A97" s="26"/>
      <c r="B97" s="68"/>
      <c r="C97" s="1305"/>
      <c r="D97" s="808"/>
      <c r="E97" s="1311"/>
      <c r="F97" s="14"/>
      <c r="G97" s="673" t="s">
        <v>9918</v>
      </c>
      <c r="H97" s="13"/>
      <c r="I97" s="17"/>
      <c r="J97" s="8" t="s">
        <v>216</v>
      </c>
      <c r="K97" s="9"/>
      <c r="L97" s="87"/>
      <c r="M97" s="194"/>
      <c r="N97" s="9"/>
      <c r="O97" s="194" t="s">
        <v>28</v>
      </c>
      <c r="P97" s="679"/>
      <c r="Q97" s="680">
        <v>3</v>
      </c>
      <c r="R97" s="727">
        <f t="shared" si="5"/>
        <v>0</v>
      </c>
      <c r="S97" s="688">
        <v>28</v>
      </c>
      <c r="T97" s="688">
        <f t="shared" si="6"/>
        <v>0</v>
      </c>
      <c r="U97" s="110"/>
      <c r="Y97" s="3"/>
      <c r="Z97" s="3"/>
      <c r="AA97" s="3"/>
      <c r="AB97" s="3"/>
      <c r="AC97" s="3"/>
      <c r="AE97" s="3" t="s">
        <v>9919</v>
      </c>
    </row>
    <row r="98" spans="1:33" ht="15" customHeight="1">
      <c r="A98" s="26"/>
      <c r="B98" s="68"/>
      <c r="C98" s="1305"/>
      <c r="D98" s="808"/>
      <c r="E98" s="622" t="s">
        <v>9920</v>
      </c>
      <c r="F98" s="14"/>
      <c r="G98" s="13" t="s">
        <v>9877</v>
      </c>
      <c r="H98" s="13"/>
      <c r="I98" s="17"/>
      <c r="J98" s="8" t="s">
        <v>216</v>
      </c>
      <c r="K98" s="9"/>
      <c r="L98" s="87"/>
      <c r="M98" s="194"/>
      <c r="N98" s="9"/>
      <c r="O98" s="194" t="s">
        <v>28</v>
      </c>
      <c r="P98" s="679"/>
      <c r="Q98" s="680">
        <v>1.8</v>
      </c>
      <c r="R98" s="727">
        <f t="shared" si="5"/>
        <v>0</v>
      </c>
      <c r="S98" s="688">
        <v>28</v>
      </c>
      <c r="T98" s="688">
        <f t="shared" si="6"/>
        <v>0</v>
      </c>
      <c r="U98" s="110"/>
      <c r="Y98" s="3"/>
      <c r="Z98" s="3"/>
      <c r="AA98" s="3"/>
      <c r="AB98" s="3"/>
      <c r="AC98" s="3"/>
      <c r="AE98" s="3" t="s">
        <v>8092</v>
      </c>
    </row>
    <row r="99" spans="1:33" ht="15" customHeight="1">
      <c r="A99" s="26"/>
      <c r="B99" s="68"/>
      <c r="C99" s="1305"/>
      <c r="D99" s="808"/>
      <c r="E99" s="11" t="s">
        <v>9921</v>
      </c>
      <c r="F99" s="14"/>
      <c r="G99" s="13" t="s">
        <v>9922</v>
      </c>
      <c r="H99" s="13"/>
      <c r="I99" s="17"/>
      <c r="J99" s="8" t="s">
        <v>216</v>
      </c>
      <c r="K99" s="9"/>
      <c r="L99" s="87" t="s">
        <v>27</v>
      </c>
      <c r="M99" s="194" t="s">
        <v>28</v>
      </c>
      <c r="N99" s="9"/>
      <c r="O99" s="194" t="s">
        <v>28</v>
      </c>
      <c r="P99" s="679"/>
      <c r="Q99" s="680">
        <v>29</v>
      </c>
      <c r="R99" s="727">
        <f t="shared" si="5"/>
        <v>0</v>
      </c>
      <c r="S99" s="688">
        <v>28</v>
      </c>
      <c r="T99" s="688">
        <f t="shared" si="6"/>
        <v>0</v>
      </c>
      <c r="U99" s="110"/>
      <c r="Y99" s="3"/>
      <c r="Z99" s="3"/>
      <c r="AA99" s="3"/>
      <c r="AB99" s="3"/>
      <c r="AC99" s="3"/>
      <c r="AE99" s="3" t="s">
        <v>8093</v>
      </c>
    </row>
    <row r="100" spans="1:33" ht="15" customHeight="1">
      <c r="A100" s="26"/>
      <c r="B100" s="68"/>
      <c r="C100" s="1306"/>
      <c r="D100" s="808"/>
      <c r="E100" s="11" t="s">
        <v>9923</v>
      </c>
      <c r="F100" s="14"/>
      <c r="G100" s="13" t="s">
        <v>9922</v>
      </c>
      <c r="H100" s="13"/>
      <c r="I100" s="17"/>
      <c r="J100" s="8" t="s">
        <v>216</v>
      </c>
      <c r="K100" s="9"/>
      <c r="L100" s="87" t="s">
        <v>27</v>
      </c>
      <c r="M100" s="194" t="s">
        <v>28</v>
      </c>
      <c r="N100" s="9"/>
      <c r="O100" s="194" t="s">
        <v>28</v>
      </c>
      <c r="P100" s="679"/>
      <c r="Q100" s="680">
        <v>3.1E-2</v>
      </c>
      <c r="R100" s="727">
        <f t="shared" si="5"/>
        <v>0</v>
      </c>
      <c r="S100" s="688">
        <v>28</v>
      </c>
      <c r="T100" s="688">
        <f t="shared" si="6"/>
        <v>0</v>
      </c>
      <c r="U100" s="110"/>
      <c r="Y100" s="3"/>
      <c r="Z100" s="3"/>
      <c r="AA100" s="3"/>
      <c r="AB100" s="3"/>
      <c r="AC100" s="3"/>
      <c r="AE100" s="3" t="s">
        <v>8094</v>
      </c>
    </row>
    <row r="101" spans="1:33" ht="15" hidden="1" customHeight="1">
      <c r="A101" s="26"/>
      <c r="B101" s="68"/>
      <c r="C101" s="1304" t="s">
        <v>467</v>
      </c>
      <c r="D101" s="808"/>
      <c r="E101" s="134" t="s">
        <v>9924</v>
      </c>
      <c r="F101" s="14"/>
      <c r="G101" s="13" t="s">
        <v>9925</v>
      </c>
      <c r="H101" s="13"/>
      <c r="I101" s="17"/>
      <c r="J101" s="8" t="s">
        <v>216</v>
      </c>
      <c r="K101" s="9"/>
      <c r="L101" s="87" t="s">
        <v>27</v>
      </c>
      <c r="M101" s="194" t="s">
        <v>28</v>
      </c>
      <c r="N101" s="9"/>
      <c r="O101" s="194" t="s">
        <v>28</v>
      </c>
      <c r="P101" s="679"/>
      <c r="Q101" s="680">
        <v>150</v>
      </c>
      <c r="R101" s="727">
        <f t="shared" si="5"/>
        <v>0</v>
      </c>
      <c r="S101" s="688">
        <v>28</v>
      </c>
      <c r="T101" s="688">
        <f t="shared" si="6"/>
        <v>0</v>
      </c>
      <c r="U101" s="110"/>
      <c r="Y101" s="3"/>
      <c r="Z101" s="3"/>
      <c r="AA101" s="3"/>
      <c r="AB101" s="3"/>
      <c r="AC101" s="3"/>
    </row>
    <row r="102" spans="1:33" ht="15" hidden="1" customHeight="1">
      <c r="A102" s="26"/>
      <c r="B102" s="68"/>
      <c r="C102" s="1305"/>
      <c r="D102" s="808"/>
      <c r="E102" s="134" t="s">
        <v>9926</v>
      </c>
      <c r="F102" s="14"/>
      <c r="G102" s="13" t="s">
        <v>9925</v>
      </c>
      <c r="H102" s="13"/>
      <c r="I102" s="17"/>
      <c r="J102" s="8" t="s">
        <v>216</v>
      </c>
      <c r="K102" s="9"/>
      <c r="L102" s="87" t="s">
        <v>27</v>
      </c>
      <c r="M102" s="194" t="s">
        <v>28</v>
      </c>
      <c r="N102" s="9"/>
      <c r="O102" s="194" t="s">
        <v>28</v>
      </c>
      <c r="P102" s="679"/>
      <c r="Q102" s="680">
        <v>72</v>
      </c>
      <c r="R102" s="727">
        <f t="shared" si="5"/>
        <v>0</v>
      </c>
      <c r="S102" s="688">
        <v>28</v>
      </c>
      <c r="T102" s="688">
        <f t="shared" si="6"/>
        <v>0</v>
      </c>
      <c r="U102" s="110"/>
      <c r="Y102" s="3"/>
      <c r="Z102" s="3"/>
      <c r="AA102" s="3"/>
      <c r="AB102" s="3"/>
      <c r="AC102" s="3"/>
      <c r="AE102" s="1312" t="s">
        <v>9927</v>
      </c>
      <c r="AF102" s="1303"/>
    </row>
    <row r="103" spans="1:33" ht="15" hidden="1" customHeight="1">
      <c r="A103" s="26"/>
      <c r="B103" s="68"/>
      <c r="C103" s="1305"/>
      <c r="D103" s="808"/>
      <c r="E103" s="134" t="s">
        <v>9928</v>
      </c>
      <c r="F103" s="14"/>
      <c r="G103" s="13" t="s">
        <v>9925</v>
      </c>
      <c r="H103" s="13"/>
      <c r="I103" s="17"/>
      <c r="J103" s="8" t="s">
        <v>216</v>
      </c>
      <c r="K103" s="9"/>
      <c r="L103" s="87" t="s">
        <v>27</v>
      </c>
      <c r="M103" s="194" t="s">
        <v>28</v>
      </c>
      <c r="N103" s="9"/>
      <c r="O103" s="194" t="s">
        <v>28</v>
      </c>
      <c r="P103" s="679"/>
      <c r="Q103" s="680">
        <v>140</v>
      </c>
      <c r="R103" s="727">
        <f t="shared" si="5"/>
        <v>0</v>
      </c>
      <c r="S103" s="688">
        <v>28</v>
      </c>
      <c r="T103" s="688">
        <f t="shared" si="6"/>
        <v>0</v>
      </c>
      <c r="U103" s="110"/>
      <c r="Y103" s="3"/>
      <c r="Z103" s="3"/>
      <c r="AA103" s="3"/>
      <c r="AB103" s="3"/>
      <c r="AC103" s="3"/>
      <c r="AE103" s="127" t="s">
        <v>9883</v>
      </c>
      <c r="AF103" s="127" t="s">
        <v>9884</v>
      </c>
    </row>
    <row r="104" spans="1:33" ht="15" hidden="1" customHeight="1">
      <c r="A104" s="26"/>
      <c r="B104" s="68"/>
      <c r="C104" s="1305"/>
      <c r="D104" s="808"/>
      <c r="E104" s="134" t="s">
        <v>9929</v>
      </c>
      <c r="F104" s="14"/>
      <c r="G104" s="13" t="s">
        <v>9925</v>
      </c>
      <c r="H104" s="13"/>
      <c r="I104" s="17"/>
      <c r="J104" s="8" t="s">
        <v>216</v>
      </c>
      <c r="K104" s="9"/>
      <c r="L104" s="87" t="s">
        <v>27</v>
      </c>
      <c r="M104" s="194" t="s">
        <v>28</v>
      </c>
      <c r="N104" s="9"/>
      <c r="O104" s="194" t="s">
        <v>28</v>
      </c>
      <c r="P104" s="679"/>
      <c r="Q104" s="680">
        <v>68</v>
      </c>
      <c r="R104" s="727">
        <f t="shared" si="5"/>
        <v>0</v>
      </c>
      <c r="S104" s="688">
        <v>28</v>
      </c>
      <c r="T104" s="688">
        <f t="shared" si="6"/>
        <v>0</v>
      </c>
      <c r="U104" s="110"/>
      <c r="Y104" s="3"/>
      <c r="Z104" s="3"/>
      <c r="AA104" s="3"/>
      <c r="AB104" s="3"/>
      <c r="AC104" s="3"/>
      <c r="AE104" s="3" t="s">
        <v>9770</v>
      </c>
      <c r="AF104" s="3" t="s">
        <v>9772</v>
      </c>
      <c r="AG104" s="3" t="s">
        <v>9930</v>
      </c>
    </row>
    <row r="105" spans="1:33" ht="15" hidden="1" customHeight="1">
      <c r="A105" s="26"/>
      <c r="B105" s="68"/>
      <c r="C105" s="1305"/>
      <c r="D105" s="808"/>
      <c r="E105" s="134" t="s">
        <v>9931</v>
      </c>
      <c r="F105" s="14"/>
      <c r="G105" s="13" t="s">
        <v>9925</v>
      </c>
      <c r="H105" s="13"/>
      <c r="I105" s="17"/>
      <c r="J105" s="8" t="s">
        <v>216</v>
      </c>
      <c r="K105" s="9"/>
      <c r="L105" s="87" t="s">
        <v>27</v>
      </c>
      <c r="M105" s="194" t="s">
        <v>28</v>
      </c>
      <c r="N105" s="9"/>
      <c r="O105" s="194" t="s">
        <v>28</v>
      </c>
      <c r="P105" s="679"/>
      <c r="Q105" s="680">
        <v>150</v>
      </c>
      <c r="R105" s="727">
        <f t="shared" si="5"/>
        <v>0</v>
      </c>
      <c r="S105" s="688">
        <v>28</v>
      </c>
      <c r="T105" s="688">
        <f t="shared" si="6"/>
        <v>0</v>
      </c>
      <c r="U105" s="110"/>
      <c r="Y105" s="3"/>
      <c r="Z105" s="3"/>
      <c r="AA105" s="3"/>
      <c r="AB105" s="3"/>
      <c r="AC105" s="3"/>
      <c r="AE105" s="3" t="s">
        <v>8082</v>
      </c>
      <c r="AF105" s="3" t="s">
        <v>9813</v>
      </c>
      <c r="AG105" s="3" t="s">
        <v>9932</v>
      </c>
    </row>
    <row r="106" spans="1:33" ht="15" hidden="1" customHeight="1">
      <c r="A106" s="26"/>
      <c r="B106" s="68"/>
      <c r="C106" s="1305"/>
      <c r="D106" s="808"/>
      <c r="E106" s="134" t="s">
        <v>9933</v>
      </c>
      <c r="F106" s="14"/>
      <c r="G106" s="13" t="s">
        <v>9925</v>
      </c>
      <c r="H106" s="13"/>
      <c r="I106" s="17"/>
      <c r="J106" s="8" t="s">
        <v>216</v>
      </c>
      <c r="K106" s="9"/>
      <c r="L106" s="87" t="s">
        <v>27</v>
      </c>
      <c r="M106" s="194" t="s">
        <v>28</v>
      </c>
      <c r="N106" s="9"/>
      <c r="O106" s="194" t="s">
        <v>28</v>
      </c>
      <c r="P106" s="679"/>
      <c r="Q106" s="680">
        <v>75</v>
      </c>
      <c r="R106" s="727">
        <f t="shared" si="5"/>
        <v>0</v>
      </c>
      <c r="S106" s="688">
        <v>28</v>
      </c>
      <c r="T106" s="688">
        <f t="shared" si="6"/>
        <v>0</v>
      </c>
      <c r="U106" s="110"/>
      <c r="Y106" s="3"/>
      <c r="Z106" s="3"/>
      <c r="AA106" s="3"/>
      <c r="AB106" s="3"/>
      <c r="AC106" s="3"/>
      <c r="AE106" s="3" t="s">
        <v>8081</v>
      </c>
      <c r="AF106" s="3" t="s">
        <v>9843</v>
      </c>
      <c r="AG106" s="3" t="s">
        <v>9934</v>
      </c>
    </row>
    <row r="107" spans="1:33" ht="20.25" hidden="1" customHeight="1">
      <c r="A107" s="21"/>
      <c r="B107" s="92"/>
      <c r="C107" s="1305"/>
      <c r="D107" s="808"/>
      <c r="E107" s="134" t="s">
        <v>9935</v>
      </c>
      <c r="F107" s="14"/>
      <c r="G107" s="13" t="s">
        <v>9925</v>
      </c>
      <c r="H107" s="13"/>
      <c r="I107" s="17"/>
      <c r="J107" s="8" t="s">
        <v>216</v>
      </c>
      <c r="K107" s="9"/>
      <c r="L107" s="87"/>
      <c r="M107" s="194"/>
      <c r="N107" s="9"/>
      <c r="O107" s="194" t="s">
        <v>28</v>
      </c>
      <c r="P107" s="679"/>
      <c r="Q107" s="680">
        <v>100</v>
      </c>
      <c r="R107" s="727">
        <f t="shared" si="5"/>
        <v>0</v>
      </c>
      <c r="S107" s="688">
        <v>28</v>
      </c>
      <c r="T107" s="688">
        <f t="shared" si="6"/>
        <v>0</v>
      </c>
      <c r="U107" s="110"/>
      <c r="Y107" s="3"/>
      <c r="Z107" s="3"/>
      <c r="AA107" s="3"/>
      <c r="AB107" s="3"/>
      <c r="AC107" s="3"/>
      <c r="AE107" s="3" t="s">
        <v>8084</v>
      </c>
      <c r="AF107" s="3" t="s">
        <v>9862</v>
      </c>
      <c r="AG107" s="3" t="s">
        <v>9930</v>
      </c>
    </row>
    <row r="108" spans="1:33" ht="15" hidden="1" customHeight="1">
      <c r="A108" s="22"/>
      <c r="B108" s="75"/>
      <c r="C108" s="1305"/>
      <c r="D108" s="808"/>
      <c r="E108" s="134" t="s">
        <v>9936</v>
      </c>
      <c r="F108" s="14"/>
      <c r="G108" s="13" t="s">
        <v>9925</v>
      </c>
      <c r="H108" s="13"/>
      <c r="I108" s="17"/>
      <c r="J108" s="8" t="s">
        <v>216</v>
      </c>
      <c r="K108" s="9"/>
      <c r="L108" s="87"/>
      <c r="M108" s="194"/>
      <c r="N108" s="9"/>
      <c r="O108" s="194" t="s">
        <v>28</v>
      </c>
      <c r="P108" s="679"/>
      <c r="Q108" s="680">
        <v>50</v>
      </c>
      <c r="R108" s="727">
        <f t="shared" si="5"/>
        <v>0</v>
      </c>
      <c r="S108" s="688">
        <v>28</v>
      </c>
      <c r="T108" s="688">
        <f t="shared" si="6"/>
        <v>0</v>
      </c>
      <c r="U108" s="110"/>
      <c r="Y108" s="3"/>
      <c r="Z108" s="3"/>
      <c r="AA108" s="3"/>
      <c r="AB108" s="3"/>
      <c r="AC108" s="3"/>
      <c r="AE108" s="3" t="s">
        <v>9785</v>
      </c>
    </row>
    <row r="109" spans="1:33" ht="15" hidden="1" customHeight="1">
      <c r="A109" s="20"/>
      <c r="B109" s="83"/>
      <c r="C109" s="1305"/>
      <c r="D109" s="808"/>
      <c r="E109" s="134" t="s">
        <v>9937</v>
      </c>
      <c r="F109" s="14"/>
      <c r="G109" s="13" t="s">
        <v>9925</v>
      </c>
      <c r="H109" s="13"/>
      <c r="I109" s="17"/>
      <c r="J109" s="8" t="s">
        <v>216</v>
      </c>
      <c r="K109" s="9"/>
      <c r="L109" s="87" t="s">
        <v>27</v>
      </c>
      <c r="M109" s="194" t="s">
        <v>28</v>
      </c>
      <c r="N109" s="9"/>
      <c r="O109" s="194" t="s">
        <v>28</v>
      </c>
      <c r="P109" s="679"/>
      <c r="Q109" s="680">
        <v>130</v>
      </c>
      <c r="R109" s="727">
        <f t="shared" si="5"/>
        <v>0</v>
      </c>
      <c r="S109" s="688">
        <v>28</v>
      </c>
      <c r="T109" s="688">
        <f t="shared" si="6"/>
        <v>0</v>
      </c>
      <c r="U109" s="110"/>
      <c r="Y109" s="3"/>
      <c r="Z109" s="3"/>
      <c r="AA109" s="3"/>
      <c r="AB109" s="3"/>
      <c r="AC109" s="3"/>
      <c r="AE109" s="3" t="s">
        <v>9789</v>
      </c>
    </row>
    <row r="110" spans="1:33" ht="15" hidden="1" customHeight="1">
      <c r="A110" s="22"/>
      <c r="B110" s="75"/>
      <c r="C110" s="1305"/>
      <c r="D110" s="808"/>
      <c r="E110" s="134" t="s">
        <v>9938</v>
      </c>
      <c r="F110" s="14"/>
      <c r="G110" s="13" t="s">
        <v>9925</v>
      </c>
      <c r="H110" s="13"/>
      <c r="I110" s="17"/>
      <c r="J110" s="8" t="s">
        <v>216</v>
      </c>
      <c r="K110" s="9"/>
      <c r="L110" s="87" t="s">
        <v>27</v>
      </c>
      <c r="M110" s="194" t="s">
        <v>28</v>
      </c>
      <c r="N110" s="9"/>
      <c r="O110" s="194" t="s">
        <v>28</v>
      </c>
      <c r="P110" s="679"/>
      <c r="Q110" s="680">
        <v>67</v>
      </c>
      <c r="R110" s="727">
        <f t="shared" si="5"/>
        <v>0</v>
      </c>
      <c r="S110" s="688">
        <v>28</v>
      </c>
      <c r="T110" s="688">
        <f t="shared" si="6"/>
        <v>0</v>
      </c>
      <c r="U110" s="110"/>
      <c r="Y110" s="3"/>
      <c r="Z110" s="3"/>
      <c r="AA110" s="3"/>
      <c r="AB110" s="3"/>
      <c r="AC110" s="3"/>
      <c r="AE110" s="3" t="s">
        <v>9794</v>
      </c>
    </row>
    <row r="111" spans="1:33" ht="15" hidden="1" customHeight="1">
      <c r="A111" s="20"/>
      <c r="B111" s="83"/>
      <c r="C111" s="1305"/>
      <c r="D111" s="808"/>
      <c r="E111" s="134" t="s">
        <v>9939</v>
      </c>
      <c r="F111" s="14"/>
      <c r="G111" s="13" t="s">
        <v>9925</v>
      </c>
      <c r="H111" s="13"/>
      <c r="I111" s="17"/>
      <c r="J111" s="8" t="s">
        <v>216</v>
      </c>
      <c r="K111" s="9"/>
      <c r="L111" s="87"/>
      <c r="M111" s="194"/>
      <c r="N111" s="9"/>
      <c r="O111" s="194" t="s">
        <v>28</v>
      </c>
      <c r="P111" s="679"/>
      <c r="Q111" s="680">
        <v>20</v>
      </c>
      <c r="R111" s="727">
        <f t="shared" si="5"/>
        <v>0</v>
      </c>
      <c r="S111" s="688">
        <v>28</v>
      </c>
      <c r="T111" s="688">
        <f t="shared" si="6"/>
        <v>0</v>
      </c>
      <c r="U111" s="110"/>
      <c r="Y111" s="3"/>
      <c r="Z111" s="3"/>
      <c r="AA111" s="3"/>
      <c r="AB111" s="3"/>
      <c r="AC111" s="3"/>
      <c r="AE111" s="3" t="s">
        <v>9798</v>
      </c>
    </row>
    <row r="112" spans="1:33" ht="15" hidden="1" customHeight="1">
      <c r="A112" s="22"/>
      <c r="B112" s="75"/>
      <c r="C112" s="1305"/>
      <c r="D112" s="808"/>
      <c r="E112" s="134" t="s">
        <v>9940</v>
      </c>
      <c r="F112" s="14"/>
      <c r="G112" s="13" t="s">
        <v>9925</v>
      </c>
      <c r="H112" s="13"/>
      <c r="I112" s="17"/>
      <c r="J112" s="8" t="s">
        <v>216</v>
      </c>
      <c r="K112" s="9"/>
      <c r="L112" s="87"/>
      <c r="M112" s="194"/>
      <c r="N112" s="9"/>
      <c r="O112" s="194" t="s">
        <v>28</v>
      </c>
      <c r="P112" s="679"/>
      <c r="Q112" s="680">
        <v>10</v>
      </c>
      <c r="R112" s="727">
        <f t="shared" si="5"/>
        <v>0</v>
      </c>
      <c r="S112" s="688">
        <v>28</v>
      </c>
      <c r="T112" s="688">
        <f t="shared" si="6"/>
        <v>0</v>
      </c>
      <c r="U112" s="110"/>
      <c r="Y112" s="3"/>
      <c r="Z112" s="3"/>
      <c r="AA112" s="3"/>
      <c r="AB112" s="3"/>
      <c r="AC112" s="3"/>
      <c r="AE112" s="3" t="s">
        <v>24</v>
      </c>
    </row>
    <row r="113" spans="1:31" ht="15" hidden="1" customHeight="1">
      <c r="A113" s="20"/>
      <c r="B113" s="83"/>
      <c r="C113" s="1304" t="s">
        <v>9941</v>
      </c>
      <c r="D113" s="809"/>
      <c r="E113" s="24" t="s">
        <v>9942</v>
      </c>
      <c r="F113" s="8"/>
      <c r="G113" s="8" t="s">
        <v>77</v>
      </c>
      <c r="H113" s="13"/>
      <c r="I113" s="17"/>
      <c r="J113" s="8" t="s">
        <v>216</v>
      </c>
      <c r="K113" s="9"/>
      <c r="L113" s="87" t="s">
        <v>27</v>
      </c>
      <c r="M113" s="194" t="s">
        <v>28</v>
      </c>
      <c r="N113" s="9"/>
      <c r="O113" s="194" t="s">
        <v>28</v>
      </c>
      <c r="P113" s="679"/>
      <c r="Q113" s="680">
        <v>2.5999999999999999E-3</v>
      </c>
      <c r="R113" s="727">
        <f t="shared" si="5"/>
        <v>0</v>
      </c>
      <c r="S113" s="688">
        <v>28</v>
      </c>
      <c r="T113" s="688">
        <f t="shared" si="6"/>
        <v>0</v>
      </c>
      <c r="U113" s="110"/>
      <c r="Y113" s="3"/>
      <c r="Z113" s="3"/>
      <c r="AA113" s="3"/>
      <c r="AB113" s="3"/>
      <c r="AC113" s="3"/>
      <c r="AE113" s="3" t="s">
        <v>9807</v>
      </c>
    </row>
    <row r="114" spans="1:31" ht="15" hidden="1" customHeight="1">
      <c r="A114" s="21"/>
      <c r="B114" s="92"/>
      <c r="C114" s="1305"/>
      <c r="D114" s="809"/>
      <c r="E114" s="24" t="s">
        <v>9943</v>
      </c>
      <c r="F114" s="8"/>
      <c r="G114" s="8" t="s">
        <v>77</v>
      </c>
      <c r="H114" s="13"/>
      <c r="I114" s="17"/>
      <c r="J114" s="8" t="s">
        <v>216</v>
      </c>
      <c r="K114" s="9"/>
      <c r="L114" s="87" t="s">
        <v>27</v>
      </c>
      <c r="M114" s="194" t="s">
        <v>28</v>
      </c>
      <c r="N114" s="9"/>
      <c r="O114" s="194" t="s">
        <v>28</v>
      </c>
      <c r="P114" s="679"/>
      <c r="Q114" s="680">
        <v>2.1000000000000001E-2</v>
      </c>
      <c r="R114" s="727">
        <f t="shared" si="5"/>
        <v>0</v>
      </c>
      <c r="S114" s="688">
        <v>28</v>
      </c>
      <c r="T114" s="688">
        <f t="shared" si="6"/>
        <v>0</v>
      </c>
      <c r="U114" s="110"/>
      <c r="Y114" s="3"/>
      <c r="Z114" s="3"/>
      <c r="AA114" s="3"/>
      <c r="AB114" s="3"/>
      <c r="AC114" s="3"/>
      <c r="AE114" s="3" t="s">
        <v>60</v>
      </c>
    </row>
    <row r="115" spans="1:31" ht="15" hidden="1" customHeight="1">
      <c r="A115" s="21"/>
      <c r="B115" s="92"/>
      <c r="C115" s="1305"/>
      <c r="D115" s="809"/>
      <c r="E115" s="24" t="s">
        <v>9944</v>
      </c>
      <c r="F115" s="8"/>
      <c r="G115" s="8" t="s">
        <v>77</v>
      </c>
      <c r="H115" s="13"/>
      <c r="I115" s="17"/>
      <c r="J115" s="8" t="s">
        <v>216</v>
      </c>
      <c r="K115" s="9"/>
      <c r="L115" s="87" t="s">
        <v>27</v>
      </c>
      <c r="M115" s="194" t="s">
        <v>28</v>
      </c>
      <c r="N115" s="9"/>
      <c r="O115" s="194" t="s">
        <v>28</v>
      </c>
      <c r="P115" s="679"/>
      <c r="Q115" s="680">
        <v>1.0999999999999999E-2</v>
      </c>
      <c r="R115" s="727">
        <f t="shared" si="5"/>
        <v>0</v>
      </c>
      <c r="S115" s="688">
        <v>28</v>
      </c>
      <c r="T115" s="688">
        <f t="shared" si="6"/>
        <v>0</v>
      </c>
      <c r="U115" s="110"/>
      <c r="Y115" s="3"/>
      <c r="Z115" s="3"/>
      <c r="AA115" s="3"/>
      <c r="AB115" s="3"/>
      <c r="AC115" s="3"/>
      <c r="AE115" s="3" t="s">
        <v>9815</v>
      </c>
    </row>
    <row r="116" spans="1:31" ht="15" hidden="1" customHeight="1">
      <c r="A116" s="22"/>
      <c r="B116" s="75"/>
      <c r="C116" s="1305"/>
      <c r="D116" s="805"/>
      <c r="E116" s="24" t="s">
        <v>9945</v>
      </c>
      <c r="F116" s="14"/>
      <c r="G116" s="8" t="s">
        <v>77</v>
      </c>
      <c r="H116" s="13"/>
      <c r="I116" s="17"/>
      <c r="J116" s="8" t="s">
        <v>216</v>
      </c>
      <c r="K116" s="9"/>
      <c r="L116" s="87" t="s">
        <v>27</v>
      </c>
      <c r="M116" s="194" t="s">
        <v>28</v>
      </c>
      <c r="N116" s="9"/>
      <c r="O116" s="194" t="s">
        <v>28</v>
      </c>
      <c r="P116" s="679"/>
      <c r="Q116" s="680">
        <v>6.8999999999999999E-3</v>
      </c>
      <c r="R116" s="727">
        <f t="shared" si="5"/>
        <v>0</v>
      </c>
      <c r="S116" s="688">
        <v>28</v>
      </c>
      <c r="T116" s="688">
        <f t="shared" si="6"/>
        <v>0</v>
      </c>
      <c r="U116" s="110"/>
      <c r="Y116" s="3"/>
      <c r="Z116" s="3"/>
      <c r="AA116" s="3"/>
      <c r="AB116" s="3"/>
      <c r="AC116" s="3"/>
      <c r="AE116" s="3" t="s">
        <v>9818</v>
      </c>
    </row>
    <row r="117" spans="1:31" ht="15" hidden="1" customHeight="1">
      <c r="A117" s="26"/>
      <c r="B117" s="68"/>
      <c r="C117" s="1305"/>
      <c r="D117" s="810"/>
      <c r="E117" s="1307" t="s">
        <v>9946</v>
      </c>
      <c r="F117" s="14"/>
      <c r="G117" s="8" t="s">
        <v>9947</v>
      </c>
      <c r="H117" s="13"/>
      <c r="I117" s="17"/>
      <c r="J117" s="8" t="s">
        <v>216</v>
      </c>
      <c r="K117" s="9"/>
      <c r="L117" s="87"/>
      <c r="M117" s="194"/>
      <c r="N117" s="9"/>
      <c r="O117" s="194" t="s">
        <v>28</v>
      </c>
      <c r="P117" s="679"/>
      <c r="Q117" s="680">
        <v>0.23</v>
      </c>
      <c r="R117" s="727">
        <f t="shared" si="5"/>
        <v>0</v>
      </c>
      <c r="S117" s="688">
        <v>28</v>
      </c>
      <c r="T117" s="688">
        <f t="shared" si="6"/>
        <v>0</v>
      </c>
      <c r="U117" s="110"/>
      <c r="Y117" s="3"/>
      <c r="Z117" s="3"/>
      <c r="AA117" s="3"/>
      <c r="AB117" s="3"/>
      <c r="AC117" s="3"/>
      <c r="AE117" s="3" t="s">
        <v>196</v>
      </c>
    </row>
    <row r="118" spans="1:31" ht="37.5" hidden="1" customHeight="1">
      <c r="A118" s="20"/>
      <c r="B118" s="83"/>
      <c r="C118" s="1305"/>
      <c r="D118" s="810"/>
      <c r="E118" s="1308"/>
      <c r="F118" s="14"/>
      <c r="G118" s="8" t="s">
        <v>9948</v>
      </c>
      <c r="H118" s="13"/>
      <c r="I118" s="17"/>
      <c r="J118" s="8" t="s">
        <v>216</v>
      </c>
      <c r="K118" s="9"/>
      <c r="L118" s="87"/>
      <c r="M118" s="194"/>
      <c r="N118" s="9"/>
      <c r="O118" s="194" t="s">
        <v>28</v>
      </c>
      <c r="P118" s="679"/>
      <c r="Q118" s="680">
        <v>8.0000000000000002E-3</v>
      </c>
      <c r="R118" s="727">
        <f t="shared" si="5"/>
        <v>0</v>
      </c>
      <c r="S118" s="688">
        <v>28</v>
      </c>
      <c r="T118" s="688">
        <f t="shared" si="6"/>
        <v>0</v>
      </c>
      <c r="U118" s="110"/>
      <c r="Y118" s="3"/>
      <c r="Z118" s="3"/>
      <c r="AA118" s="3"/>
      <c r="AB118" s="3"/>
      <c r="AC118" s="3"/>
      <c r="AE118" s="3" t="s">
        <v>8077</v>
      </c>
    </row>
    <row r="119" spans="1:31" ht="38.25" hidden="1" customHeight="1">
      <c r="A119" s="22"/>
      <c r="B119" s="75"/>
      <c r="C119" s="1305"/>
      <c r="D119" s="810"/>
      <c r="E119" s="1308"/>
      <c r="F119" s="14"/>
      <c r="G119" s="8" t="s">
        <v>9949</v>
      </c>
      <c r="H119" s="13"/>
      <c r="I119" s="17"/>
      <c r="J119" s="8" t="s">
        <v>216</v>
      </c>
      <c r="K119" s="9"/>
      <c r="L119" s="87"/>
      <c r="M119" s="194"/>
      <c r="N119" s="9"/>
      <c r="O119" s="194" t="s">
        <v>28</v>
      </c>
      <c r="P119" s="679"/>
      <c r="Q119" s="680">
        <v>1.5E-3</v>
      </c>
      <c r="R119" s="727">
        <f t="shared" si="5"/>
        <v>0</v>
      </c>
      <c r="S119" s="688">
        <v>28</v>
      </c>
      <c r="T119" s="688">
        <f t="shared" si="6"/>
        <v>0</v>
      </c>
      <c r="U119" s="110"/>
      <c r="Y119" s="3"/>
      <c r="Z119" s="3"/>
      <c r="AA119" s="3"/>
      <c r="AB119" s="3"/>
      <c r="AC119" s="3"/>
      <c r="AE119" s="3" t="s">
        <v>61</v>
      </c>
    </row>
    <row r="120" spans="1:31" ht="40.5" hidden="1" customHeight="1">
      <c r="A120" s="20"/>
      <c r="B120" s="83"/>
      <c r="C120" s="1305"/>
      <c r="D120" s="810"/>
      <c r="E120" s="1308"/>
      <c r="F120" s="14"/>
      <c r="G120" s="8" t="s">
        <v>9950</v>
      </c>
      <c r="H120" s="13"/>
      <c r="I120" s="17"/>
      <c r="J120" s="8" t="s">
        <v>216</v>
      </c>
      <c r="K120" s="9"/>
      <c r="L120" s="87"/>
      <c r="M120" s="194"/>
      <c r="N120" s="9"/>
      <c r="O120" s="194" t="s">
        <v>28</v>
      </c>
      <c r="P120" s="679"/>
      <c r="Q120" s="680">
        <v>4.0000000000000001E-3</v>
      </c>
      <c r="R120" s="727">
        <f t="shared" si="5"/>
        <v>0</v>
      </c>
      <c r="S120" s="688">
        <v>28</v>
      </c>
      <c r="T120" s="688">
        <f t="shared" si="6"/>
        <v>0</v>
      </c>
      <c r="U120" s="110"/>
      <c r="Y120" s="3"/>
      <c r="Z120" s="3"/>
      <c r="AA120" s="3"/>
      <c r="AB120" s="3"/>
      <c r="AC120" s="3"/>
      <c r="AE120" s="3" t="s">
        <v>9827</v>
      </c>
    </row>
    <row r="121" spans="1:31" ht="30.75" customHeight="1">
      <c r="A121" s="21"/>
      <c r="B121" s="92"/>
      <c r="C121" s="1306"/>
      <c r="D121" s="807"/>
      <c r="E121" s="1309"/>
      <c r="F121" s="14"/>
      <c r="G121" s="8" t="s">
        <v>9951</v>
      </c>
      <c r="H121" s="13"/>
      <c r="I121" s="17"/>
      <c r="J121" s="8" t="s">
        <v>216</v>
      </c>
      <c r="K121" s="9"/>
      <c r="L121" s="87" t="s">
        <v>27</v>
      </c>
      <c r="M121" s="194" t="s">
        <v>28</v>
      </c>
      <c r="N121" s="9"/>
      <c r="O121" s="194" t="s">
        <v>28</v>
      </c>
      <c r="P121" s="679"/>
      <c r="Q121" s="680">
        <v>0.23</v>
      </c>
      <c r="R121" s="727">
        <f t="shared" si="5"/>
        <v>0</v>
      </c>
      <c r="S121" s="688">
        <v>28</v>
      </c>
      <c r="T121" s="688">
        <f t="shared" si="6"/>
        <v>0</v>
      </c>
      <c r="U121" s="110"/>
      <c r="Y121" s="3"/>
      <c r="Z121" s="3"/>
      <c r="AA121" s="3"/>
      <c r="AB121" s="3"/>
      <c r="AC121" s="3"/>
      <c r="AE121" s="3" t="s">
        <v>9831</v>
      </c>
    </row>
    <row r="122" spans="1:31" ht="15" customHeight="1">
      <c r="A122" s="22"/>
      <c r="B122" s="75"/>
      <c r="C122" s="1304" t="s">
        <v>64</v>
      </c>
      <c r="D122" s="808"/>
      <c r="E122" s="11" t="s">
        <v>9952</v>
      </c>
      <c r="F122" s="14"/>
      <c r="G122" s="673" t="s">
        <v>65</v>
      </c>
      <c r="H122" s="13"/>
      <c r="I122" s="17"/>
      <c r="J122" s="8" t="s">
        <v>217</v>
      </c>
      <c r="K122" s="9"/>
      <c r="L122" s="87" t="s">
        <v>27</v>
      </c>
      <c r="M122" s="194" t="s">
        <v>28</v>
      </c>
      <c r="N122" s="9"/>
      <c r="O122" s="194" t="s">
        <v>28</v>
      </c>
      <c r="P122" s="679"/>
      <c r="Q122" s="680">
        <v>1.1999999999999999E-3</v>
      </c>
      <c r="R122" s="727">
        <f t="shared" si="5"/>
        <v>0</v>
      </c>
      <c r="S122" s="688">
        <v>28</v>
      </c>
      <c r="T122" s="688">
        <f t="shared" si="6"/>
        <v>0</v>
      </c>
      <c r="U122" s="110"/>
      <c r="Y122" s="3"/>
      <c r="Z122" s="3"/>
      <c r="AA122" s="3"/>
      <c r="AB122" s="3"/>
      <c r="AC122" s="3"/>
      <c r="AE122" s="3" t="s">
        <v>9835</v>
      </c>
    </row>
    <row r="123" spans="1:31" ht="15" customHeight="1">
      <c r="A123" s="26"/>
      <c r="B123" s="68"/>
      <c r="C123" s="1305"/>
      <c r="D123" s="808"/>
      <c r="E123" s="11" t="s">
        <v>9953</v>
      </c>
      <c r="F123" s="14"/>
      <c r="G123" s="673" t="s">
        <v>65</v>
      </c>
      <c r="H123" s="13"/>
      <c r="I123" s="17"/>
      <c r="J123" s="8" t="s">
        <v>217</v>
      </c>
      <c r="K123" s="9"/>
      <c r="L123" s="87" t="s">
        <v>27</v>
      </c>
      <c r="M123" s="194" t="s">
        <v>28</v>
      </c>
      <c r="N123" s="9"/>
      <c r="O123" s="194" t="s">
        <v>28</v>
      </c>
      <c r="P123" s="679"/>
      <c r="Q123" s="680">
        <v>2.5000000000000001E-3</v>
      </c>
      <c r="R123" s="727">
        <f t="shared" si="5"/>
        <v>0</v>
      </c>
      <c r="S123" s="688">
        <v>28</v>
      </c>
      <c r="T123" s="688">
        <f t="shared" si="6"/>
        <v>0</v>
      </c>
      <c r="U123" s="110"/>
      <c r="Y123" s="3"/>
      <c r="Z123" s="3"/>
      <c r="AA123" s="3"/>
      <c r="AB123" s="3"/>
      <c r="AC123" s="3"/>
      <c r="AE123" s="3" t="s">
        <v>9838</v>
      </c>
    </row>
    <row r="124" spans="1:31" ht="15" customHeight="1">
      <c r="A124" s="26"/>
      <c r="B124" s="68"/>
      <c r="C124" s="1305"/>
      <c r="D124" s="808"/>
      <c r="E124" s="11" t="s">
        <v>9954</v>
      </c>
      <c r="F124" s="14"/>
      <c r="G124" s="673" t="s">
        <v>65</v>
      </c>
      <c r="H124" s="13"/>
      <c r="I124" s="17"/>
      <c r="J124" s="8" t="s">
        <v>217</v>
      </c>
      <c r="K124" s="9"/>
      <c r="L124" s="87" t="s">
        <v>27</v>
      </c>
      <c r="M124" s="194" t="s">
        <v>28</v>
      </c>
      <c r="N124" s="9"/>
      <c r="O124" s="194" t="s">
        <v>28</v>
      </c>
      <c r="P124" s="679"/>
      <c r="Q124" s="680">
        <v>9.2000000000000003E-4</v>
      </c>
      <c r="R124" s="727">
        <f t="shared" si="5"/>
        <v>0</v>
      </c>
      <c r="S124" s="688">
        <v>28</v>
      </c>
      <c r="T124" s="688">
        <f t="shared" si="6"/>
        <v>0</v>
      </c>
      <c r="U124" s="110"/>
      <c r="Y124" s="3"/>
      <c r="Z124" s="3"/>
      <c r="AA124" s="3"/>
      <c r="AB124" s="3"/>
      <c r="AC124" s="3"/>
      <c r="AE124" s="3" t="s">
        <v>9841</v>
      </c>
    </row>
    <row r="125" spans="1:31" ht="15" customHeight="1">
      <c r="A125" s="26"/>
      <c r="B125" s="68"/>
      <c r="C125" s="1305"/>
      <c r="D125" s="808"/>
      <c r="E125" s="11" t="s">
        <v>9955</v>
      </c>
      <c r="F125" s="14"/>
      <c r="G125" s="673" t="s">
        <v>65</v>
      </c>
      <c r="H125" s="13"/>
      <c r="I125" s="17"/>
      <c r="J125" s="8" t="s">
        <v>217</v>
      </c>
      <c r="K125" s="9"/>
      <c r="L125" s="87" t="s">
        <v>27</v>
      </c>
      <c r="M125" s="194" t="s">
        <v>28</v>
      </c>
      <c r="N125" s="9"/>
      <c r="O125" s="194" t="s">
        <v>28</v>
      </c>
      <c r="P125" s="679"/>
      <c r="Q125" s="680">
        <v>7.3000000000000001E-3</v>
      </c>
      <c r="R125" s="727">
        <f t="shared" si="5"/>
        <v>0</v>
      </c>
      <c r="S125" s="688">
        <v>28</v>
      </c>
      <c r="T125" s="688">
        <f t="shared" si="6"/>
        <v>0</v>
      </c>
      <c r="U125" s="110"/>
      <c r="Y125" s="3"/>
      <c r="Z125" s="3"/>
      <c r="AA125" s="3"/>
      <c r="AB125" s="3"/>
      <c r="AC125" s="3"/>
      <c r="AE125" s="3" t="s">
        <v>9845</v>
      </c>
    </row>
    <row r="126" spans="1:31" ht="15" customHeight="1">
      <c r="A126" s="26"/>
      <c r="B126" s="68"/>
      <c r="C126" s="1306"/>
      <c r="D126" s="808"/>
      <c r="E126" s="11" t="s">
        <v>9956</v>
      </c>
      <c r="F126" s="14"/>
      <c r="G126" s="673" t="s">
        <v>65</v>
      </c>
      <c r="H126" s="13"/>
      <c r="I126" s="17"/>
      <c r="J126" s="8" t="s">
        <v>217</v>
      </c>
      <c r="K126" s="9"/>
      <c r="L126" s="87" t="s">
        <v>27</v>
      </c>
      <c r="M126" s="194" t="s">
        <v>28</v>
      </c>
      <c r="N126" s="9"/>
      <c r="O126" s="194" t="s">
        <v>28</v>
      </c>
      <c r="P126" s="679"/>
      <c r="Q126" s="680">
        <v>3.0000000000000001E-3</v>
      </c>
      <c r="R126" s="727">
        <f t="shared" si="5"/>
        <v>0</v>
      </c>
      <c r="S126" s="688">
        <v>28</v>
      </c>
      <c r="T126" s="688">
        <f t="shared" si="6"/>
        <v>0</v>
      </c>
      <c r="U126" s="110"/>
      <c r="Y126" s="3"/>
      <c r="Z126" s="3"/>
      <c r="AA126" s="3"/>
      <c r="AB126" s="3"/>
      <c r="AC126" s="3"/>
      <c r="AE126" s="3" t="s">
        <v>9848</v>
      </c>
    </row>
    <row r="127" spans="1:31" ht="15" customHeight="1">
      <c r="A127" s="20"/>
      <c r="B127" s="83"/>
      <c r="C127" s="1304" t="s">
        <v>66</v>
      </c>
      <c r="D127" s="808"/>
      <c r="E127" s="11" t="s">
        <v>218</v>
      </c>
      <c r="F127" s="14"/>
      <c r="G127" s="13" t="s">
        <v>67</v>
      </c>
      <c r="H127" s="13"/>
      <c r="I127" s="17"/>
      <c r="J127" s="8" t="s">
        <v>219</v>
      </c>
      <c r="K127" s="9"/>
      <c r="L127" s="87" t="s">
        <v>27</v>
      </c>
      <c r="M127" s="194" t="s">
        <v>28</v>
      </c>
      <c r="N127" s="9"/>
      <c r="O127" s="194" t="s">
        <v>28</v>
      </c>
      <c r="P127" s="679"/>
      <c r="Q127" s="680">
        <v>8.8000000000000003E-4</v>
      </c>
      <c r="R127" s="727">
        <f t="shared" si="5"/>
        <v>0</v>
      </c>
      <c r="S127" s="688">
        <v>28</v>
      </c>
      <c r="T127" s="688">
        <f t="shared" si="6"/>
        <v>0</v>
      </c>
      <c r="U127" s="110"/>
      <c r="Y127" s="3"/>
      <c r="Z127" s="3"/>
      <c r="AA127" s="3"/>
      <c r="AB127" s="3"/>
      <c r="AC127" s="3"/>
      <c r="AE127" s="3" t="s">
        <v>9850</v>
      </c>
    </row>
    <row r="128" spans="1:31" ht="12.75" hidden="1" customHeight="1">
      <c r="A128" s="22"/>
      <c r="B128" s="75"/>
      <c r="C128" s="1305"/>
      <c r="D128" s="809"/>
      <c r="E128" s="127" t="s">
        <v>68</v>
      </c>
      <c r="F128" s="14"/>
      <c r="G128" s="13" t="s">
        <v>69</v>
      </c>
      <c r="H128" s="13"/>
      <c r="I128" s="17"/>
      <c r="J128" s="8" t="s">
        <v>219</v>
      </c>
      <c r="K128" s="9"/>
      <c r="L128" s="87" t="s">
        <v>27</v>
      </c>
      <c r="M128" s="194" t="s">
        <v>28</v>
      </c>
      <c r="N128" s="9"/>
      <c r="O128" s="194" t="s">
        <v>28</v>
      </c>
      <c r="P128" s="679"/>
      <c r="Q128" s="680">
        <v>0.54</v>
      </c>
      <c r="R128" s="727">
        <f t="shared" si="5"/>
        <v>0</v>
      </c>
      <c r="S128" s="688">
        <v>28</v>
      </c>
      <c r="T128" s="688">
        <f t="shared" si="6"/>
        <v>0</v>
      </c>
      <c r="U128" s="110"/>
      <c r="Y128" s="3"/>
      <c r="Z128" s="3"/>
      <c r="AA128" s="3"/>
      <c r="AB128" s="3"/>
      <c r="AC128" s="3"/>
      <c r="AE128" s="3" t="s">
        <v>9852</v>
      </c>
    </row>
    <row r="129" spans="1:31" ht="15" hidden="1" customHeight="1">
      <c r="A129" s="26"/>
      <c r="B129" s="68"/>
      <c r="C129" s="1305"/>
      <c r="D129" s="809"/>
      <c r="E129" s="127" t="s">
        <v>70</v>
      </c>
      <c r="F129" s="14"/>
      <c r="G129" s="13" t="s">
        <v>69</v>
      </c>
      <c r="H129" s="13"/>
      <c r="I129" s="17"/>
      <c r="J129" s="8" t="s">
        <v>219</v>
      </c>
      <c r="K129" s="9"/>
      <c r="L129" s="87" t="s">
        <v>27</v>
      </c>
      <c r="M129" s="194" t="s">
        <v>28</v>
      </c>
      <c r="N129" s="9"/>
      <c r="O129" s="194" t="s">
        <v>28</v>
      </c>
      <c r="P129" s="679"/>
      <c r="Q129" s="680">
        <v>5.4999999999999997E-3</v>
      </c>
      <c r="R129" s="727">
        <f t="shared" ref="R129:R139" si="7">IF(ISERROR(I129*Q129),"",ROUND(I129*Q129,1))</f>
        <v>0</v>
      </c>
      <c r="S129" s="688">
        <v>28</v>
      </c>
      <c r="T129" s="688">
        <f t="shared" ref="T129:T142" si="8">IF(ISERROR(R129*S129),"",ROUND(R129*S129,1))</f>
        <v>0</v>
      </c>
      <c r="U129" s="110"/>
      <c r="Y129" s="3"/>
      <c r="Z129" s="3"/>
      <c r="AA129" s="3"/>
      <c r="AB129" s="3"/>
      <c r="AC129" s="3"/>
      <c r="AE129" s="3" t="s">
        <v>9854</v>
      </c>
    </row>
    <row r="130" spans="1:31" ht="23.25" hidden="1" customHeight="1">
      <c r="A130" s="20"/>
      <c r="B130" s="83"/>
      <c r="C130" s="1305"/>
      <c r="D130" s="809"/>
      <c r="E130" s="127" t="s">
        <v>71</v>
      </c>
      <c r="F130" s="14"/>
      <c r="G130" s="13" t="s">
        <v>69</v>
      </c>
      <c r="H130" s="13"/>
      <c r="I130" s="17"/>
      <c r="J130" s="8" t="s">
        <v>219</v>
      </c>
      <c r="K130" s="9"/>
      <c r="L130" s="87" t="s">
        <v>27</v>
      </c>
      <c r="M130" s="194" t="s">
        <v>28</v>
      </c>
      <c r="N130" s="9"/>
      <c r="O130" s="194" t="s">
        <v>28</v>
      </c>
      <c r="P130" s="679"/>
      <c r="Q130" s="680">
        <v>5.0000000000000001E-3</v>
      </c>
      <c r="R130" s="727">
        <f t="shared" si="7"/>
        <v>0</v>
      </c>
      <c r="S130" s="688">
        <v>28</v>
      </c>
      <c r="T130" s="688">
        <f t="shared" si="8"/>
        <v>0</v>
      </c>
      <c r="U130" s="110"/>
      <c r="Y130" s="3"/>
      <c r="Z130" s="3"/>
      <c r="AA130" s="3"/>
      <c r="AB130" s="3"/>
      <c r="AC130" s="3"/>
      <c r="AE130" s="3" t="s">
        <v>8086</v>
      </c>
    </row>
    <row r="131" spans="1:31" ht="28.5" customHeight="1">
      <c r="A131" s="21"/>
      <c r="B131" s="92"/>
      <c r="C131" s="1305"/>
      <c r="D131" s="809"/>
      <c r="E131" s="127" t="s">
        <v>72</v>
      </c>
      <c r="F131" s="14"/>
      <c r="G131" s="13" t="s">
        <v>69</v>
      </c>
      <c r="H131" s="13"/>
      <c r="I131" s="17"/>
      <c r="J131" s="8" t="s">
        <v>219</v>
      </c>
      <c r="K131" s="9"/>
      <c r="L131" s="87" t="s">
        <v>27</v>
      </c>
      <c r="M131" s="194" t="s">
        <v>28</v>
      </c>
      <c r="N131" s="9"/>
      <c r="O131" s="194" t="s">
        <v>28</v>
      </c>
      <c r="P131" s="679"/>
      <c r="Q131" s="680">
        <v>5.8999999999999999E-3</v>
      </c>
      <c r="R131" s="727">
        <f t="shared" si="7"/>
        <v>0</v>
      </c>
      <c r="S131" s="688">
        <v>28</v>
      </c>
      <c r="T131" s="688">
        <f t="shared" si="8"/>
        <v>0</v>
      </c>
      <c r="U131" s="110"/>
      <c r="Y131" s="3"/>
      <c r="Z131" s="3"/>
      <c r="AA131" s="3"/>
      <c r="AB131" s="3"/>
      <c r="AC131" s="3"/>
      <c r="AE131" s="3" t="s">
        <v>9858</v>
      </c>
    </row>
    <row r="132" spans="1:31" ht="15" customHeight="1">
      <c r="A132" s="22"/>
      <c r="B132" s="75"/>
      <c r="C132" s="1305"/>
      <c r="D132" s="809"/>
      <c r="E132" s="127" t="s">
        <v>73</v>
      </c>
      <c r="F132" s="14"/>
      <c r="G132" s="13" t="s">
        <v>69</v>
      </c>
      <c r="H132" s="13"/>
      <c r="I132" s="17"/>
      <c r="J132" s="8" t="s">
        <v>219</v>
      </c>
      <c r="K132" s="9"/>
      <c r="L132" s="87" t="s">
        <v>27</v>
      </c>
      <c r="M132" s="194" t="s">
        <v>28</v>
      </c>
      <c r="N132" s="9"/>
      <c r="O132" s="194" t="s">
        <v>28</v>
      </c>
      <c r="P132" s="679"/>
      <c r="Q132" s="680">
        <v>5.4999999999999997E-3</v>
      </c>
      <c r="R132" s="727">
        <f t="shared" si="7"/>
        <v>0</v>
      </c>
      <c r="S132" s="688">
        <v>28</v>
      </c>
      <c r="T132" s="688">
        <f t="shared" si="8"/>
        <v>0</v>
      </c>
      <c r="U132" s="110"/>
      <c r="Y132" s="3"/>
      <c r="Z132" s="3"/>
      <c r="AA132" s="3"/>
      <c r="AB132" s="3"/>
      <c r="AC132" s="3"/>
      <c r="AE132" s="3" t="s">
        <v>9860</v>
      </c>
    </row>
    <row r="133" spans="1:31" ht="15" customHeight="1">
      <c r="A133" s="20"/>
      <c r="B133" s="83"/>
      <c r="C133" s="1305"/>
      <c r="D133" s="809"/>
      <c r="E133" s="127" t="s">
        <v>74</v>
      </c>
      <c r="F133" s="14"/>
      <c r="G133" s="13" t="s">
        <v>69</v>
      </c>
      <c r="H133" s="13"/>
      <c r="I133" s="17"/>
      <c r="J133" s="8" t="s">
        <v>219</v>
      </c>
      <c r="K133" s="9"/>
      <c r="L133" s="87" t="s">
        <v>27</v>
      </c>
      <c r="M133" s="194" t="s">
        <v>28</v>
      </c>
      <c r="N133" s="9"/>
      <c r="O133" s="194" t="s">
        <v>28</v>
      </c>
      <c r="P133" s="679"/>
      <c r="Q133" s="680">
        <v>5.4999999999999997E-3</v>
      </c>
      <c r="R133" s="727">
        <f t="shared" si="7"/>
        <v>0</v>
      </c>
      <c r="S133" s="688">
        <v>28</v>
      </c>
      <c r="T133" s="688">
        <f t="shared" si="8"/>
        <v>0</v>
      </c>
      <c r="U133" s="110"/>
      <c r="Y133" s="3"/>
      <c r="Z133" s="3"/>
      <c r="AA133" s="3"/>
      <c r="AB133" s="3"/>
      <c r="AC133" s="3"/>
      <c r="AE133" s="3" t="s">
        <v>561</v>
      </c>
    </row>
    <row r="134" spans="1:31" ht="15" customHeight="1">
      <c r="A134" s="20"/>
      <c r="B134" s="83"/>
      <c r="C134" s="1305"/>
      <c r="D134" s="809"/>
      <c r="E134" s="127" t="s">
        <v>9957</v>
      </c>
      <c r="F134" s="14"/>
      <c r="G134" s="13" t="s">
        <v>75</v>
      </c>
      <c r="H134" s="13"/>
      <c r="I134" s="17"/>
      <c r="J134" s="8" t="s">
        <v>76</v>
      </c>
      <c r="K134" s="9"/>
      <c r="L134" s="87" t="s">
        <v>27</v>
      </c>
      <c r="M134" s="194" t="s">
        <v>28</v>
      </c>
      <c r="N134" s="9"/>
      <c r="O134" s="194" t="s">
        <v>28</v>
      </c>
      <c r="P134" s="679"/>
      <c r="Q134" s="680">
        <v>6.2E-2</v>
      </c>
      <c r="R134" s="727">
        <f t="shared" si="7"/>
        <v>0</v>
      </c>
      <c r="S134" s="688">
        <v>28</v>
      </c>
      <c r="T134" s="688">
        <f t="shared" si="8"/>
        <v>0</v>
      </c>
      <c r="U134" s="110"/>
      <c r="Y134" s="3"/>
      <c r="Z134" s="3"/>
      <c r="AA134" s="3"/>
      <c r="AB134" s="3"/>
      <c r="AC134" s="3"/>
      <c r="AE134" s="3" t="s">
        <v>8098</v>
      </c>
    </row>
    <row r="135" spans="1:31" ht="15" customHeight="1">
      <c r="A135" s="20"/>
      <c r="B135" s="83"/>
      <c r="C135" s="1305"/>
      <c r="D135" s="809"/>
      <c r="E135" s="127" t="s">
        <v>9958</v>
      </c>
      <c r="F135" s="14"/>
      <c r="G135" s="13" t="s">
        <v>75</v>
      </c>
      <c r="H135" s="13"/>
      <c r="I135" s="17"/>
      <c r="J135" s="8" t="s">
        <v>76</v>
      </c>
      <c r="K135" s="9"/>
      <c r="L135" s="87" t="s">
        <v>27</v>
      </c>
      <c r="M135" s="194" t="s">
        <v>28</v>
      </c>
      <c r="N135" s="9"/>
      <c r="O135" s="194" t="s">
        <v>28</v>
      </c>
      <c r="P135" s="679"/>
      <c r="Q135" s="680">
        <v>0.46</v>
      </c>
      <c r="R135" s="727">
        <f t="shared" si="7"/>
        <v>0</v>
      </c>
      <c r="S135" s="688">
        <v>28</v>
      </c>
      <c r="T135" s="688">
        <f t="shared" si="8"/>
        <v>0</v>
      </c>
      <c r="U135" s="110"/>
      <c r="Y135" s="3"/>
      <c r="Z135" s="3"/>
      <c r="AA135" s="3"/>
      <c r="AB135" s="3"/>
      <c r="AC135" s="3"/>
      <c r="AE135" s="3" t="s">
        <v>8097</v>
      </c>
    </row>
    <row r="136" spans="1:31" ht="32.25" customHeight="1">
      <c r="A136" s="20"/>
      <c r="B136" s="83"/>
      <c r="C136" s="1305"/>
      <c r="D136" s="809"/>
      <c r="E136" s="139" t="s">
        <v>9959</v>
      </c>
      <c r="F136" s="14"/>
      <c r="G136" s="13" t="s">
        <v>75</v>
      </c>
      <c r="H136" s="13"/>
      <c r="I136" s="17"/>
      <c r="J136" s="8" t="s">
        <v>76</v>
      </c>
      <c r="K136" s="9"/>
      <c r="L136" s="87" t="s">
        <v>27</v>
      </c>
      <c r="M136" s="194" t="s">
        <v>28</v>
      </c>
      <c r="N136" s="9"/>
      <c r="O136" s="194" t="s">
        <v>28</v>
      </c>
      <c r="P136" s="679"/>
      <c r="Q136" s="680">
        <v>1</v>
      </c>
      <c r="R136" s="727">
        <f t="shared" si="7"/>
        <v>0</v>
      </c>
      <c r="S136" s="688">
        <v>28</v>
      </c>
      <c r="T136" s="688">
        <f t="shared" si="8"/>
        <v>0</v>
      </c>
      <c r="U136" s="110"/>
      <c r="Y136" s="3"/>
      <c r="Z136" s="3"/>
      <c r="AA136" s="3"/>
      <c r="AB136" s="3"/>
      <c r="AC136" s="3"/>
      <c r="AE136" s="3" t="s">
        <v>9805</v>
      </c>
    </row>
    <row r="137" spans="1:31" ht="15" customHeight="1">
      <c r="A137" s="20"/>
      <c r="B137" s="83"/>
      <c r="C137" s="1305"/>
      <c r="D137" s="809"/>
      <c r="E137" s="135" t="s">
        <v>9960</v>
      </c>
      <c r="F137" s="14"/>
      <c r="G137" s="13" t="s">
        <v>75</v>
      </c>
      <c r="H137" s="13"/>
      <c r="I137" s="17"/>
      <c r="J137" s="8" t="s">
        <v>76</v>
      </c>
      <c r="K137" s="9"/>
      <c r="L137" s="87" t="s">
        <v>27</v>
      </c>
      <c r="M137" s="194" t="s">
        <v>28</v>
      </c>
      <c r="N137" s="9"/>
      <c r="O137" s="194" t="s">
        <v>28</v>
      </c>
      <c r="P137" s="679"/>
      <c r="Q137" s="680">
        <v>2</v>
      </c>
      <c r="R137" s="727">
        <f t="shared" si="7"/>
        <v>0</v>
      </c>
      <c r="S137" s="688">
        <v>28</v>
      </c>
      <c r="T137" s="688">
        <f t="shared" si="8"/>
        <v>0</v>
      </c>
      <c r="U137" s="110"/>
      <c r="Y137" s="3"/>
      <c r="Z137" s="3"/>
      <c r="AA137" s="3"/>
      <c r="AB137" s="3"/>
      <c r="AC137" s="3"/>
      <c r="AE137" s="3" t="s">
        <v>8102</v>
      </c>
    </row>
    <row r="138" spans="1:31" ht="15" customHeight="1">
      <c r="A138" s="20"/>
      <c r="B138" s="83"/>
      <c r="C138" s="1305"/>
      <c r="D138" s="809"/>
      <c r="E138" s="135" t="s">
        <v>9961</v>
      </c>
      <c r="F138" s="14"/>
      <c r="G138" s="13" t="s">
        <v>75</v>
      </c>
      <c r="H138" s="13"/>
      <c r="I138" s="17"/>
      <c r="J138" s="8" t="s">
        <v>76</v>
      </c>
      <c r="K138" s="9"/>
      <c r="L138" s="87" t="s">
        <v>27</v>
      </c>
      <c r="M138" s="194" t="s">
        <v>28</v>
      </c>
      <c r="N138" s="9"/>
      <c r="O138" s="194" t="s">
        <v>28</v>
      </c>
      <c r="P138" s="679"/>
      <c r="Q138" s="680">
        <v>2.5</v>
      </c>
      <c r="R138" s="727">
        <f t="shared" si="7"/>
        <v>0</v>
      </c>
      <c r="S138" s="688">
        <v>28</v>
      </c>
      <c r="T138" s="688">
        <f t="shared" si="8"/>
        <v>0</v>
      </c>
      <c r="U138" s="110"/>
      <c r="Y138" s="3"/>
      <c r="Z138" s="3"/>
      <c r="AA138" s="3"/>
      <c r="AB138" s="3"/>
      <c r="AC138" s="3"/>
    </row>
    <row r="139" spans="1:31" ht="15" customHeight="1">
      <c r="A139" s="20"/>
      <c r="B139" s="83"/>
      <c r="C139" s="1306"/>
      <c r="D139" s="809"/>
      <c r="E139" s="127" t="s">
        <v>9962</v>
      </c>
      <c r="F139" s="14"/>
      <c r="G139" s="13" t="s">
        <v>75</v>
      </c>
      <c r="H139" s="13"/>
      <c r="I139" s="17"/>
      <c r="J139" s="8" t="s">
        <v>76</v>
      </c>
      <c r="K139" s="9"/>
      <c r="L139" s="87" t="s">
        <v>27</v>
      </c>
      <c r="M139" s="194" t="s">
        <v>28</v>
      </c>
      <c r="N139" s="9"/>
      <c r="O139" s="194" t="s">
        <v>28</v>
      </c>
      <c r="P139" s="679"/>
      <c r="Q139" s="680">
        <v>6.2E-2</v>
      </c>
      <c r="R139" s="727">
        <f t="shared" si="7"/>
        <v>0</v>
      </c>
      <c r="S139" s="688">
        <v>28</v>
      </c>
      <c r="T139" s="688">
        <f t="shared" si="8"/>
        <v>0</v>
      </c>
      <c r="U139" s="110"/>
      <c r="Y139" s="3"/>
      <c r="Z139" s="3"/>
      <c r="AA139" s="3"/>
      <c r="AB139" s="3"/>
      <c r="AC139" s="3"/>
    </row>
    <row r="140" spans="1:31" ht="43.5" customHeight="1">
      <c r="A140" s="20"/>
      <c r="B140" s="83"/>
      <c r="C140" s="713" t="s">
        <v>470</v>
      </c>
      <c r="D140" s="99"/>
      <c r="E140" s="100"/>
      <c r="F140" s="101"/>
      <c r="G140" s="102"/>
      <c r="H140" s="103"/>
      <c r="I140" s="17"/>
      <c r="J140" s="104"/>
      <c r="K140" s="105"/>
      <c r="L140" s="106" t="s">
        <v>27</v>
      </c>
      <c r="M140" s="106" t="s">
        <v>28</v>
      </c>
      <c r="N140" s="107"/>
      <c r="O140" s="108"/>
      <c r="P140" s="105"/>
      <c r="Q140" s="60"/>
      <c r="R140" s="200"/>
      <c r="S140" s="688">
        <v>28</v>
      </c>
      <c r="T140" s="19">
        <f t="shared" si="8"/>
        <v>0</v>
      </c>
      <c r="U140" s="110"/>
      <c r="Y140" s="3"/>
      <c r="Z140" s="3"/>
      <c r="AA140" s="3"/>
      <c r="AB140" s="3"/>
      <c r="AC140" s="3"/>
    </row>
    <row r="141" spans="1:31" ht="43.5" customHeight="1">
      <c r="A141" s="20"/>
      <c r="B141" s="83"/>
      <c r="C141" s="713" t="s">
        <v>470</v>
      </c>
      <c r="D141" s="99"/>
      <c r="E141" s="100"/>
      <c r="F141" s="101"/>
      <c r="G141" s="102"/>
      <c r="H141" s="103"/>
      <c r="I141" s="17"/>
      <c r="J141" s="104"/>
      <c r="K141" s="105"/>
      <c r="L141" s="106" t="s">
        <v>27</v>
      </c>
      <c r="M141" s="106" t="s">
        <v>28</v>
      </c>
      <c r="N141" s="107"/>
      <c r="O141" s="108"/>
      <c r="P141" s="105"/>
      <c r="Q141" s="60"/>
      <c r="R141" s="200"/>
      <c r="S141" s="688">
        <v>28</v>
      </c>
      <c r="T141" s="19">
        <f t="shared" si="8"/>
        <v>0</v>
      </c>
      <c r="U141" s="110"/>
      <c r="Y141" s="3"/>
      <c r="Z141" s="3"/>
      <c r="AA141" s="3"/>
      <c r="AB141" s="3"/>
      <c r="AC141" s="3"/>
    </row>
    <row r="142" spans="1:31" ht="43.5" customHeight="1">
      <c r="A142" s="20"/>
      <c r="B142" s="83"/>
      <c r="C142" s="713" t="s">
        <v>470</v>
      </c>
      <c r="D142" s="99"/>
      <c r="E142" s="100"/>
      <c r="F142" s="101"/>
      <c r="G142" s="102"/>
      <c r="H142" s="103"/>
      <c r="I142" s="17"/>
      <c r="J142" s="104"/>
      <c r="K142" s="105"/>
      <c r="L142" s="106" t="s">
        <v>27</v>
      </c>
      <c r="M142" s="106" t="s">
        <v>28</v>
      </c>
      <c r="N142" s="107"/>
      <c r="O142" s="108"/>
      <c r="P142" s="105"/>
      <c r="Q142" s="60"/>
      <c r="R142" s="200"/>
      <c r="S142" s="688">
        <v>28</v>
      </c>
      <c r="T142" s="19">
        <f t="shared" si="8"/>
        <v>0</v>
      </c>
      <c r="U142" s="110"/>
      <c r="Y142" s="3"/>
      <c r="Z142" s="3"/>
      <c r="AA142" s="3"/>
      <c r="AB142" s="3"/>
      <c r="AC142" s="3"/>
    </row>
    <row r="143" spans="1:31" ht="15" customHeight="1">
      <c r="A143" s="22"/>
      <c r="B143" s="75"/>
      <c r="L143" s="10"/>
      <c r="M143" s="62"/>
      <c r="Q143" s="10" t="s">
        <v>185</v>
      </c>
      <c r="R143" s="201">
        <f>SUM(R9:R142)</f>
        <v>0</v>
      </c>
      <c r="S143" s="109" t="s">
        <v>54</v>
      </c>
      <c r="T143" s="202">
        <f>SUM(T9:T142)</f>
        <v>0</v>
      </c>
      <c r="U143" s="110" t="s">
        <v>55</v>
      </c>
      <c r="Y143" s="3"/>
      <c r="Z143" s="3"/>
      <c r="AA143" s="3"/>
      <c r="AB143" s="3"/>
      <c r="AC143" s="3"/>
    </row>
    <row r="144" spans="1:31" ht="15" customHeight="1">
      <c r="A144" s="26"/>
      <c r="B144" s="68"/>
      <c r="E144" s="4"/>
      <c r="U144" s="110"/>
      <c r="Y144" s="3"/>
      <c r="Z144" s="3"/>
      <c r="AA144" s="3"/>
      <c r="AB144" s="3"/>
      <c r="AC144" s="3"/>
    </row>
    <row r="145" spans="1:21" s="3" customFormat="1" ht="15" customHeight="1">
      <c r="A145" s="20"/>
      <c r="B145" s="83"/>
      <c r="I145" s="4"/>
      <c r="L145" s="4"/>
      <c r="M145" s="4"/>
      <c r="O145" s="4"/>
      <c r="Q145" s="4"/>
      <c r="R145" s="4"/>
      <c r="S145" s="4"/>
      <c r="T145" s="4"/>
      <c r="U145" s="110"/>
    </row>
    <row r="146" spans="1:21" s="3" customFormat="1" ht="15" customHeight="1">
      <c r="A146" s="22"/>
      <c r="B146" s="75"/>
      <c r="I146" s="4"/>
      <c r="L146" s="4"/>
      <c r="M146" s="4"/>
      <c r="O146" s="4"/>
      <c r="Q146" s="4"/>
      <c r="R146" s="4"/>
      <c r="S146" s="4"/>
      <c r="T146" s="4"/>
      <c r="U146" s="110"/>
    </row>
    <row r="147" spans="1:21" s="3" customFormat="1" ht="15" customHeight="1">
      <c r="A147" s="20"/>
      <c r="B147" s="83"/>
      <c r="I147" s="4"/>
      <c r="L147" s="4"/>
      <c r="M147" s="4"/>
      <c r="O147" s="4"/>
      <c r="Q147" s="4"/>
      <c r="R147" s="4"/>
      <c r="S147" s="4"/>
      <c r="T147" s="4"/>
      <c r="U147" s="110"/>
    </row>
    <row r="148" spans="1:21" s="3" customFormat="1" ht="30.75" customHeight="1">
      <c r="A148" s="128"/>
      <c r="B148" s="129"/>
      <c r="I148" s="4"/>
      <c r="L148" s="4"/>
      <c r="M148" s="4"/>
      <c r="O148" s="4"/>
      <c r="Q148" s="4"/>
      <c r="R148" s="4"/>
      <c r="S148" s="4"/>
      <c r="T148" s="4"/>
      <c r="U148" s="110"/>
    </row>
    <row r="149" spans="1:21" s="3" customFormat="1" ht="39.75" customHeight="1">
      <c r="A149" s="128"/>
      <c r="B149" s="129"/>
      <c r="I149" s="4"/>
      <c r="L149" s="4"/>
      <c r="M149" s="4"/>
      <c r="O149" s="4"/>
      <c r="Q149" s="4"/>
      <c r="R149" s="4"/>
      <c r="S149" s="4"/>
      <c r="T149" s="4"/>
      <c r="U149" s="110"/>
    </row>
    <row r="150" spans="1:21" s="3" customFormat="1" ht="39.75" customHeight="1">
      <c r="A150" s="128"/>
      <c r="B150" s="129"/>
      <c r="I150" s="4"/>
      <c r="L150" s="4"/>
      <c r="M150" s="4"/>
      <c r="O150" s="4"/>
      <c r="Q150" s="4"/>
      <c r="R150" s="4"/>
      <c r="S150" s="4"/>
      <c r="T150" s="4"/>
      <c r="U150" s="110"/>
    </row>
    <row r="151" spans="1:21" s="3" customFormat="1" ht="39" customHeight="1">
      <c r="A151" s="128"/>
      <c r="B151" s="129"/>
      <c r="I151" s="4"/>
      <c r="L151" s="4"/>
      <c r="M151" s="4"/>
      <c r="O151" s="4"/>
      <c r="Q151" s="4"/>
      <c r="R151" s="4"/>
      <c r="S151" s="4"/>
      <c r="T151" s="4"/>
      <c r="U151" s="110"/>
    </row>
    <row r="152" spans="1:21" s="3" customFormat="1" ht="15" customHeight="1">
      <c r="A152" s="128"/>
      <c r="B152" s="129"/>
      <c r="I152" s="4"/>
      <c r="L152" s="4"/>
      <c r="M152" s="4"/>
      <c r="O152" s="4"/>
      <c r="Q152" s="4"/>
      <c r="R152" s="4"/>
      <c r="S152" s="4"/>
      <c r="T152" s="4"/>
      <c r="U152" s="110"/>
    </row>
    <row r="153" spans="1:21" s="3" customFormat="1" ht="15" customHeight="1">
      <c r="A153" s="128"/>
      <c r="B153" s="129"/>
      <c r="I153" s="4"/>
      <c r="L153" s="4"/>
      <c r="M153" s="4"/>
      <c r="O153" s="4"/>
      <c r="Q153" s="4"/>
      <c r="R153" s="4"/>
      <c r="S153" s="4"/>
      <c r="T153" s="4"/>
      <c r="U153" s="110"/>
    </row>
    <row r="154" spans="1:21" s="3" customFormat="1" ht="30" customHeight="1">
      <c r="A154" s="128"/>
      <c r="B154" s="129"/>
      <c r="I154" s="4"/>
      <c r="L154" s="4"/>
      <c r="M154" s="4"/>
      <c r="O154" s="4"/>
      <c r="Q154" s="4"/>
      <c r="R154" s="4"/>
      <c r="S154" s="4"/>
      <c r="T154" s="4"/>
      <c r="U154" s="110"/>
    </row>
    <row r="155" spans="1:21" s="3" customFormat="1" ht="30" customHeight="1">
      <c r="A155" s="128"/>
      <c r="B155" s="129"/>
      <c r="I155" s="4"/>
      <c r="L155" s="4"/>
      <c r="M155" s="4"/>
      <c r="O155" s="4"/>
      <c r="Q155" s="4"/>
      <c r="R155" s="4"/>
      <c r="S155" s="4"/>
      <c r="T155" s="4"/>
      <c r="U155" s="110"/>
    </row>
    <row r="156" spans="1:21" s="3" customFormat="1" ht="39.75" customHeight="1">
      <c r="A156" s="98"/>
      <c r="B156" s="98"/>
      <c r="I156" s="4"/>
      <c r="L156" s="4"/>
      <c r="M156" s="4"/>
      <c r="O156" s="4"/>
      <c r="Q156" s="4"/>
      <c r="R156" s="4"/>
      <c r="S156" s="4"/>
      <c r="T156" s="4"/>
      <c r="U156" s="110"/>
    </row>
    <row r="157" spans="1:21" s="3" customFormat="1" ht="39.75" customHeight="1">
      <c r="A157" s="98"/>
      <c r="B157" s="98"/>
      <c r="I157" s="4"/>
      <c r="L157" s="4"/>
      <c r="M157" s="4"/>
      <c r="O157" s="4"/>
      <c r="Q157" s="4"/>
      <c r="R157" s="4"/>
      <c r="S157" s="4"/>
      <c r="T157" s="4"/>
      <c r="U157" s="110"/>
    </row>
    <row r="158" spans="1:21" s="3" customFormat="1" ht="39.75" customHeight="1">
      <c r="A158" s="98"/>
      <c r="B158" s="98"/>
      <c r="I158" s="4"/>
      <c r="L158" s="4"/>
      <c r="M158" s="4"/>
      <c r="O158" s="4"/>
      <c r="Q158" s="4"/>
      <c r="R158" s="4"/>
      <c r="S158" s="4"/>
      <c r="T158" s="4"/>
      <c r="U158" s="110"/>
    </row>
    <row r="159" spans="1:21" s="3" customFormat="1" ht="15" customHeight="1">
      <c r="I159" s="4"/>
      <c r="L159" s="4"/>
      <c r="M159" s="4"/>
      <c r="O159" s="4"/>
      <c r="Q159" s="4"/>
      <c r="R159" s="4"/>
      <c r="S159" s="4"/>
      <c r="T159" s="4"/>
      <c r="U159" s="110"/>
    </row>
    <row r="160" spans="1:21" s="3" customFormat="1" ht="15" customHeight="1">
      <c r="I160" s="4"/>
      <c r="L160" s="4"/>
      <c r="M160" s="4"/>
      <c r="O160" s="4"/>
      <c r="Q160" s="4"/>
      <c r="R160" s="4"/>
      <c r="S160" s="4"/>
      <c r="T160" s="4"/>
      <c r="U160" s="110"/>
    </row>
    <row r="161" spans="21:29" ht="15" customHeight="1">
      <c r="U161" s="110"/>
      <c r="Y161" s="3"/>
      <c r="Z161" s="3"/>
      <c r="AA161" s="3"/>
      <c r="AB161" s="3"/>
      <c r="AC161" s="3"/>
    </row>
    <row r="162" spans="21:29" ht="15" customHeight="1">
      <c r="U162" s="110"/>
      <c r="Y162" s="3"/>
      <c r="Z162" s="3"/>
      <c r="AA162" s="3"/>
      <c r="AB162" s="3"/>
      <c r="AC162" s="3"/>
    </row>
    <row r="163" spans="21:29" ht="15" customHeight="1">
      <c r="U163" s="110"/>
      <c r="Y163" s="3"/>
      <c r="Z163" s="3"/>
      <c r="AA163" s="3"/>
      <c r="AB163" s="3"/>
      <c r="AC163" s="3"/>
    </row>
    <row r="164" spans="21:29" ht="15" customHeight="1">
      <c r="U164" s="110"/>
      <c r="Y164" s="3"/>
      <c r="Z164" s="3"/>
      <c r="AA164" s="3"/>
      <c r="AB164" s="3"/>
      <c r="AC164" s="3"/>
    </row>
    <row r="165" spans="21:29" ht="15" customHeight="1">
      <c r="U165" s="110"/>
      <c r="Y165" s="3"/>
      <c r="Z165" s="3"/>
      <c r="AA165" s="3"/>
      <c r="AB165" s="3"/>
      <c r="AC165" s="3"/>
    </row>
    <row r="166" spans="21:29" ht="15" customHeight="1">
      <c r="U166" s="110"/>
      <c r="Y166" s="3"/>
      <c r="Z166" s="3"/>
      <c r="AA166" s="3"/>
      <c r="AB166" s="3"/>
      <c r="AC166" s="3"/>
    </row>
    <row r="167" spans="21:29" ht="15" customHeight="1">
      <c r="U167" s="110"/>
      <c r="Y167" s="3"/>
      <c r="Z167" s="3"/>
      <c r="AA167" s="3"/>
      <c r="AB167" s="3"/>
      <c r="AC167" s="3"/>
    </row>
    <row r="168" spans="21:29" ht="15" customHeight="1">
      <c r="U168" s="110"/>
      <c r="Y168" s="3"/>
      <c r="Z168" s="3"/>
      <c r="AA168" s="3"/>
      <c r="AB168" s="3"/>
      <c r="AC168" s="3"/>
    </row>
    <row r="169" spans="21:29" ht="15" customHeight="1">
      <c r="U169" s="110"/>
      <c r="Y169" s="3"/>
      <c r="Z169" s="3"/>
      <c r="AA169" s="3"/>
      <c r="AB169" s="3"/>
      <c r="AC169" s="3"/>
    </row>
    <row r="170" spans="21:29" ht="15" customHeight="1">
      <c r="U170" s="110"/>
      <c r="Y170" s="3"/>
      <c r="Z170" s="3"/>
      <c r="AA170" s="3"/>
      <c r="AB170" s="3"/>
      <c r="AC170" s="3"/>
    </row>
    <row r="171" spans="21:29" ht="15" customHeight="1">
      <c r="U171" s="110"/>
      <c r="Y171" s="3"/>
      <c r="Z171" s="3"/>
      <c r="AA171" s="3"/>
      <c r="AB171" s="3"/>
      <c r="AC171" s="3"/>
    </row>
    <row r="172" spans="21:29" ht="15" customHeight="1">
      <c r="U172" s="110"/>
      <c r="Y172" s="3"/>
      <c r="Z172" s="3"/>
      <c r="AA172" s="3"/>
      <c r="AB172" s="3"/>
      <c r="AC172" s="3"/>
    </row>
    <row r="173" spans="21:29" ht="15" customHeight="1">
      <c r="U173" s="110"/>
      <c r="Y173" s="3"/>
      <c r="Z173" s="3"/>
      <c r="AA173" s="3"/>
      <c r="AB173" s="3"/>
      <c r="AC173" s="3"/>
    </row>
    <row r="174" spans="21:29" ht="15" customHeight="1">
      <c r="U174" s="110"/>
      <c r="Y174" s="3"/>
      <c r="Z174" s="3"/>
      <c r="AA174" s="3"/>
      <c r="AB174" s="3"/>
      <c r="AC174" s="3"/>
    </row>
  </sheetData>
  <sheetProtection algorithmName="SHA-512" hashValue="G55jpZv+EfsViTvT+ZVcGEESfeRl+TiQsiclbaHgvrxb0KYbYIWxDBkOO6GZPHDmv7cubnwgFMUMZZUm+VD82A==" saltValue="whkUbcFvhrwy0EfGkCFqbg==" spinCount="100000" sheet="1" formatCells="0"/>
  <mergeCells count="51">
    <mergeCell ref="T7:T8"/>
    <mergeCell ref="J7:J8"/>
    <mergeCell ref="M7:M8"/>
    <mergeCell ref="K7:L8"/>
    <mergeCell ref="N7:O8"/>
    <mergeCell ref="P7:Q8"/>
    <mergeCell ref="R7:R8"/>
    <mergeCell ref="S7:S8"/>
    <mergeCell ref="I7:I8"/>
    <mergeCell ref="F7:G7"/>
    <mergeCell ref="E36:E39"/>
    <mergeCell ref="D7:E7"/>
    <mergeCell ref="E16:E19"/>
    <mergeCell ref="E20:E23"/>
    <mergeCell ref="E32:E35"/>
    <mergeCell ref="E9:E11"/>
    <mergeCell ref="H7:H8"/>
    <mergeCell ref="E12:E15"/>
    <mergeCell ref="E24:E27"/>
    <mergeCell ref="E28:E31"/>
    <mergeCell ref="AE56:AF56"/>
    <mergeCell ref="E60:E64"/>
    <mergeCell ref="AE61:AF61"/>
    <mergeCell ref="AE66:AF66"/>
    <mergeCell ref="C67:C70"/>
    <mergeCell ref="E67:E68"/>
    <mergeCell ref="E69:E70"/>
    <mergeCell ref="C9:C64"/>
    <mergeCell ref="E48:E51"/>
    <mergeCell ref="AE9:AK9"/>
    <mergeCell ref="E52:E55"/>
    <mergeCell ref="E56:E59"/>
    <mergeCell ref="E40:E43"/>
    <mergeCell ref="E44:E47"/>
    <mergeCell ref="AE102:AF102"/>
    <mergeCell ref="C74:C83"/>
    <mergeCell ref="E74:E77"/>
    <mergeCell ref="E78:E82"/>
    <mergeCell ref="C84:C86"/>
    <mergeCell ref="C87:C90"/>
    <mergeCell ref="E87:E88"/>
    <mergeCell ref="E89:E90"/>
    <mergeCell ref="C113:C121"/>
    <mergeCell ref="E117:E121"/>
    <mergeCell ref="C122:C126"/>
    <mergeCell ref="C127:C139"/>
    <mergeCell ref="C92:C94"/>
    <mergeCell ref="E92:E93"/>
    <mergeCell ref="C96:C100"/>
    <mergeCell ref="E96:E97"/>
    <mergeCell ref="C101:C112"/>
  </mergeCells>
  <phoneticPr fontId="2"/>
  <dataValidations count="7">
    <dataValidation type="list" allowBlank="1" showInputMessage="1" showErrorMessage="1" sqref="D5" xr:uid="{0CEEB847-9F3D-473E-9050-C0365351CC8D}">
      <formula1>$Y$3:$Y$4</formula1>
    </dataValidation>
    <dataValidation type="list" showInputMessage="1" showErrorMessage="1" sqref="G9:G11" xr:uid="{D0754EF5-9FEF-486E-AA0C-ECD46FB37CD8}">
      <formula1>$AE$10:$AE$53</formula1>
    </dataValidation>
    <dataValidation type="list" showInputMessage="1" showErrorMessage="1" sqref="G60:G64" xr:uid="{24837E8D-BDEB-4E95-BC5C-5F4BF3FB7436}">
      <formula1>$AE$104:$AE$137</formula1>
    </dataValidation>
    <dataValidation type="list" showInputMessage="1" showErrorMessage="1" sqref="G44:G47" xr:uid="{4BD4F34E-BFAA-4D91-B287-CA501EF4EE2E}">
      <formula1>$AE$68:$AE$100</formula1>
    </dataValidation>
    <dataValidation type="list" showInputMessage="1" showErrorMessage="1" sqref="G28:G31" xr:uid="{763F2C59-0709-43B2-9E03-1E159BF8ABEF}">
      <formula1>$W$16:$W$19</formula1>
    </dataValidation>
    <dataValidation type="list" showInputMessage="1" showErrorMessage="1" sqref="G12:G27 G32:G43" xr:uid="{4B98BDB4-DBCC-4155-999A-A9B0452D87CE}">
      <formula1>$AC$10:$AC$38</formula1>
    </dataValidation>
    <dataValidation type="list" showInputMessage="1" showErrorMessage="1" sqref="G48:G59" xr:uid="{71D41B30-E37E-44F1-A69C-D26535F82450}">
      <formula1>$AC$20:$AC$38</formula1>
    </dataValidation>
  </dataValidations>
  <printOptions horizontalCentered="1"/>
  <pageMargins left="0.59055118110236227" right="0.59055118110236227" top="0.98425196850393704" bottom="0.78740157480314965" header="0.51181102362204722" footer="0.51181102362204722"/>
  <pageSetup paperSize="9" scale="76" fitToHeight="0" pageOrder="overThenDown" orientation="landscape" r:id="rId1"/>
  <headerFooter alignWithMargins="0"/>
  <rowBreaks count="2" manualBreakCount="2">
    <brk id="43" max="20" man="1"/>
    <brk id="100" max="20" man="1"/>
  </rowBreaks>
  <colBreaks count="1" manualBreakCount="1">
    <brk id="20" max="144" man="1"/>
  </colBreaks>
  <drawing r:id="rId2"/>
  <legacyDrawing r:id="rId3"/>
  <controls>
    <mc:AlternateContent xmlns:mc="http://schemas.openxmlformats.org/markup-compatibility/2006">
      <mc:Choice Requires="x14">
        <control shapeId="17409" r:id="rId4" name="cmdUnLock">
          <controlPr defaultSize="0" print="0" autoLine="0" r:id="rId5">
            <anchor>
              <from>
                <xdr:col>16</xdr:col>
                <xdr:colOff>69850</xdr:colOff>
                <xdr:row>0</xdr:row>
                <xdr:rowOff>95250</xdr:rowOff>
              </from>
              <to>
                <xdr:col>20</xdr:col>
                <xdr:colOff>381000</xdr:colOff>
                <xdr:row>2</xdr:row>
                <xdr:rowOff>57150</xdr:rowOff>
              </to>
            </anchor>
          </controlPr>
        </control>
      </mc:Choice>
      <mc:Fallback>
        <control shapeId="17409" r:id="rId4" name="cmdUnLock"/>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3009-98F5-4DD6-BEF7-143F2F8C1582}">
  <sheetPr codeName="Sheet16">
    <pageSetUpPr fitToPage="1"/>
  </sheetPr>
  <dimension ref="A1:AY151"/>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39.36328125" style="3" customWidth="1"/>
    <col min="4" max="4" width="9" style="3" hidden="1" customWidth="1"/>
    <col min="5" max="5" width="48" style="3" customWidth="1"/>
    <col min="6" max="6" width="9" style="3" hidden="1" customWidth="1"/>
    <col min="7" max="7" width="30.7265625" style="3" customWidth="1"/>
    <col min="8" max="8" width="9" style="3" hidden="1" customWidth="1"/>
    <col min="9" max="9" width="11.453125" style="4" customWidth="1"/>
    <col min="10" max="10" width="6.36328125" style="3" customWidth="1"/>
    <col min="11" max="11" width="0" style="3" hidden="1" customWidth="1"/>
    <col min="12" max="13" width="0" style="4" hidden="1" customWidth="1"/>
    <col min="14" max="14" width="2.7265625" style="3" customWidth="1"/>
    <col min="15" max="15" width="5" style="4" customWidth="1"/>
    <col min="16" max="16" width="2.7265625" style="3" customWidth="1"/>
    <col min="17" max="17" width="11" style="4" customWidth="1"/>
    <col min="18" max="18" width="9" style="4"/>
    <col min="19" max="19" width="6.7265625" style="4" customWidth="1"/>
    <col min="20" max="20" width="13" style="4" customWidth="1"/>
    <col min="21" max="24" width="9" style="3" hidden="1" customWidth="1"/>
    <col min="25" max="25" width="7" style="15" hidden="1" customWidth="1"/>
    <col min="26" max="26" width="9" style="15" hidden="1" customWidth="1"/>
    <col min="27" max="29" width="9" style="16" hidden="1" customWidth="1"/>
    <col min="30" max="30" width="5.26953125" style="3" customWidth="1"/>
    <col min="31" max="35" width="16.7265625" style="3" hidden="1" customWidth="1"/>
    <col min="36" max="36" width="16.7265625" style="3" customWidth="1"/>
    <col min="37" max="51" width="16.7265625" style="3" hidden="1" customWidth="1"/>
    <col min="52" max="16384" width="9" style="3"/>
  </cols>
  <sheetData>
    <row r="1" spans="1:51" ht="14">
      <c r="A1" s="2" t="s">
        <v>169</v>
      </c>
      <c r="C1" s="2" t="s">
        <v>147</v>
      </c>
    </row>
    <row r="2" spans="1:51" ht="15" customHeight="1">
      <c r="A2" s="2" t="s">
        <v>221</v>
      </c>
      <c r="C2" s="2" t="s">
        <v>151</v>
      </c>
    </row>
    <row r="3" spans="1:51" ht="15" customHeight="1">
      <c r="Y3" s="16" t="s">
        <v>187</v>
      </c>
    </row>
    <row r="4" spans="1:51" ht="15" customHeight="1">
      <c r="A4" s="161"/>
      <c r="B4" s="161"/>
      <c r="C4" s="114"/>
      <c r="D4" s="111" t="s">
        <v>189</v>
      </c>
      <c r="E4" s="64" t="s">
        <v>190</v>
      </c>
      <c r="Y4" s="16" t="s">
        <v>188</v>
      </c>
    </row>
    <row r="5" spans="1:51" ht="15" customHeight="1">
      <c r="A5" s="162"/>
      <c r="B5" s="162"/>
      <c r="C5" s="113"/>
      <c r="D5" s="117" t="s">
        <v>187</v>
      </c>
      <c r="E5" s="115" t="str">
        <f>'別紙-第3項(1)基準年'!$D$4&amp;"年度"</f>
        <v>2025年度</v>
      </c>
      <c r="G5" s="40" t="s">
        <v>38</v>
      </c>
    </row>
    <row r="6" spans="1:51" ht="15" customHeight="1">
      <c r="G6" s="163" t="s">
        <v>39</v>
      </c>
    </row>
    <row r="7" spans="1:51"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51" ht="15" customHeight="1">
      <c r="A8" s="1" t="s">
        <v>191</v>
      </c>
      <c r="B8" s="155" t="s">
        <v>180</v>
      </c>
      <c r="C8" s="5" t="s">
        <v>181</v>
      </c>
      <c r="D8" s="1" t="s">
        <v>192</v>
      </c>
      <c r="E8" s="6" t="s">
        <v>170</v>
      </c>
      <c r="F8" s="1" t="s">
        <v>418</v>
      </c>
      <c r="G8" s="7" t="s">
        <v>170</v>
      </c>
      <c r="H8" s="1301"/>
      <c r="I8" s="1293"/>
      <c r="J8" s="1294"/>
      <c r="K8" s="1297"/>
      <c r="L8" s="1298"/>
      <c r="M8" s="1293"/>
      <c r="N8" s="1297"/>
      <c r="O8" s="1298"/>
      <c r="P8" s="1297"/>
      <c r="Q8" s="1298"/>
      <c r="R8" s="1293"/>
      <c r="S8" s="1293"/>
      <c r="T8" s="1293"/>
    </row>
    <row r="9" spans="1:51" ht="14.25" customHeight="1">
      <c r="A9" s="22"/>
      <c r="B9" s="75"/>
      <c r="C9" s="1304" t="s">
        <v>56</v>
      </c>
      <c r="D9" s="811"/>
      <c r="E9" s="1339" t="s">
        <v>459</v>
      </c>
      <c r="F9" s="14"/>
      <c r="G9" s="102"/>
      <c r="H9" s="103"/>
      <c r="I9" s="17"/>
      <c r="J9" s="8" t="str">
        <f>IF(G9="","",VLOOKUP(G9,$AS$11:$AU$77,2,FALSE))</f>
        <v/>
      </c>
      <c r="K9" s="9"/>
      <c r="L9" s="63" t="s">
        <v>28</v>
      </c>
      <c r="M9" s="63" t="s">
        <v>28</v>
      </c>
      <c r="N9" s="9"/>
      <c r="O9" s="18" t="str">
        <f>IF(G9="","",VLOOKUP(G9,$AS$11:$AU$43,3,FALSE))</f>
        <v/>
      </c>
      <c r="P9" s="9"/>
      <c r="Q9" s="123" t="str">
        <f>IFERROR(VLOOKUP(G9,$AS$11:$AW$54,5,FALSE),"")</f>
        <v/>
      </c>
      <c r="R9" s="189" t="str">
        <f t="shared" ref="R9:R59" si="0">IF(ISERROR(I9*IF(O9= "",1,O9)*Q9),"",ROUND(I9*IF(O9= "",1,O9)*Q9,1))</f>
        <v/>
      </c>
      <c r="S9" s="688">
        <v>265</v>
      </c>
      <c r="T9" s="19" t="str">
        <f>IF(ISERROR(R9*S9),"",ROUND(R9*S9,1))</f>
        <v/>
      </c>
      <c r="U9" s="3">
        <v>5.3999999999999998E-5</v>
      </c>
      <c r="AA9" s="15" t="s">
        <v>182</v>
      </c>
      <c r="AB9" s="122" t="str">
        <f>IF(G9="","",VLOOKUP(G9,$AF$10:$AH$42,3,FALSE))</f>
        <v/>
      </c>
      <c r="AC9" s="130" t="str">
        <f>IF(G9="","",IF(VLOOKUP(G9,$AF$10:$AI$43,4,FALSE)="固体燃料",U9,IF(VLOOKUP(G9,$AF$10:$AI$43,4,FALSE)="液体燃料",V9,IF(VLOOKUP(G9,$AF$10:$AI$43,4,FALSE)="気体燃料",W9,""))))</f>
        <v/>
      </c>
    </row>
    <row r="10" spans="1:51" ht="14.25" customHeight="1">
      <c r="A10" s="81"/>
      <c r="B10" s="82"/>
      <c r="C10" s="1322"/>
      <c r="D10" s="812"/>
      <c r="E10" s="1340"/>
      <c r="F10" s="14"/>
      <c r="G10" s="102"/>
      <c r="H10" s="103"/>
      <c r="I10" s="17"/>
      <c r="J10" s="8" t="str">
        <f>IF(G10="","",VLOOKUP(G10,$AS$11:$AU$77,2,FALSE))</f>
        <v/>
      </c>
      <c r="K10" s="9"/>
      <c r="L10" s="63" t="s">
        <v>28</v>
      </c>
      <c r="M10" s="63" t="s">
        <v>28</v>
      </c>
      <c r="N10" s="9"/>
      <c r="O10" s="18" t="str">
        <f>IF(G10="","",VLOOKUP(G10,$AS$11:$AU$43,3,FALSE))</f>
        <v/>
      </c>
      <c r="P10" s="9"/>
      <c r="Q10" s="123" t="str">
        <f>IFERROR(VLOOKUP(G10,$AS$11:$AW$54,5,FALSE),"")</f>
        <v/>
      </c>
      <c r="R10" s="189" t="str">
        <f t="shared" si="0"/>
        <v/>
      </c>
      <c r="S10" s="688">
        <v>265</v>
      </c>
      <c r="T10" s="19" t="str">
        <f>IF(ISERROR(R10*S10),"",ROUND(R10*S10,1))</f>
        <v/>
      </c>
      <c r="U10" s="3">
        <f>U9</f>
        <v>5.3999999999999998E-5</v>
      </c>
      <c r="V10" s="3">
        <f>V9</f>
        <v>0</v>
      </c>
      <c r="W10" s="3">
        <f>W9</f>
        <v>0</v>
      </c>
      <c r="X10" s="3">
        <f>X9</f>
        <v>0</v>
      </c>
      <c r="Y10" s="3">
        <f>Y9</f>
        <v>0</v>
      </c>
      <c r="AA10" s="15"/>
      <c r="AB10" s="122"/>
      <c r="AC10" s="130"/>
      <c r="AQ10" s="670" t="s">
        <v>9768</v>
      </c>
      <c r="AS10" s="1319" t="s">
        <v>9963</v>
      </c>
      <c r="AT10" s="1320"/>
      <c r="AU10" s="1320"/>
      <c r="AV10" s="1320"/>
      <c r="AW10" s="1321"/>
      <c r="AX10" s="1321"/>
      <c r="AY10" s="1321"/>
    </row>
    <row r="11" spans="1:51" ht="14.25" customHeight="1">
      <c r="A11" s="81"/>
      <c r="B11" s="82"/>
      <c r="C11" s="1322"/>
      <c r="D11" s="812"/>
      <c r="E11" s="1340"/>
      <c r="F11" s="14"/>
      <c r="G11" s="102"/>
      <c r="H11" s="103"/>
      <c r="I11" s="17"/>
      <c r="J11" s="8" t="str">
        <f>IF(G11="","",VLOOKUP(G11,$AS$11:$AU$77,2,FALSE))</f>
        <v/>
      </c>
      <c r="K11" s="9"/>
      <c r="L11" s="63" t="s">
        <v>28</v>
      </c>
      <c r="M11" s="63" t="s">
        <v>28</v>
      </c>
      <c r="N11" s="9"/>
      <c r="O11" s="18" t="str">
        <f>IF(G11="","",VLOOKUP(G11,$AS$11:$AU$43,3,FALSE))</f>
        <v/>
      </c>
      <c r="P11" s="9"/>
      <c r="Q11" s="123" t="str">
        <f>IFERROR(VLOOKUP(G11,$AS$11:$AW$54,5,FALSE),"")</f>
        <v/>
      </c>
      <c r="R11" s="189" t="str">
        <f t="shared" si="0"/>
        <v/>
      </c>
      <c r="S11" s="688">
        <v>265</v>
      </c>
      <c r="T11" s="19" t="str">
        <f>IF(ISERROR(R11*S11),"",ROUND(R11*S11,1))</f>
        <v/>
      </c>
      <c r="U11" s="3">
        <f>U9</f>
        <v>5.3999999999999998E-5</v>
      </c>
      <c r="V11" s="3">
        <f>V9</f>
        <v>0</v>
      </c>
      <c r="W11" s="3">
        <f>W9</f>
        <v>0</v>
      </c>
      <c r="X11" s="3">
        <f>X9</f>
        <v>0</v>
      </c>
      <c r="Y11" s="3">
        <f>Y9</f>
        <v>0</v>
      </c>
      <c r="AA11" s="15"/>
      <c r="AB11" s="122"/>
      <c r="AC11" s="130"/>
      <c r="AK11" s="3" t="s">
        <v>9770</v>
      </c>
      <c r="AL11" s="3" t="s">
        <v>194</v>
      </c>
      <c r="AM11" s="3" t="s">
        <v>9771</v>
      </c>
      <c r="AN11" s="3" t="s">
        <v>57</v>
      </c>
      <c r="AO11" s="3" t="s">
        <v>9772</v>
      </c>
      <c r="AQ11" s="110" t="s">
        <v>9770</v>
      </c>
      <c r="AS11" s="3" t="s">
        <v>9811</v>
      </c>
      <c r="AT11" s="3" t="s">
        <v>195</v>
      </c>
      <c r="AU11" s="3" t="s">
        <v>9812</v>
      </c>
      <c r="AV11" s="671" t="s">
        <v>9964</v>
      </c>
      <c r="AW11" s="110" t="s">
        <v>9965</v>
      </c>
      <c r="AX11" s="671" t="s">
        <v>9964</v>
      </c>
      <c r="AY11" s="110" t="s">
        <v>9965</v>
      </c>
    </row>
    <row r="12" spans="1:51" ht="14.25" customHeight="1">
      <c r="A12" s="81"/>
      <c r="B12" s="82"/>
      <c r="C12" s="1322"/>
      <c r="D12" s="812"/>
      <c r="E12" s="1341"/>
      <c r="F12" s="14"/>
      <c r="G12" s="102"/>
      <c r="H12" s="103"/>
      <c r="I12" s="17"/>
      <c r="J12" s="8" t="str">
        <f>IF(G12="","",VLOOKUP(G12,$AS$11:$AU$77,2,FALSE))</f>
        <v/>
      </c>
      <c r="K12" s="9"/>
      <c r="L12" s="63"/>
      <c r="M12" s="63"/>
      <c r="N12" s="9"/>
      <c r="O12" s="18" t="str">
        <f>IF(G12="","",VLOOKUP(G12,$AS$11:$AU$43,3,FALSE))</f>
        <v/>
      </c>
      <c r="P12" s="9"/>
      <c r="Q12" s="123" t="str">
        <f>IFERROR(VLOOKUP(G12,$AS$11:$AW$54,5,FALSE),"")</f>
        <v/>
      </c>
      <c r="R12" s="189" t="str">
        <f t="shared" si="0"/>
        <v/>
      </c>
      <c r="S12" s="688">
        <v>265</v>
      </c>
      <c r="T12" s="19" t="str">
        <f>IF(ISERROR(R12*S12),"",ROUND(R12*S12,1))</f>
        <v/>
      </c>
      <c r="U12" s="3">
        <v>5.3999999999999998E-5</v>
      </c>
      <c r="AA12" s="15"/>
      <c r="AB12" s="122" t="str">
        <f>IF(G12="","",VLOOKUP(G12,$AF$10:$AH$42,3,FALSE))</f>
        <v/>
      </c>
      <c r="AC12" s="130" t="str">
        <f>IF(G12="","",IF(VLOOKUP(G12,$AF$10:$AI$43,4,FALSE)="固体燃料",U12,IF(VLOOKUP(G12,$AF$10:$AI$43,4,FALSE)="液体燃料",V12,IF(VLOOKUP(G12,$AF$10:$AI$43,4,FALSE)="気体燃料",W12,""))))</f>
        <v/>
      </c>
      <c r="AK12" s="3" t="s">
        <v>8082</v>
      </c>
      <c r="AL12" s="3" t="s">
        <v>194</v>
      </c>
      <c r="AM12" s="3" t="s">
        <v>9775</v>
      </c>
      <c r="AN12" s="3" t="s">
        <v>57</v>
      </c>
      <c r="AO12" s="3" t="s">
        <v>9772</v>
      </c>
      <c r="AQ12" s="110" t="s">
        <v>8082</v>
      </c>
      <c r="AS12" s="3" t="s">
        <v>9815</v>
      </c>
      <c r="AT12" s="3" t="s">
        <v>195</v>
      </c>
      <c r="AU12" s="3" t="s">
        <v>9816</v>
      </c>
      <c r="AV12" s="671" t="s">
        <v>9964</v>
      </c>
      <c r="AW12" s="110" t="s">
        <v>9965</v>
      </c>
      <c r="AX12" s="671" t="s">
        <v>9966</v>
      </c>
      <c r="AY12" s="110" t="s">
        <v>9967</v>
      </c>
    </row>
    <row r="13" spans="1:51" ht="14.25" customHeight="1">
      <c r="A13" s="81"/>
      <c r="B13" s="82"/>
      <c r="C13" s="1322"/>
      <c r="D13" s="812"/>
      <c r="E13" s="1339" t="s">
        <v>9968</v>
      </c>
      <c r="F13" s="14"/>
      <c r="G13" s="102"/>
      <c r="H13" s="103"/>
      <c r="I13" s="17"/>
      <c r="J13" s="8" t="str">
        <f t="shared" ref="J13:J59" si="1">IF(G13="","",VLOOKUP(G13,$AK$11:$AM$75,2,FALSE))</f>
        <v/>
      </c>
      <c r="K13" s="9"/>
      <c r="L13" s="63" t="s">
        <v>28</v>
      </c>
      <c r="M13" s="63" t="s">
        <v>28</v>
      </c>
      <c r="N13" s="9"/>
      <c r="O13" s="18" t="str">
        <f>IF(G13="","",VLOOKUP(G13,$AK$11:$AM$51,3,FALSE))</f>
        <v/>
      </c>
      <c r="P13" s="9"/>
      <c r="Q13" s="123">
        <v>8.5000000000000001E-7</v>
      </c>
      <c r="R13" s="189">
        <f t="shared" si="0"/>
        <v>0</v>
      </c>
      <c r="S13" s="688">
        <v>265</v>
      </c>
      <c r="T13" s="19">
        <f t="shared" ref="T13:T76" si="2">IF(ISERROR(R13*S13),"",ROUND(R13*S13,1))</f>
        <v>0</v>
      </c>
      <c r="U13" s="3">
        <v>5.0000000000000004E-6</v>
      </c>
      <c r="AA13" s="15"/>
      <c r="AB13" s="122" t="str">
        <f>IF(G13="","",VLOOKUP(G13,$AF$10:$AH$42,3,FALSE))</f>
        <v/>
      </c>
      <c r="AC13" s="130" t="str">
        <f>IF(G13="","",IF(VLOOKUP(G13,$AF$10:$AI$43,4,FALSE)="固体燃料",U13,IF(VLOOKUP(G13,$AF$10:$AI$43,4,FALSE)="液体燃料",V13,IF(VLOOKUP(G13,$AF$10:$AI$43,4,FALSE)="気体燃料",W13,""))))</f>
        <v/>
      </c>
      <c r="AK13" s="3" t="s">
        <v>8081</v>
      </c>
      <c r="AL13" s="3" t="s">
        <v>194</v>
      </c>
      <c r="AM13" s="3" t="s">
        <v>9779</v>
      </c>
      <c r="AN13" s="3" t="s">
        <v>57</v>
      </c>
      <c r="AO13" s="3" t="s">
        <v>9772</v>
      </c>
      <c r="AQ13" s="3" t="s">
        <v>8081</v>
      </c>
      <c r="AS13" s="3" t="s">
        <v>9818</v>
      </c>
      <c r="AT13" s="3" t="s">
        <v>195</v>
      </c>
      <c r="AU13" s="3" t="s">
        <v>9819</v>
      </c>
      <c r="AV13" s="671" t="s">
        <v>9966</v>
      </c>
      <c r="AW13" s="110" t="s">
        <v>9967</v>
      </c>
      <c r="AX13" s="671" t="s">
        <v>9843</v>
      </c>
      <c r="AY13" s="110" t="s">
        <v>9969</v>
      </c>
    </row>
    <row r="14" spans="1:51" ht="14.25" customHeight="1">
      <c r="A14" s="81"/>
      <c r="B14" s="82"/>
      <c r="C14" s="1322"/>
      <c r="D14" s="812"/>
      <c r="E14" s="1340"/>
      <c r="F14" s="14"/>
      <c r="G14" s="102"/>
      <c r="H14" s="103"/>
      <c r="I14" s="17"/>
      <c r="J14" s="8" t="str">
        <f t="shared" si="1"/>
        <v/>
      </c>
      <c r="K14" s="9"/>
      <c r="L14" s="63" t="s">
        <v>28</v>
      </c>
      <c r="M14" s="63" t="s">
        <v>28</v>
      </c>
      <c r="N14" s="9"/>
      <c r="O14" s="18" t="str">
        <f t="shared" ref="O14:O59" si="3">IF(G14="","",VLOOKUP(G14,$AK$11:$AM$51,3,FALSE))</f>
        <v/>
      </c>
      <c r="P14" s="9"/>
      <c r="Q14" s="123">
        <v>8.5000000000000001E-7</v>
      </c>
      <c r="R14" s="189">
        <f t="shared" si="0"/>
        <v>0</v>
      </c>
      <c r="S14" s="688">
        <v>265</v>
      </c>
      <c r="T14" s="19">
        <f t="shared" si="2"/>
        <v>0</v>
      </c>
      <c r="U14" s="3">
        <f>U13</f>
        <v>5.0000000000000004E-6</v>
      </c>
      <c r="V14" s="3">
        <f>V13</f>
        <v>0</v>
      </c>
      <c r="W14" s="3">
        <f>W13</f>
        <v>0</v>
      </c>
      <c r="X14" s="3">
        <f>X13</f>
        <v>0</v>
      </c>
      <c r="Y14" s="3">
        <f>Y13</f>
        <v>0</v>
      </c>
      <c r="AA14" s="15"/>
      <c r="AB14" s="122"/>
      <c r="AC14" s="130"/>
      <c r="AK14" s="3" t="s">
        <v>8084</v>
      </c>
      <c r="AL14" s="3" t="s">
        <v>194</v>
      </c>
      <c r="AM14" s="3" t="s">
        <v>9782</v>
      </c>
      <c r="AN14" s="3" t="s">
        <v>57</v>
      </c>
      <c r="AO14" s="3" t="s">
        <v>9772</v>
      </c>
      <c r="AQ14" s="110" t="s">
        <v>8084</v>
      </c>
      <c r="AS14" s="3" t="s">
        <v>9820</v>
      </c>
      <c r="AT14" s="3" t="s">
        <v>195</v>
      </c>
      <c r="AU14" s="3" t="s">
        <v>9821</v>
      </c>
      <c r="AV14" s="671" t="s">
        <v>9966</v>
      </c>
      <c r="AW14" s="110" t="s">
        <v>9967</v>
      </c>
      <c r="AX14" s="671" t="s">
        <v>9970</v>
      </c>
      <c r="AY14" s="110" t="s">
        <v>9971</v>
      </c>
    </row>
    <row r="15" spans="1:51" ht="14.25" customHeight="1">
      <c r="A15" s="81"/>
      <c r="B15" s="82"/>
      <c r="C15" s="1322"/>
      <c r="D15" s="812"/>
      <c r="E15" s="1340"/>
      <c r="F15" s="14"/>
      <c r="G15" s="102"/>
      <c r="H15" s="103"/>
      <c r="I15" s="17"/>
      <c r="J15" s="8" t="str">
        <f t="shared" si="1"/>
        <v/>
      </c>
      <c r="K15" s="9"/>
      <c r="L15" s="63" t="s">
        <v>28</v>
      </c>
      <c r="M15" s="63" t="s">
        <v>28</v>
      </c>
      <c r="N15" s="9"/>
      <c r="O15" s="18" t="str">
        <f t="shared" si="3"/>
        <v/>
      </c>
      <c r="P15" s="9"/>
      <c r="Q15" s="123">
        <v>8.5000000000000001E-7</v>
      </c>
      <c r="R15" s="189">
        <f t="shared" si="0"/>
        <v>0</v>
      </c>
      <c r="S15" s="688">
        <v>265</v>
      </c>
      <c r="T15" s="19">
        <f t="shared" si="2"/>
        <v>0</v>
      </c>
      <c r="U15" s="3">
        <f>U13</f>
        <v>5.0000000000000004E-6</v>
      </c>
      <c r="V15" s="3">
        <f>V13</f>
        <v>0</v>
      </c>
      <c r="W15" s="3">
        <f>W13</f>
        <v>0</v>
      </c>
      <c r="X15" s="3">
        <f>X13</f>
        <v>0</v>
      </c>
      <c r="Y15" s="3">
        <f>Y13</f>
        <v>0</v>
      </c>
      <c r="AA15" s="15"/>
      <c r="AB15" s="122"/>
      <c r="AC15" s="130"/>
      <c r="AK15" s="3" t="s">
        <v>9785</v>
      </c>
      <c r="AL15" s="3" t="s">
        <v>194</v>
      </c>
      <c r="AM15" s="3" t="s">
        <v>9786</v>
      </c>
      <c r="AN15" s="3" t="s">
        <v>57</v>
      </c>
      <c r="AO15" s="3" t="s">
        <v>9772</v>
      </c>
      <c r="AQ15" s="110" t="s">
        <v>9785</v>
      </c>
      <c r="AS15" s="3" t="s">
        <v>8077</v>
      </c>
      <c r="AT15" s="3" t="s">
        <v>195</v>
      </c>
      <c r="AU15" s="3" t="s">
        <v>9823</v>
      </c>
      <c r="AV15" s="671" t="s">
        <v>9966</v>
      </c>
      <c r="AW15" s="110" t="s">
        <v>9967</v>
      </c>
      <c r="AX15" s="671" t="s">
        <v>9972</v>
      </c>
      <c r="AY15" s="110" t="s">
        <v>9973</v>
      </c>
    </row>
    <row r="16" spans="1:51" ht="14.25" customHeight="1">
      <c r="A16" s="81"/>
      <c r="B16" s="82"/>
      <c r="C16" s="1322"/>
      <c r="D16" s="812"/>
      <c r="E16" s="1341"/>
      <c r="F16" s="14"/>
      <c r="G16" s="102"/>
      <c r="H16" s="103"/>
      <c r="I16" s="17"/>
      <c r="J16" s="8" t="str">
        <f t="shared" si="1"/>
        <v/>
      </c>
      <c r="K16" s="9"/>
      <c r="L16" s="63"/>
      <c r="M16" s="63"/>
      <c r="N16" s="9"/>
      <c r="O16" s="18" t="str">
        <f t="shared" si="3"/>
        <v/>
      </c>
      <c r="P16" s="9"/>
      <c r="Q16" s="123">
        <v>8.5000000000000001E-7</v>
      </c>
      <c r="R16" s="189">
        <f t="shared" si="0"/>
        <v>0</v>
      </c>
      <c r="S16" s="688">
        <v>265</v>
      </c>
      <c r="T16" s="19">
        <f>IF(ISERROR(R16*S16),"",ROUND(R16*S16,1))</f>
        <v>0</v>
      </c>
      <c r="U16" s="3">
        <v>5.0000000000000004E-6</v>
      </c>
      <c r="AA16" s="15"/>
      <c r="AB16" s="122" t="str">
        <f>IF(G16="","",VLOOKUP(G16,$AF$10:$AH$42,3,FALSE))</f>
        <v/>
      </c>
      <c r="AC16" s="130" t="str">
        <f>IF(G16="","",IF(VLOOKUP(G16,$AF$10:$AI$43,4,FALSE)="固体燃料",U16,IF(VLOOKUP(G16,$AF$10:$AI$43,4,FALSE)="液体燃料",V16,IF(VLOOKUP(G16,$AF$10:$AI$43,4,FALSE)="気体燃料",W16,""))))</f>
        <v/>
      </c>
      <c r="AK16" s="3" t="s">
        <v>9789</v>
      </c>
      <c r="AL16" s="3" t="s">
        <v>194</v>
      </c>
      <c r="AM16" s="3" t="s">
        <v>9790</v>
      </c>
      <c r="AN16" s="3" t="s">
        <v>57</v>
      </c>
      <c r="AO16" s="3" t="s">
        <v>9772</v>
      </c>
      <c r="AQ16" s="110" t="s">
        <v>9789</v>
      </c>
      <c r="AS16" s="3" t="s">
        <v>61</v>
      </c>
      <c r="AT16" s="3" t="s">
        <v>195</v>
      </c>
      <c r="AU16" s="3" t="s">
        <v>9824</v>
      </c>
      <c r="AV16" s="671" t="s">
        <v>9966</v>
      </c>
      <c r="AW16" s="110" t="s">
        <v>9967</v>
      </c>
      <c r="AX16" s="671" t="s">
        <v>8097</v>
      </c>
      <c r="AY16" s="110" t="s">
        <v>9969</v>
      </c>
    </row>
    <row r="17" spans="1:51" ht="14.25" customHeight="1">
      <c r="A17" s="81"/>
      <c r="B17" s="82"/>
      <c r="C17" s="1322"/>
      <c r="D17" s="812"/>
      <c r="E17" s="1339" t="s">
        <v>9974</v>
      </c>
      <c r="F17" s="14"/>
      <c r="G17" s="102"/>
      <c r="H17" s="103"/>
      <c r="I17" s="17"/>
      <c r="J17" s="8" t="str">
        <f t="shared" si="1"/>
        <v/>
      </c>
      <c r="K17" s="9"/>
      <c r="L17" s="63" t="s">
        <v>28</v>
      </c>
      <c r="M17" s="63" t="s">
        <v>28</v>
      </c>
      <c r="N17" s="9"/>
      <c r="O17" s="18" t="str">
        <f t="shared" si="3"/>
        <v/>
      </c>
      <c r="P17" s="9"/>
      <c r="Q17" s="123">
        <v>5.3999999999999998E-5</v>
      </c>
      <c r="R17" s="189">
        <f t="shared" si="0"/>
        <v>0</v>
      </c>
      <c r="S17" s="688">
        <v>265</v>
      </c>
      <c r="T17" s="19">
        <f t="shared" si="2"/>
        <v>0</v>
      </c>
      <c r="U17" s="3">
        <v>5.7999999999999995E-7</v>
      </c>
      <c r="X17" s="40">
        <v>1.7E-8</v>
      </c>
      <c r="AA17" s="15"/>
      <c r="AB17" s="122" t="str">
        <f>IF(G17="","",VLOOKUP(G17,$AF$10:$AH$42,3,FALSE))</f>
        <v/>
      </c>
      <c r="AC17" s="131" t="str">
        <f>IF(G17="","",IF(VLOOKUP(G17,$AF$10:$AI$42,4,FALSE)="固体燃料",U17,IF(OR(G17="B・C重油",G17="原油（NGLを除く）"),X17,"-")))</f>
        <v/>
      </c>
      <c r="AK17" s="3" t="s">
        <v>9794</v>
      </c>
      <c r="AL17" s="3" t="s">
        <v>194</v>
      </c>
      <c r="AM17" s="3" t="s">
        <v>9795</v>
      </c>
      <c r="AN17" s="3" t="s">
        <v>57</v>
      </c>
      <c r="AO17" s="3" t="s">
        <v>9772</v>
      </c>
      <c r="AQ17" s="110" t="s">
        <v>9794</v>
      </c>
      <c r="AS17" s="3" t="s">
        <v>9827</v>
      </c>
      <c r="AT17" s="3" t="s">
        <v>195</v>
      </c>
      <c r="AU17" s="3" t="s">
        <v>9828</v>
      </c>
      <c r="AV17" s="671" t="s">
        <v>9966</v>
      </c>
      <c r="AW17" s="110" t="s">
        <v>9967</v>
      </c>
      <c r="AX17" s="671" t="s">
        <v>8101</v>
      </c>
      <c r="AY17" s="110" t="s">
        <v>9975</v>
      </c>
    </row>
    <row r="18" spans="1:51" ht="14.25" customHeight="1">
      <c r="A18" s="81"/>
      <c r="B18" s="82"/>
      <c r="C18" s="1322"/>
      <c r="D18" s="812"/>
      <c r="E18" s="1340"/>
      <c r="F18" s="14"/>
      <c r="G18" s="102"/>
      <c r="H18" s="103"/>
      <c r="I18" s="17"/>
      <c r="J18" s="8" t="str">
        <f t="shared" si="1"/>
        <v/>
      </c>
      <c r="K18" s="9"/>
      <c r="L18" s="63" t="s">
        <v>28</v>
      </c>
      <c r="M18" s="63" t="s">
        <v>28</v>
      </c>
      <c r="N18" s="9"/>
      <c r="O18" s="18" t="str">
        <f t="shared" si="3"/>
        <v/>
      </c>
      <c r="P18" s="9"/>
      <c r="Q18" s="123">
        <v>5.3999999999999998E-5</v>
      </c>
      <c r="R18" s="189">
        <f t="shared" si="0"/>
        <v>0</v>
      </c>
      <c r="S18" s="688">
        <v>265</v>
      </c>
      <c r="T18" s="19">
        <f t="shared" si="2"/>
        <v>0</v>
      </c>
      <c r="U18" s="3">
        <f>U17</f>
        <v>5.7999999999999995E-7</v>
      </c>
      <c r="V18" s="3">
        <f>V17</f>
        <v>0</v>
      </c>
      <c r="W18" s="3">
        <f>W17</f>
        <v>0</v>
      </c>
      <c r="X18" s="3">
        <f>X17</f>
        <v>1.7E-8</v>
      </c>
      <c r="Y18" s="3">
        <f>Y17</f>
        <v>0</v>
      </c>
      <c r="AA18" s="15"/>
      <c r="AB18" s="122"/>
      <c r="AC18" s="130"/>
      <c r="AK18" s="3" t="s">
        <v>9798</v>
      </c>
      <c r="AL18" s="3" t="s">
        <v>194</v>
      </c>
      <c r="AM18" s="3" t="s">
        <v>9799</v>
      </c>
      <c r="AN18" s="3" t="s">
        <v>57</v>
      </c>
      <c r="AO18" s="3" t="s">
        <v>9772</v>
      </c>
      <c r="AQ18" s="110" t="s">
        <v>9798</v>
      </c>
      <c r="AS18" s="3" t="s">
        <v>9831</v>
      </c>
      <c r="AT18" s="3" t="s">
        <v>195</v>
      </c>
      <c r="AU18" s="3" t="s">
        <v>9832</v>
      </c>
      <c r="AV18" s="671" t="s">
        <v>9966</v>
      </c>
      <c r="AW18" s="110" t="s">
        <v>9967</v>
      </c>
      <c r="AX18" s="671" t="s">
        <v>9976</v>
      </c>
      <c r="AY18" s="110" t="s">
        <v>9973</v>
      </c>
    </row>
    <row r="19" spans="1:51" ht="14.25" customHeight="1">
      <c r="A19" s="81"/>
      <c r="B19" s="82"/>
      <c r="C19" s="1322"/>
      <c r="D19" s="812"/>
      <c r="E19" s="1340"/>
      <c r="F19" s="14"/>
      <c r="G19" s="102"/>
      <c r="H19" s="103"/>
      <c r="I19" s="17"/>
      <c r="J19" s="8" t="str">
        <f t="shared" si="1"/>
        <v/>
      </c>
      <c r="K19" s="9"/>
      <c r="L19" s="63" t="s">
        <v>28</v>
      </c>
      <c r="M19" s="63" t="s">
        <v>28</v>
      </c>
      <c r="N19" s="9"/>
      <c r="O19" s="18" t="str">
        <f t="shared" si="3"/>
        <v/>
      </c>
      <c r="P19" s="9"/>
      <c r="Q19" s="123">
        <v>5.3999999999999998E-5</v>
      </c>
      <c r="R19" s="189">
        <f t="shared" si="0"/>
        <v>0</v>
      </c>
      <c r="S19" s="688">
        <v>265</v>
      </c>
      <c r="T19" s="19">
        <f t="shared" si="2"/>
        <v>0</v>
      </c>
      <c r="U19" s="3">
        <f>U17</f>
        <v>5.7999999999999995E-7</v>
      </c>
      <c r="V19" s="3">
        <f>V17</f>
        <v>0</v>
      </c>
      <c r="W19" s="3">
        <f>W17</f>
        <v>0</v>
      </c>
      <c r="X19" s="3">
        <f>X17</f>
        <v>1.7E-8</v>
      </c>
      <c r="Y19" s="3">
        <f>Y17</f>
        <v>0</v>
      </c>
      <c r="AA19" s="15"/>
      <c r="AB19" s="122"/>
      <c r="AC19" s="130"/>
      <c r="AK19" s="3" t="s">
        <v>9802</v>
      </c>
      <c r="AL19" s="3" t="s">
        <v>194</v>
      </c>
      <c r="AM19" s="3" t="s">
        <v>9803</v>
      </c>
      <c r="AN19" s="3" t="s">
        <v>57</v>
      </c>
      <c r="AO19" s="3" t="s">
        <v>9772</v>
      </c>
      <c r="AQ19" s="110" t="s">
        <v>9802</v>
      </c>
      <c r="AS19" s="3" t="s">
        <v>9835</v>
      </c>
      <c r="AT19" s="3" t="s">
        <v>195</v>
      </c>
      <c r="AU19" s="3" t="s">
        <v>9836</v>
      </c>
      <c r="AV19" s="671" t="s">
        <v>9964</v>
      </c>
      <c r="AW19" s="110" t="s">
        <v>9965</v>
      </c>
      <c r="AX19" s="671"/>
      <c r="AY19" s="110"/>
    </row>
    <row r="20" spans="1:51" ht="14.25" customHeight="1">
      <c r="A20" s="81"/>
      <c r="B20" s="82"/>
      <c r="C20" s="1322"/>
      <c r="D20" s="812"/>
      <c r="E20" s="1341"/>
      <c r="F20" s="14"/>
      <c r="G20" s="102"/>
      <c r="H20" s="103"/>
      <c r="I20" s="17"/>
      <c r="J20" s="8" t="str">
        <f t="shared" si="1"/>
        <v/>
      </c>
      <c r="K20" s="9"/>
      <c r="L20" s="63"/>
      <c r="M20" s="63"/>
      <c r="N20" s="9"/>
      <c r="O20" s="18" t="str">
        <f t="shared" si="3"/>
        <v/>
      </c>
      <c r="P20" s="9"/>
      <c r="Q20" s="123">
        <v>5.3999999999999998E-5</v>
      </c>
      <c r="R20" s="189">
        <f>IF(ISERROR(I20*IF(O20= "",1,O20)*Q20),"",ROUND(I20*IF(O20= "",1,O20)*Q20,1))</f>
        <v>0</v>
      </c>
      <c r="S20" s="688">
        <v>265</v>
      </c>
      <c r="T20" s="19">
        <f>IF(ISERROR(R20*S20),"",ROUND(R20*S20,1))</f>
        <v>0</v>
      </c>
      <c r="U20" s="3">
        <v>5.7999999999999995E-7</v>
      </c>
      <c r="X20" s="40">
        <v>1.7E-8</v>
      </c>
      <c r="AA20" s="15"/>
      <c r="AB20" s="122" t="e">
        <f>IF(#REF!="","",VLOOKUP(#REF!,$AF$10:$AH$42,3,FALSE))</f>
        <v>#REF!</v>
      </c>
      <c r="AC20" s="131" t="e">
        <f>IF(#REF!="","",IF(VLOOKUP(#REF!,$AF$10:$AI$42,4,FALSE)="固体燃料",U20,IF(OR(#REF!="B・C重油",#REF!="原油（NGLを除く）"),X20,"-")))</f>
        <v>#REF!</v>
      </c>
      <c r="AK20" s="3" t="s">
        <v>9807</v>
      </c>
      <c r="AL20" s="3" t="s">
        <v>194</v>
      </c>
      <c r="AM20" s="3" t="s">
        <v>9808</v>
      </c>
      <c r="AN20" s="3" t="s">
        <v>57</v>
      </c>
      <c r="AO20" s="3" t="s">
        <v>9772</v>
      </c>
      <c r="AQ20" s="110" t="s">
        <v>9807</v>
      </c>
      <c r="AS20" s="3" t="s">
        <v>9838</v>
      </c>
      <c r="AT20" s="3" t="s">
        <v>195</v>
      </c>
      <c r="AU20" s="3" t="s">
        <v>9839</v>
      </c>
      <c r="AV20" s="671" t="s">
        <v>9966</v>
      </c>
      <c r="AW20" s="110" t="s">
        <v>9967</v>
      </c>
      <c r="AX20" s="671"/>
      <c r="AY20" s="110"/>
    </row>
    <row r="21" spans="1:51" ht="14.25" customHeight="1">
      <c r="A21" s="81"/>
      <c r="B21" s="82"/>
      <c r="C21" s="1322"/>
      <c r="D21" s="812"/>
      <c r="E21" s="1339" t="s">
        <v>9977</v>
      </c>
      <c r="F21" s="14"/>
      <c r="G21" s="102"/>
      <c r="H21" s="103"/>
      <c r="I21" s="17"/>
      <c r="J21" s="8" t="str">
        <f t="shared" si="1"/>
        <v/>
      </c>
      <c r="K21" s="9"/>
      <c r="L21" s="63"/>
      <c r="M21" s="63"/>
      <c r="N21" s="9"/>
      <c r="O21" s="18" t="str">
        <f t="shared" si="3"/>
        <v/>
      </c>
      <c r="P21" s="9"/>
      <c r="Q21" s="123" t="str">
        <f>IFERROR(VLOOKUP(G21,$AS$70:$AU$79,2,FALSE),"")</f>
        <v/>
      </c>
      <c r="R21" s="189" t="str">
        <f t="shared" ref="R21:R30" si="4">IF(ISERROR(I21*IF(O21= "",1,O21)*Q21),"",ROUND(I21*IF(O21= "",1,O21)*Q21,1))</f>
        <v/>
      </c>
      <c r="S21" s="688">
        <v>265</v>
      </c>
      <c r="T21" s="19" t="str">
        <f t="shared" ref="T21:T30" si="5">IF(ISERROR(R21*S21),"",ROUND(R21*S21,1))</f>
        <v/>
      </c>
      <c r="V21" s="3">
        <v>6.9E-10</v>
      </c>
      <c r="W21" s="3">
        <v>6.9E-10</v>
      </c>
      <c r="AA21" s="15"/>
      <c r="AB21" s="122" t="e">
        <f>IF(G31="","",VLOOKUP(G31,$AF$10:$AH$42,3,FALSE))</f>
        <v>#N/A</v>
      </c>
      <c r="AC21" s="130" t="e">
        <f>IF(G31="","",IF(VLOOKUP(G31,$AF$10:$AI$43,4,FALSE)="固体燃料",U21,IF(VLOOKUP(G31,$AF$10:$AI$43,4,FALSE)="液体燃料",V21,IF(VLOOKUP(G31,$AF$10:$AI$43,4,FALSE)="気体燃料",W21,""))))</f>
        <v>#N/A</v>
      </c>
      <c r="AK21" s="3" t="s">
        <v>9811</v>
      </c>
      <c r="AL21" s="3" t="s">
        <v>195</v>
      </c>
      <c r="AM21" s="3" t="s">
        <v>9812</v>
      </c>
      <c r="AN21" s="3" t="s">
        <v>59</v>
      </c>
      <c r="AO21" s="3" t="s">
        <v>9813</v>
      </c>
      <c r="AQ21" s="110" t="s">
        <v>9811</v>
      </c>
      <c r="AS21" s="3" t="s">
        <v>9841</v>
      </c>
      <c r="AT21" s="3" t="s">
        <v>194</v>
      </c>
      <c r="AU21" s="3" t="s">
        <v>9842</v>
      </c>
      <c r="AV21" s="671" t="s">
        <v>9843</v>
      </c>
      <c r="AW21" s="110" t="s">
        <v>9969</v>
      </c>
    </row>
    <row r="22" spans="1:51" ht="14.25" customHeight="1">
      <c r="A22" s="81"/>
      <c r="B22" s="82"/>
      <c r="C22" s="1322"/>
      <c r="D22" s="812"/>
      <c r="E22" s="1340"/>
      <c r="F22" s="14"/>
      <c r="G22" s="102"/>
      <c r="H22" s="103"/>
      <c r="I22" s="17"/>
      <c r="J22" s="8" t="str">
        <f t="shared" si="1"/>
        <v/>
      </c>
      <c r="K22" s="9"/>
      <c r="L22" s="63"/>
      <c r="M22" s="63"/>
      <c r="N22" s="9"/>
      <c r="O22" s="18" t="str">
        <f t="shared" si="3"/>
        <v/>
      </c>
      <c r="P22" s="9"/>
      <c r="Q22" s="123" t="str">
        <f>IFERROR(VLOOKUP(G22,$AS$70:$AU$79,2,FALSE),"")</f>
        <v/>
      </c>
      <c r="R22" s="189" t="str">
        <f t="shared" si="4"/>
        <v/>
      </c>
      <c r="S22" s="688">
        <v>265</v>
      </c>
      <c r="T22" s="19" t="str">
        <f t="shared" si="5"/>
        <v/>
      </c>
      <c r="U22" s="3">
        <f>U21</f>
        <v>0</v>
      </c>
      <c r="V22" s="3">
        <f>V21</f>
        <v>6.9E-10</v>
      </c>
      <c r="W22" s="3">
        <f>W21</f>
        <v>6.9E-10</v>
      </c>
      <c r="X22" s="3">
        <f>X21</f>
        <v>0</v>
      </c>
      <c r="Y22" s="3">
        <f>Y21</f>
        <v>0</v>
      </c>
      <c r="AA22" s="15"/>
      <c r="AB22" s="122"/>
      <c r="AC22" s="130"/>
      <c r="AK22" s="3" t="s">
        <v>9815</v>
      </c>
      <c r="AL22" s="3" t="s">
        <v>195</v>
      </c>
      <c r="AM22" s="3" t="s">
        <v>9816</v>
      </c>
      <c r="AN22" s="3" t="s">
        <v>59</v>
      </c>
      <c r="AO22" s="3" t="s">
        <v>9813</v>
      </c>
      <c r="AQ22" s="110" t="s">
        <v>9815</v>
      </c>
      <c r="AS22" s="3" t="s">
        <v>9845</v>
      </c>
      <c r="AT22" s="3" t="s">
        <v>8079</v>
      </c>
      <c r="AU22" s="3" t="s">
        <v>9846</v>
      </c>
      <c r="AV22" s="671" t="s">
        <v>9843</v>
      </c>
      <c r="AW22" s="110" t="s">
        <v>9969</v>
      </c>
    </row>
    <row r="23" spans="1:51" ht="14.25" customHeight="1">
      <c r="A23" s="81"/>
      <c r="B23" s="82"/>
      <c r="C23" s="1322"/>
      <c r="D23" s="812"/>
      <c r="E23" s="1340"/>
      <c r="F23" s="14"/>
      <c r="G23" s="102"/>
      <c r="H23" s="103"/>
      <c r="I23" s="17"/>
      <c r="J23" s="8" t="str">
        <f t="shared" si="1"/>
        <v/>
      </c>
      <c r="K23" s="9"/>
      <c r="L23" s="63"/>
      <c r="M23" s="63"/>
      <c r="N23" s="9"/>
      <c r="O23" s="18" t="str">
        <f t="shared" si="3"/>
        <v/>
      </c>
      <c r="P23" s="9"/>
      <c r="Q23" s="123" t="str">
        <f>IFERROR(VLOOKUP(G23,$AS$70:$AU$79,2,FALSE),"")</f>
        <v/>
      </c>
      <c r="R23" s="189" t="str">
        <f t="shared" si="4"/>
        <v/>
      </c>
      <c r="S23" s="688">
        <v>265</v>
      </c>
      <c r="T23" s="19" t="str">
        <f t="shared" si="5"/>
        <v/>
      </c>
      <c r="U23" s="3">
        <f>U21</f>
        <v>0</v>
      </c>
      <c r="V23" s="3">
        <f>V21</f>
        <v>6.9E-10</v>
      </c>
      <c r="W23" s="3">
        <f>W21</f>
        <v>6.9E-10</v>
      </c>
      <c r="X23" s="3">
        <f>X21</f>
        <v>0</v>
      </c>
      <c r="Y23" s="3">
        <f>Y21</f>
        <v>0</v>
      </c>
      <c r="AA23" s="15"/>
      <c r="AB23" s="122"/>
      <c r="AC23" s="130"/>
      <c r="AK23" s="3" t="s">
        <v>9818</v>
      </c>
      <c r="AL23" s="3" t="s">
        <v>195</v>
      </c>
      <c r="AM23" s="3" t="s">
        <v>9819</v>
      </c>
      <c r="AN23" s="3" t="s">
        <v>59</v>
      </c>
      <c r="AO23" s="3" t="s">
        <v>9813</v>
      </c>
      <c r="AQ23" s="110" t="s">
        <v>9818</v>
      </c>
      <c r="AS23" s="3" t="s">
        <v>9848</v>
      </c>
      <c r="AT23" s="3" t="s">
        <v>194</v>
      </c>
      <c r="AU23" s="3" t="s">
        <v>9849</v>
      </c>
      <c r="AV23" s="671" t="s">
        <v>9843</v>
      </c>
      <c r="AW23" s="110" t="s">
        <v>9969</v>
      </c>
    </row>
    <row r="24" spans="1:51" ht="14.25" customHeight="1">
      <c r="A24" s="81"/>
      <c r="B24" s="82"/>
      <c r="C24" s="1322"/>
      <c r="D24" s="812"/>
      <c r="E24" s="1341"/>
      <c r="F24" s="14"/>
      <c r="G24" s="102"/>
      <c r="H24" s="103"/>
      <c r="I24" s="17"/>
      <c r="J24" s="8" t="str">
        <f t="shared" si="1"/>
        <v/>
      </c>
      <c r="K24" s="9"/>
      <c r="L24" s="63"/>
      <c r="M24" s="63"/>
      <c r="N24" s="9"/>
      <c r="O24" s="18" t="str">
        <f t="shared" si="3"/>
        <v/>
      </c>
      <c r="P24" s="9"/>
      <c r="Q24" s="123" t="str">
        <f>IFERROR(VLOOKUP(G24,$AS$70:$AU$79,2,FALSE),"")</f>
        <v/>
      </c>
      <c r="R24" s="189" t="str">
        <f t="shared" si="4"/>
        <v/>
      </c>
      <c r="S24" s="688">
        <v>265</v>
      </c>
      <c r="T24" s="19" t="str">
        <f t="shared" si="5"/>
        <v/>
      </c>
      <c r="V24" s="3">
        <v>6.9E-10</v>
      </c>
      <c r="W24" s="3">
        <v>6.9E-10</v>
      </c>
      <c r="AA24" s="15"/>
      <c r="AB24" s="122" t="e">
        <f>IF(G34="","",VLOOKUP(G34,$AF$10:$AH$42,3,FALSE))</f>
        <v>#N/A</v>
      </c>
      <c r="AC24" s="130" t="e">
        <f>IF(G34="","",IF(VLOOKUP(G34,$AF$10:$AI$43,4,FALSE)="固体燃料",U24,IF(VLOOKUP(G34,$AF$10:$AI$43,4,FALSE)="液体燃料",V24,IF(VLOOKUP(G34,$AF$10:$AI$43,4,FALSE)="気体燃料",W24,""))))</f>
        <v>#N/A</v>
      </c>
      <c r="AK24" s="3" t="s">
        <v>9820</v>
      </c>
      <c r="AL24" s="3" t="s">
        <v>195</v>
      </c>
      <c r="AM24" s="3" t="s">
        <v>9821</v>
      </c>
      <c r="AN24" s="3" t="s">
        <v>59</v>
      </c>
      <c r="AO24" s="3" t="s">
        <v>9813</v>
      </c>
      <c r="AQ24" s="110" t="s">
        <v>9820</v>
      </c>
      <c r="AS24" s="3" t="s">
        <v>9850</v>
      </c>
      <c r="AT24" s="3" t="s">
        <v>8079</v>
      </c>
      <c r="AU24" s="3" t="s">
        <v>9851</v>
      </c>
      <c r="AV24" s="671" t="s">
        <v>9843</v>
      </c>
      <c r="AW24" s="110" t="s">
        <v>9969</v>
      </c>
    </row>
    <row r="25" spans="1:51" ht="14.25" customHeight="1">
      <c r="A25" s="81"/>
      <c r="B25" s="82"/>
      <c r="C25" s="1322"/>
      <c r="D25" s="812"/>
      <c r="E25" s="1339" t="s">
        <v>9978</v>
      </c>
      <c r="F25" s="14"/>
      <c r="G25" s="733" t="s">
        <v>9852</v>
      </c>
      <c r="H25" s="103"/>
      <c r="I25" s="17"/>
      <c r="J25" s="8" t="str">
        <f t="shared" si="1"/>
        <v>m3</v>
      </c>
      <c r="K25" s="9"/>
      <c r="L25" s="63"/>
      <c r="M25" s="63"/>
      <c r="N25" s="9"/>
      <c r="O25" s="18" t="str">
        <f t="shared" si="3"/>
        <v>18.4</v>
      </c>
      <c r="P25" s="9"/>
      <c r="Q25" s="123">
        <v>4.6999999999999997E-8</v>
      </c>
      <c r="R25" s="189">
        <f t="shared" si="4"/>
        <v>0</v>
      </c>
      <c r="S25" s="688">
        <v>265</v>
      </c>
      <c r="T25" s="19">
        <f t="shared" si="5"/>
        <v>0</v>
      </c>
      <c r="U25" s="3">
        <v>6.6000000000000003E-7</v>
      </c>
      <c r="V25" s="3">
        <v>9.9999999999999995E-7</v>
      </c>
      <c r="W25" s="3">
        <v>1.4000000000000001E-7</v>
      </c>
      <c r="AA25" s="15"/>
      <c r="AB25" s="122" t="str">
        <f>IF(G35="","",VLOOKUP(G35,$AF$10:$AH$42,3,FALSE))</f>
        <v/>
      </c>
      <c r="AC25" s="130" t="str">
        <f>IF(G35="","",IF(VLOOKUP(G35,$AF$10:$AI$43,4,FALSE)="固体燃料",U25,IF(VLOOKUP(G35,$AF$10:$AI$43,4,FALSE)="液体燃料",V25,IF(VLOOKUP(G35,$AF$10:$AI$43,4,FALSE)="気体燃料",W25,""))))</f>
        <v/>
      </c>
      <c r="AK25" s="3" t="s">
        <v>8077</v>
      </c>
      <c r="AL25" s="3" t="s">
        <v>195</v>
      </c>
      <c r="AM25" s="3" t="s">
        <v>9823</v>
      </c>
      <c r="AN25" s="3" t="s">
        <v>59</v>
      </c>
      <c r="AO25" s="3" t="s">
        <v>9813</v>
      </c>
      <c r="AQ25" s="110" t="s">
        <v>8077</v>
      </c>
      <c r="AS25" s="3" t="s">
        <v>9852</v>
      </c>
      <c r="AT25" s="3" t="s">
        <v>8079</v>
      </c>
      <c r="AU25" s="3" t="s">
        <v>9853</v>
      </c>
      <c r="AV25" s="671" t="s">
        <v>9843</v>
      </c>
      <c r="AW25" s="110" t="s">
        <v>9969</v>
      </c>
    </row>
    <row r="26" spans="1:51" ht="14.25" customHeight="1">
      <c r="A26" s="81"/>
      <c r="B26" s="82"/>
      <c r="C26" s="1322"/>
      <c r="D26" s="812"/>
      <c r="E26" s="1341"/>
      <c r="F26" s="14"/>
      <c r="G26" s="733" t="s">
        <v>9854</v>
      </c>
      <c r="H26" s="103"/>
      <c r="I26" s="17"/>
      <c r="J26" s="8" t="str">
        <f t="shared" si="1"/>
        <v>m3</v>
      </c>
      <c r="K26" s="9"/>
      <c r="L26" s="63"/>
      <c r="M26" s="63"/>
      <c r="N26" s="9"/>
      <c r="O26" s="18" t="str">
        <f t="shared" si="3"/>
        <v>3.23</v>
      </c>
      <c r="P26" s="9"/>
      <c r="Q26" s="123">
        <v>4.6999999999999997E-8</v>
      </c>
      <c r="R26" s="189">
        <f t="shared" si="4"/>
        <v>0</v>
      </c>
      <c r="S26" s="688">
        <v>265</v>
      </c>
      <c r="T26" s="19">
        <f t="shared" si="5"/>
        <v>0</v>
      </c>
      <c r="U26" s="3">
        <f>U25</f>
        <v>6.6000000000000003E-7</v>
      </c>
      <c r="V26" s="3">
        <f>V25</f>
        <v>9.9999999999999995E-7</v>
      </c>
      <c r="W26" s="3">
        <f>W25</f>
        <v>1.4000000000000001E-7</v>
      </c>
      <c r="X26" s="3">
        <f>X25</f>
        <v>0</v>
      </c>
      <c r="Y26" s="3">
        <f>Y25</f>
        <v>0</v>
      </c>
      <c r="AA26" s="15"/>
      <c r="AB26" s="122"/>
      <c r="AC26" s="130"/>
      <c r="AK26" s="3" t="s">
        <v>61</v>
      </c>
      <c r="AL26" s="3" t="s">
        <v>195</v>
      </c>
      <c r="AM26" s="3" t="s">
        <v>9824</v>
      </c>
      <c r="AN26" s="3" t="s">
        <v>59</v>
      </c>
      <c r="AO26" s="3" t="s">
        <v>9813</v>
      </c>
      <c r="AQ26" s="110" t="s">
        <v>61</v>
      </c>
      <c r="AS26" s="3" t="s">
        <v>9854</v>
      </c>
      <c r="AT26" s="3" t="s">
        <v>8079</v>
      </c>
      <c r="AU26" s="3" t="s">
        <v>9855</v>
      </c>
      <c r="AV26" s="671" t="s">
        <v>9843</v>
      </c>
      <c r="AW26" s="110" t="s">
        <v>9969</v>
      </c>
    </row>
    <row r="27" spans="1:51" ht="14.25" customHeight="1">
      <c r="A27" s="81"/>
      <c r="B27" s="82"/>
      <c r="C27" s="1322"/>
      <c r="D27" s="812"/>
      <c r="E27" s="1333" t="s">
        <v>9979</v>
      </c>
      <c r="F27" s="14"/>
      <c r="G27" s="102"/>
      <c r="H27" s="103"/>
      <c r="I27" s="17"/>
      <c r="J27" s="8" t="str">
        <f t="shared" si="1"/>
        <v/>
      </c>
      <c r="K27" s="9"/>
      <c r="L27" s="63"/>
      <c r="M27" s="63"/>
      <c r="N27" s="9"/>
      <c r="O27" s="18" t="str">
        <f t="shared" si="3"/>
        <v/>
      </c>
      <c r="P27" s="9"/>
      <c r="Q27" s="123" t="str">
        <f>IFERROR(VLOOKUP(G27,$AV$70:$AW$98,2,FALSE),"")</f>
        <v/>
      </c>
      <c r="R27" s="189" t="str">
        <f t="shared" si="4"/>
        <v/>
      </c>
      <c r="S27" s="688">
        <v>265</v>
      </c>
      <c r="T27" s="19" t="str">
        <f t="shared" si="5"/>
        <v/>
      </c>
      <c r="U27" s="3">
        <f>U25</f>
        <v>6.6000000000000003E-7</v>
      </c>
      <c r="V27" s="3">
        <f>V25</f>
        <v>9.9999999999999995E-7</v>
      </c>
      <c r="W27" s="3">
        <f>W25</f>
        <v>1.4000000000000001E-7</v>
      </c>
      <c r="X27" s="3">
        <f>X25</f>
        <v>0</v>
      </c>
      <c r="Y27" s="3">
        <f>Y25</f>
        <v>0</v>
      </c>
      <c r="AA27" s="15"/>
      <c r="AB27" s="122"/>
      <c r="AC27" s="130"/>
      <c r="AK27" s="3" t="s">
        <v>9827</v>
      </c>
      <c r="AL27" s="3" t="s">
        <v>195</v>
      </c>
      <c r="AM27" s="3" t="s">
        <v>9828</v>
      </c>
      <c r="AN27" s="3" t="s">
        <v>59</v>
      </c>
      <c r="AO27" s="3" t="s">
        <v>9813</v>
      </c>
      <c r="AQ27" s="110" t="s">
        <v>9827</v>
      </c>
      <c r="AS27" s="3" t="s">
        <v>8086</v>
      </c>
      <c r="AT27" s="3" t="s">
        <v>8079</v>
      </c>
      <c r="AU27" s="3" t="s">
        <v>9857</v>
      </c>
      <c r="AV27" s="671" t="s">
        <v>9843</v>
      </c>
      <c r="AW27" s="110" t="s">
        <v>9969</v>
      </c>
    </row>
    <row r="28" spans="1:51" ht="14.25" customHeight="1">
      <c r="A28" s="81"/>
      <c r="B28" s="82"/>
      <c r="C28" s="1322"/>
      <c r="D28" s="812"/>
      <c r="E28" s="1334"/>
      <c r="F28" s="14"/>
      <c r="G28" s="102"/>
      <c r="H28" s="103"/>
      <c r="I28" s="17"/>
      <c r="J28" s="8" t="str">
        <f t="shared" si="1"/>
        <v/>
      </c>
      <c r="K28" s="9"/>
      <c r="L28" s="63"/>
      <c r="M28" s="63"/>
      <c r="N28" s="9"/>
      <c r="O28" s="18" t="str">
        <f t="shared" si="3"/>
        <v/>
      </c>
      <c r="P28" s="9"/>
      <c r="Q28" s="123" t="str">
        <f>IFERROR(VLOOKUP(G28,$AV$70:$AW$98,2,FALSE),"")</f>
        <v/>
      </c>
      <c r="R28" s="189" t="str">
        <f t="shared" si="4"/>
        <v/>
      </c>
      <c r="S28" s="688">
        <v>265</v>
      </c>
      <c r="T28" s="19" t="str">
        <f t="shared" si="5"/>
        <v/>
      </c>
      <c r="U28" s="3">
        <v>6.6000000000000003E-7</v>
      </c>
      <c r="V28" s="3">
        <v>9.9999999999999995E-7</v>
      </c>
      <c r="W28" s="3">
        <v>1.4000000000000001E-7</v>
      </c>
      <c r="AA28" s="15"/>
      <c r="AB28" s="122" t="str">
        <f>IF(G38="","",VLOOKUP(G38,$AF$10:$AH$42,3,FALSE))</f>
        <v/>
      </c>
      <c r="AC28" s="130" t="str">
        <f>IF(G38="","",IF(VLOOKUP(G38,$AF$10:$AI$43,4,FALSE)="固体燃料",U28,IF(VLOOKUP(G38,$AF$10:$AI$43,4,FALSE)="液体燃料",V28,IF(VLOOKUP(G38,$AF$10:$AI$43,4,FALSE)="気体燃料",W28,""))))</f>
        <v/>
      </c>
      <c r="AK28" s="3" t="s">
        <v>9831</v>
      </c>
      <c r="AL28" s="3" t="s">
        <v>195</v>
      </c>
      <c r="AM28" s="3" t="s">
        <v>9832</v>
      </c>
      <c r="AN28" s="3" t="s">
        <v>59</v>
      </c>
      <c r="AO28" s="3" t="s">
        <v>9813</v>
      </c>
      <c r="AQ28" s="110" t="s">
        <v>9831</v>
      </c>
      <c r="AS28" s="3" t="s">
        <v>9858</v>
      </c>
      <c r="AT28" s="3" t="s">
        <v>8079</v>
      </c>
      <c r="AU28" s="3" t="s">
        <v>9859</v>
      </c>
      <c r="AV28" s="671" t="s">
        <v>9843</v>
      </c>
      <c r="AW28" s="110" t="s">
        <v>9969</v>
      </c>
    </row>
    <row r="29" spans="1:51" ht="14.25" customHeight="1">
      <c r="A29" s="81"/>
      <c r="B29" s="82"/>
      <c r="C29" s="1322"/>
      <c r="D29" s="812"/>
      <c r="E29" s="1334"/>
      <c r="F29" s="14"/>
      <c r="G29" s="102"/>
      <c r="H29" s="103"/>
      <c r="I29" s="17"/>
      <c r="J29" s="8" t="str">
        <f t="shared" si="1"/>
        <v/>
      </c>
      <c r="K29" s="9"/>
      <c r="L29" s="63"/>
      <c r="M29" s="63"/>
      <c r="N29" s="9"/>
      <c r="O29" s="18" t="str">
        <f t="shared" si="3"/>
        <v/>
      </c>
      <c r="P29" s="9"/>
      <c r="Q29" s="123" t="str">
        <f>IFERROR(VLOOKUP(G29,$AV$70:$AW$98,2,FALSE),"")</f>
        <v/>
      </c>
      <c r="R29" s="189" t="str">
        <f t="shared" si="4"/>
        <v/>
      </c>
      <c r="S29" s="688">
        <v>265</v>
      </c>
      <c r="T29" s="19" t="str">
        <f t="shared" si="5"/>
        <v/>
      </c>
      <c r="U29" s="3">
        <v>6.6000000000000003E-7</v>
      </c>
      <c r="V29" s="3">
        <v>9.9999999999999995E-7</v>
      </c>
      <c r="W29" s="3">
        <v>1.4000000000000001E-7</v>
      </c>
      <c r="AA29" s="15"/>
      <c r="AB29" s="122" t="str">
        <f>IF(G39="","",VLOOKUP(G39,$AF$10:$AH$42,3,FALSE))</f>
        <v/>
      </c>
      <c r="AC29" s="130" t="str">
        <f>IF(G39="","",IF(VLOOKUP(G39,$AF$10:$AI$43,4,FALSE)="固体燃料",U29,IF(VLOOKUP(G39,$AF$10:$AI$43,4,FALSE)="液体燃料",V29,IF(VLOOKUP(G39,$AF$10:$AI$43,4,FALSE)="気体燃料",W29,""))))</f>
        <v/>
      </c>
      <c r="AK29" s="3" t="s">
        <v>9835</v>
      </c>
      <c r="AL29" s="3" t="s">
        <v>195</v>
      </c>
      <c r="AM29" s="3" t="s">
        <v>9836</v>
      </c>
      <c r="AN29" s="3" t="s">
        <v>59</v>
      </c>
      <c r="AO29" s="3" t="s">
        <v>9813</v>
      </c>
      <c r="AQ29" s="110" t="s">
        <v>9835</v>
      </c>
      <c r="AS29" s="3" t="s">
        <v>9860</v>
      </c>
      <c r="AT29" s="3" t="s">
        <v>8079</v>
      </c>
      <c r="AU29" s="3" t="s">
        <v>9808</v>
      </c>
      <c r="AV29" s="671" t="s">
        <v>9843</v>
      </c>
      <c r="AW29" s="110" t="s">
        <v>9969</v>
      </c>
    </row>
    <row r="30" spans="1:51" ht="14.25" customHeight="1">
      <c r="A30" s="81"/>
      <c r="B30" s="82"/>
      <c r="C30" s="1322"/>
      <c r="D30" s="812"/>
      <c r="E30" s="1335"/>
      <c r="F30" s="14"/>
      <c r="G30" s="102"/>
      <c r="H30" s="103"/>
      <c r="I30" s="17"/>
      <c r="J30" s="8" t="str">
        <f t="shared" si="1"/>
        <v/>
      </c>
      <c r="K30" s="9"/>
      <c r="L30" s="63"/>
      <c r="M30" s="63"/>
      <c r="N30" s="9"/>
      <c r="O30" s="18" t="str">
        <f t="shared" si="3"/>
        <v/>
      </c>
      <c r="P30" s="9"/>
      <c r="Q30" s="123" t="str">
        <f>IFERROR(VLOOKUP(G30,$AV$70:$AW$98,2,FALSE),"")</f>
        <v/>
      </c>
      <c r="R30" s="189" t="str">
        <f t="shared" si="4"/>
        <v/>
      </c>
      <c r="S30" s="688">
        <v>265</v>
      </c>
      <c r="T30" s="19" t="str">
        <f t="shared" si="5"/>
        <v/>
      </c>
      <c r="U30" s="3">
        <f>U29</f>
        <v>6.6000000000000003E-7</v>
      </c>
      <c r="V30" s="3">
        <f>V29</f>
        <v>9.9999999999999995E-7</v>
      </c>
      <c r="W30" s="3">
        <f>W29</f>
        <v>1.4000000000000001E-7</v>
      </c>
      <c r="X30" s="3">
        <f>X29</f>
        <v>0</v>
      </c>
      <c r="Y30" s="3">
        <f>Y29</f>
        <v>0</v>
      </c>
      <c r="AA30" s="15"/>
      <c r="AB30" s="122"/>
      <c r="AC30" s="130"/>
      <c r="AK30" s="3" t="s">
        <v>9838</v>
      </c>
      <c r="AL30" s="3" t="s">
        <v>195</v>
      </c>
      <c r="AM30" s="3" t="s">
        <v>9839</v>
      </c>
      <c r="AN30" s="3" t="s">
        <v>59</v>
      </c>
      <c r="AO30" s="3" t="s">
        <v>9813</v>
      </c>
      <c r="AQ30" s="110" t="s">
        <v>9838</v>
      </c>
      <c r="AS30" s="3" t="s">
        <v>9866</v>
      </c>
      <c r="AT30" s="3" t="s">
        <v>195</v>
      </c>
      <c r="AU30" s="3" t="s">
        <v>9839</v>
      </c>
      <c r="AV30" s="671" t="s">
        <v>9966</v>
      </c>
      <c r="AW30" s="110" t="s">
        <v>9967</v>
      </c>
    </row>
    <row r="31" spans="1:51" ht="14.25" customHeight="1">
      <c r="A31" s="81"/>
      <c r="B31" s="82"/>
      <c r="C31" s="1322"/>
      <c r="D31" s="812"/>
      <c r="E31" s="1333" t="s">
        <v>9980</v>
      </c>
      <c r="F31" s="637"/>
      <c r="G31" s="127" t="s">
        <v>9794</v>
      </c>
      <c r="H31" s="103"/>
      <c r="I31" s="17"/>
      <c r="J31" s="8" t="str">
        <f t="shared" si="1"/>
        <v>kg</v>
      </c>
      <c r="K31" s="9"/>
      <c r="L31" s="63" t="s">
        <v>28</v>
      </c>
      <c r="M31" s="63" t="s">
        <v>28</v>
      </c>
      <c r="N31" s="9"/>
      <c r="O31" s="18" t="str">
        <f t="shared" si="3"/>
        <v>29.0</v>
      </c>
      <c r="P31" s="9"/>
      <c r="Q31" s="123">
        <v>7.3000000000000004E-6</v>
      </c>
      <c r="R31" s="189">
        <f t="shared" si="0"/>
        <v>0</v>
      </c>
      <c r="S31" s="688">
        <v>265</v>
      </c>
      <c r="T31" s="19">
        <f t="shared" si="2"/>
        <v>0</v>
      </c>
      <c r="U31" s="3">
        <f>U29</f>
        <v>6.6000000000000003E-7</v>
      </c>
      <c r="V31" s="3">
        <f>V29</f>
        <v>9.9999999999999995E-7</v>
      </c>
      <c r="W31" s="3">
        <f>W29</f>
        <v>1.4000000000000001E-7</v>
      </c>
      <c r="X31" s="3">
        <f>X29</f>
        <v>0</v>
      </c>
      <c r="Y31" s="3">
        <f>Y29</f>
        <v>0</v>
      </c>
      <c r="AA31" s="15"/>
      <c r="AB31" s="122"/>
      <c r="AC31" s="130"/>
      <c r="AK31" s="3" t="s">
        <v>9841</v>
      </c>
      <c r="AL31" s="3" t="s">
        <v>194</v>
      </c>
      <c r="AM31" s="3" t="s">
        <v>9842</v>
      </c>
      <c r="AN31" s="3" t="s">
        <v>58</v>
      </c>
      <c r="AO31" s="3" t="s">
        <v>9843</v>
      </c>
      <c r="AQ31" s="110" t="s">
        <v>9841</v>
      </c>
      <c r="AS31" s="3" t="s">
        <v>9867</v>
      </c>
      <c r="AT31" s="3" t="s">
        <v>195</v>
      </c>
      <c r="AU31" s="3" t="s">
        <v>9828</v>
      </c>
      <c r="AV31" s="671" t="s">
        <v>9966</v>
      </c>
      <c r="AW31" s="110" t="s">
        <v>9967</v>
      </c>
    </row>
    <row r="32" spans="1:51" ht="14.25" customHeight="1">
      <c r="A32" s="81"/>
      <c r="B32" s="82"/>
      <c r="C32" s="1322"/>
      <c r="D32" s="812"/>
      <c r="E32" s="1334"/>
      <c r="F32" s="637"/>
      <c r="G32" s="127" t="s">
        <v>9798</v>
      </c>
      <c r="H32" s="103"/>
      <c r="I32" s="17"/>
      <c r="J32" s="8" t="str">
        <f t="shared" si="1"/>
        <v>kg</v>
      </c>
      <c r="K32" s="9"/>
      <c r="L32" s="63" t="s">
        <v>28</v>
      </c>
      <c r="M32" s="63" t="s">
        <v>28</v>
      </c>
      <c r="N32" s="9"/>
      <c r="O32" s="18" t="str">
        <f t="shared" si="3"/>
        <v>34.1</v>
      </c>
      <c r="P32" s="9"/>
      <c r="Q32" s="123">
        <v>7.3000000000000004E-6</v>
      </c>
      <c r="R32" s="189">
        <f t="shared" si="0"/>
        <v>0</v>
      </c>
      <c r="S32" s="688">
        <v>265</v>
      </c>
      <c r="T32" s="19">
        <f t="shared" si="2"/>
        <v>0</v>
      </c>
      <c r="U32" s="3">
        <v>6.6000000000000003E-7</v>
      </c>
      <c r="V32" s="3">
        <v>9.9999999999999995E-7</v>
      </c>
      <c r="W32" s="3">
        <v>1.4000000000000001E-7</v>
      </c>
      <c r="AA32" s="15"/>
      <c r="AB32" s="122" t="str">
        <f>IF(G42="","",VLOOKUP(G42,$AF$10:$AH$42,3,FALSE))</f>
        <v/>
      </c>
      <c r="AC32" s="130" t="str">
        <f>IF(G42="","",IF(VLOOKUP(G42,$AF$10:$AI$43,4,FALSE)="固体燃料",U32,IF(VLOOKUP(G42,$AF$10:$AI$43,4,FALSE)="液体燃料",V32,IF(VLOOKUP(G42,$AF$10:$AI$43,4,FALSE)="気体燃料",W32,""))))</f>
        <v/>
      </c>
      <c r="AK32" s="3" t="s">
        <v>9845</v>
      </c>
      <c r="AL32" s="3" t="s">
        <v>8079</v>
      </c>
      <c r="AM32" s="3" t="s">
        <v>9846</v>
      </c>
      <c r="AN32" s="3" t="s">
        <v>58</v>
      </c>
      <c r="AO32" s="3" t="s">
        <v>9843</v>
      </c>
      <c r="AQ32" s="110" t="s">
        <v>9845</v>
      </c>
      <c r="AS32" s="3" t="s">
        <v>9825</v>
      </c>
      <c r="AT32" s="3" t="s">
        <v>562</v>
      </c>
      <c r="AU32" s="3" t="s">
        <v>9826</v>
      </c>
      <c r="AV32" s="671" t="s">
        <v>9970</v>
      </c>
      <c r="AW32" s="110" t="s">
        <v>9971</v>
      </c>
    </row>
    <row r="33" spans="1:49" ht="14.25" customHeight="1">
      <c r="A33" s="81"/>
      <c r="B33" s="82"/>
      <c r="C33" s="1322"/>
      <c r="D33" s="812"/>
      <c r="E33" s="1334"/>
      <c r="F33" s="637"/>
      <c r="G33" s="127" t="s">
        <v>9802</v>
      </c>
      <c r="H33" s="103"/>
      <c r="I33" s="17"/>
      <c r="J33" s="8" t="str">
        <f t="shared" si="1"/>
        <v>kg</v>
      </c>
      <c r="K33" s="9"/>
      <c r="L33" s="63" t="s">
        <v>28</v>
      </c>
      <c r="M33" s="63" t="s">
        <v>28</v>
      </c>
      <c r="N33" s="9"/>
      <c r="O33" s="18" t="str">
        <f t="shared" si="3"/>
        <v>37.3</v>
      </c>
      <c r="P33" s="9"/>
      <c r="Q33" s="123">
        <v>7.3000000000000004E-6</v>
      </c>
      <c r="R33" s="189">
        <f t="shared" si="0"/>
        <v>0</v>
      </c>
      <c r="S33" s="688">
        <v>265</v>
      </c>
      <c r="T33" s="19">
        <f t="shared" si="2"/>
        <v>0</v>
      </c>
      <c r="U33" s="3">
        <v>6.6000000000000003E-7</v>
      </c>
      <c r="V33" s="3">
        <v>9.9999999999999995E-7</v>
      </c>
      <c r="W33" s="3">
        <v>1.4000000000000001E-7</v>
      </c>
      <c r="AA33" s="15"/>
      <c r="AB33" s="122" t="str">
        <f>IF(G43="","",VLOOKUP(G43,$AF$10:$AH$42,3,FALSE))</f>
        <v/>
      </c>
      <c r="AC33" s="130" t="str">
        <f>IF(G43="","",IF(VLOOKUP(G43,$AF$10:$AI$43,4,FALSE)="固体燃料",U33,IF(VLOOKUP(G43,$AF$10:$AI$43,4,FALSE)="液体燃料",V33,IF(VLOOKUP(G43,$AF$10:$AI$43,4,FALSE)="気体燃料",W33,""))))</f>
        <v/>
      </c>
      <c r="AK33" s="3" t="s">
        <v>9848</v>
      </c>
      <c r="AL33" s="3" t="s">
        <v>194</v>
      </c>
      <c r="AM33" s="3" t="s">
        <v>9849</v>
      </c>
      <c r="AN33" s="3" t="s">
        <v>58</v>
      </c>
      <c r="AO33" s="3" t="s">
        <v>9843</v>
      </c>
      <c r="AQ33" s="110" t="s">
        <v>9848</v>
      </c>
      <c r="AS33" s="3" t="s">
        <v>9829</v>
      </c>
      <c r="AT33" s="3" t="s">
        <v>562</v>
      </c>
      <c r="AU33" s="3" t="s">
        <v>9830</v>
      </c>
      <c r="AV33" s="671" t="s">
        <v>9970</v>
      </c>
      <c r="AW33" s="110" t="s">
        <v>9971</v>
      </c>
    </row>
    <row r="34" spans="1:49" ht="14.25" customHeight="1">
      <c r="A34" s="81"/>
      <c r="B34" s="82"/>
      <c r="C34" s="1322"/>
      <c r="D34" s="812"/>
      <c r="E34" s="1335"/>
      <c r="F34" s="637"/>
      <c r="G34" s="127" t="s">
        <v>9807</v>
      </c>
      <c r="H34" s="103"/>
      <c r="I34" s="17"/>
      <c r="J34" s="8" t="str">
        <f t="shared" si="1"/>
        <v>kg</v>
      </c>
      <c r="K34" s="9"/>
      <c r="L34" s="63"/>
      <c r="M34" s="63"/>
      <c r="N34" s="9"/>
      <c r="O34" s="18" t="str">
        <f t="shared" si="3"/>
        <v>40.0</v>
      </c>
      <c r="P34" s="9"/>
      <c r="Q34" s="123">
        <v>7.3000000000000004E-6</v>
      </c>
      <c r="R34" s="189">
        <f t="shared" si="0"/>
        <v>0</v>
      </c>
      <c r="S34" s="688">
        <v>265</v>
      </c>
      <c r="T34" s="19">
        <f>IF(ISERROR(R34*S34),"",ROUND(R34*S34,1))</f>
        <v>0</v>
      </c>
      <c r="U34" s="3">
        <f>U33</f>
        <v>6.6000000000000003E-7</v>
      </c>
      <c r="V34" s="3">
        <f>V33</f>
        <v>9.9999999999999995E-7</v>
      </c>
      <c r="W34" s="3">
        <f>W33</f>
        <v>1.4000000000000001E-7</v>
      </c>
      <c r="X34" s="3">
        <f>X33</f>
        <v>0</v>
      </c>
      <c r="Y34" s="3">
        <f>Y33</f>
        <v>0</v>
      </c>
      <c r="AA34" s="15"/>
      <c r="AB34" s="122"/>
      <c r="AC34" s="130"/>
      <c r="AK34" s="3" t="s">
        <v>9850</v>
      </c>
      <c r="AL34" s="3" t="s">
        <v>8079</v>
      </c>
      <c r="AM34" s="3" t="s">
        <v>9851</v>
      </c>
      <c r="AN34" s="3" t="s">
        <v>58</v>
      </c>
      <c r="AO34" s="3" t="s">
        <v>9843</v>
      </c>
      <c r="AQ34" s="110" t="s">
        <v>9850</v>
      </c>
      <c r="AS34" s="3" t="s">
        <v>9833</v>
      </c>
      <c r="AT34" s="3" t="s">
        <v>562</v>
      </c>
      <c r="AU34" s="3" t="s">
        <v>9826</v>
      </c>
      <c r="AV34" s="671" t="s">
        <v>9972</v>
      </c>
      <c r="AW34" s="110" t="s">
        <v>9973</v>
      </c>
    </row>
    <row r="35" spans="1:49" ht="14.25" customHeight="1">
      <c r="A35" s="81"/>
      <c r="B35" s="82"/>
      <c r="C35" s="1322"/>
      <c r="D35" s="812"/>
      <c r="E35" s="1333" t="s">
        <v>9981</v>
      </c>
      <c r="F35" s="14"/>
      <c r="G35" s="102"/>
      <c r="H35" s="103"/>
      <c r="I35" s="17"/>
      <c r="J35" s="8" t="str">
        <f t="shared" si="1"/>
        <v/>
      </c>
      <c r="K35" s="9"/>
      <c r="L35" s="63" t="s">
        <v>28</v>
      </c>
      <c r="M35" s="63" t="s">
        <v>28</v>
      </c>
      <c r="N35" s="9"/>
      <c r="O35" s="18" t="str">
        <f t="shared" si="3"/>
        <v/>
      </c>
      <c r="P35" s="9"/>
      <c r="Q35" s="123">
        <v>1.4000000000000001E-7</v>
      </c>
      <c r="R35" s="189">
        <f t="shared" si="0"/>
        <v>0</v>
      </c>
      <c r="S35" s="688">
        <v>265</v>
      </c>
      <c r="T35" s="19">
        <f t="shared" si="2"/>
        <v>0</v>
      </c>
      <c r="U35" s="3">
        <f>U33</f>
        <v>6.6000000000000003E-7</v>
      </c>
      <c r="V35" s="3">
        <f>V33</f>
        <v>9.9999999999999995E-7</v>
      </c>
      <c r="W35" s="3">
        <f>W33</f>
        <v>1.4000000000000001E-7</v>
      </c>
      <c r="X35" s="3">
        <f>X33</f>
        <v>0</v>
      </c>
      <c r="Y35" s="3">
        <f>Y33</f>
        <v>0</v>
      </c>
      <c r="AA35" s="15"/>
      <c r="AB35" s="122"/>
      <c r="AC35" s="130"/>
      <c r="AK35" s="3" t="s">
        <v>9852</v>
      </c>
      <c r="AL35" s="3" t="s">
        <v>8079</v>
      </c>
      <c r="AM35" s="3" t="s">
        <v>9853</v>
      </c>
      <c r="AN35" s="3" t="s">
        <v>58</v>
      </c>
      <c r="AO35" s="3" t="s">
        <v>9843</v>
      </c>
      <c r="AQ35" s="110" t="s">
        <v>9852</v>
      </c>
      <c r="AS35" s="3" t="s">
        <v>9982</v>
      </c>
      <c r="AT35" s="3" t="s">
        <v>562</v>
      </c>
      <c r="AU35" s="3" t="s">
        <v>9830</v>
      </c>
      <c r="AV35" s="671" t="s">
        <v>9972</v>
      </c>
      <c r="AW35" s="110" t="s">
        <v>9973</v>
      </c>
    </row>
    <row r="36" spans="1:49" ht="14.25" customHeight="1">
      <c r="A36" s="81"/>
      <c r="B36" s="82"/>
      <c r="C36" s="1322"/>
      <c r="D36" s="812"/>
      <c r="E36" s="1334"/>
      <c r="F36" s="14"/>
      <c r="G36" s="102"/>
      <c r="H36" s="103"/>
      <c r="I36" s="17"/>
      <c r="J36" s="8" t="str">
        <f t="shared" si="1"/>
        <v/>
      </c>
      <c r="K36" s="9"/>
      <c r="L36" s="63" t="s">
        <v>28</v>
      </c>
      <c r="M36" s="63" t="s">
        <v>28</v>
      </c>
      <c r="N36" s="9"/>
      <c r="O36" s="18" t="str">
        <f t="shared" si="3"/>
        <v/>
      </c>
      <c r="P36" s="9"/>
      <c r="Q36" s="123">
        <v>1.4000000000000001E-7</v>
      </c>
      <c r="R36" s="189">
        <f t="shared" si="0"/>
        <v>0</v>
      </c>
      <c r="S36" s="688">
        <v>265</v>
      </c>
      <c r="T36" s="19">
        <f t="shared" si="2"/>
        <v>0</v>
      </c>
      <c r="U36" s="3">
        <v>6.6000000000000003E-7</v>
      </c>
      <c r="V36" s="3">
        <v>9.9999999999999995E-7</v>
      </c>
      <c r="W36" s="3">
        <v>1.4000000000000001E-7</v>
      </c>
      <c r="AA36" s="15"/>
      <c r="AB36" s="122" t="str">
        <f>IF(G46="","",VLOOKUP(G46,$AF$10:$AH$42,3,FALSE))</f>
        <v/>
      </c>
      <c r="AC36" s="130" t="str">
        <f>IF(G46="","",IF(VLOOKUP(G46,$AF$10:$AI$43,4,FALSE)="固体燃料",U36,IF(VLOOKUP(G46,$AF$10:$AI$43,4,FALSE)="液体燃料",V36,IF(VLOOKUP(G46,$AF$10:$AI$43,4,FALSE)="気体燃料",W36,""))))</f>
        <v/>
      </c>
      <c r="AK36" s="3" t="s">
        <v>9854</v>
      </c>
      <c r="AL36" s="3" t="s">
        <v>8079</v>
      </c>
      <c r="AM36" s="3" t="s">
        <v>9855</v>
      </c>
      <c r="AN36" s="3" t="s">
        <v>58</v>
      </c>
      <c r="AO36" s="3" t="s">
        <v>9843</v>
      </c>
      <c r="AQ36" s="110" t="s">
        <v>9854</v>
      </c>
      <c r="AS36" s="3" t="s">
        <v>8097</v>
      </c>
      <c r="AT36" s="3" t="s">
        <v>562</v>
      </c>
      <c r="AU36" s="3" t="s">
        <v>9844</v>
      </c>
      <c r="AV36" s="671" t="s">
        <v>8097</v>
      </c>
      <c r="AW36" s="110" t="s">
        <v>9969</v>
      </c>
    </row>
    <row r="37" spans="1:49" ht="14.25" customHeight="1">
      <c r="A37" s="81"/>
      <c r="B37" s="82"/>
      <c r="C37" s="1322"/>
      <c r="D37" s="812"/>
      <c r="E37" s="1334"/>
      <c r="F37" s="14"/>
      <c r="G37" s="102"/>
      <c r="H37" s="103"/>
      <c r="I37" s="17"/>
      <c r="J37" s="8" t="str">
        <f t="shared" si="1"/>
        <v/>
      </c>
      <c r="K37" s="9"/>
      <c r="L37" s="63" t="s">
        <v>28</v>
      </c>
      <c r="M37" s="63" t="s">
        <v>28</v>
      </c>
      <c r="N37" s="9"/>
      <c r="O37" s="18" t="str">
        <f t="shared" si="3"/>
        <v/>
      </c>
      <c r="P37" s="9"/>
      <c r="Q37" s="123">
        <v>1.4000000000000001E-7</v>
      </c>
      <c r="R37" s="189">
        <f t="shared" si="0"/>
        <v>0</v>
      </c>
      <c r="S37" s="688">
        <v>265</v>
      </c>
      <c r="T37" s="19">
        <f t="shared" si="2"/>
        <v>0</v>
      </c>
      <c r="U37" s="3">
        <v>6.6000000000000003E-7</v>
      </c>
      <c r="V37" s="3">
        <v>9.9999999999999995E-7</v>
      </c>
      <c r="W37" s="3">
        <v>1.4000000000000001E-7</v>
      </c>
      <c r="AA37" s="15"/>
      <c r="AB37" s="122" t="str">
        <f>IF(G47="","",VLOOKUP(G47,$AF$10:$AH$42,3,FALSE))</f>
        <v/>
      </c>
      <c r="AC37" s="130" t="str">
        <f>IF(G47="","",IF(VLOOKUP(G47,$AF$10:$AI$43,4,FALSE)="固体燃料",U37,IF(VLOOKUP(G47,$AF$10:$AI$43,4,FALSE)="液体燃料",V37,IF(VLOOKUP(G47,$AF$10:$AI$43,4,FALSE)="気体燃料",W37,""))))</f>
        <v/>
      </c>
      <c r="AK37" s="3" t="s">
        <v>8086</v>
      </c>
      <c r="AL37" s="3" t="s">
        <v>8079</v>
      </c>
      <c r="AM37" s="3" t="s">
        <v>9857</v>
      </c>
      <c r="AN37" s="3" t="s">
        <v>58</v>
      </c>
      <c r="AO37" s="3" t="s">
        <v>9843</v>
      </c>
      <c r="AQ37" s="110" t="s">
        <v>8086</v>
      </c>
      <c r="AS37" s="3" t="s">
        <v>8101</v>
      </c>
      <c r="AT37" s="3" t="s">
        <v>8079</v>
      </c>
      <c r="AU37" s="3" t="s">
        <v>9864</v>
      </c>
      <c r="AV37" s="671" t="s">
        <v>8101</v>
      </c>
      <c r="AW37" s="110" t="s">
        <v>9975</v>
      </c>
    </row>
    <row r="38" spans="1:49" ht="14.25" customHeight="1">
      <c r="A38" s="81"/>
      <c r="B38" s="82"/>
      <c r="C38" s="1322"/>
      <c r="D38" s="812"/>
      <c r="E38" s="1335"/>
      <c r="F38" s="14"/>
      <c r="G38" s="102"/>
      <c r="H38" s="103"/>
      <c r="I38" s="17"/>
      <c r="J38" s="8" t="str">
        <f t="shared" si="1"/>
        <v/>
      </c>
      <c r="K38" s="9"/>
      <c r="L38" s="63"/>
      <c r="M38" s="63"/>
      <c r="N38" s="9"/>
      <c r="O38" s="18" t="str">
        <f t="shared" si="3"/>
        <v/>
      </c>
      <c r="P38" s="9"/>
      <c r="Q38" s="123">
        <v>1.4000000000000001E-7</v>
      </c>
      <c r="R38" s="189">
        <f t="shared" si="0"/>
        <v>0</v>
      </c>
      <c r="S38" s="688">
        <v>265</v>
      </c>
      <c r="T38" s="19">
        <f>IF(ISERROR(R38*S38),"",ROUND(R38*S38,1))</f>
        <v>0</v>
      </c>
      <c r="U38" s="3">
        <f>U37</f>
        <v>6.6000000000000003E-7</v>
      </c>
      <c r="V38" s="3">
        <f>V37</f>
        <v>9.9999999999999995E-7</v>
      </c>
      <c r="W38" s="3">
        <f>W37</f>
        <v>1.4000000000000001E-7</v>
      </c>
      <c r="X38" s="3">
        <f>X37</f>
        <v>0</v>
      </c>
      <c r="Y38" s="3">
        <f>Y37</f>
        <v>0</v>
      </c>
      <c r="AA38" s="15"/>
      <c r="AB38" s="122"/>
      <c r="AC38" s="130"/>
      <c r="AK38" s="3" t="s">
        <v>9858</v>
      </c>
      <c r="AL38" s="3" t="s">
        <v>8079</v>
      </c>
      <c r="AM38" s="3" t="s">
        <v>9859</v>
      </c>
      <c r="AN38" s="3" t="s">
        <v>58</v>
      </c>
      <c r="AO38" s="3" t="s">
        <v>9843</v>
      </c>
      <c r="AQ38" s="110" t="s">
        <v>9858</v>
      </c>
      <c r="AS38" s="3" t="s">
        <v>8102</v>
      </c>
      <c r="AT38" s="3" t="s">
        <v>562</v>
      </c>
      <c r="AU38" s="3" t="s">
        <v>9826</v>
      </c>
      <c r="AV38" s="671" t="s">
        <v>9976</v>
      </c>
      <c r="AW38" s="110" t="s">
        <v>9973</v>
      </c>
    </row>
    <row r="39" spans="1:49" ht="14.25" customHeight="1">
      <c r="A39" s="81"/>
      <c r="B39" s="82"/>
      <c r="C39" s="1322"/>
      <c r="D39" s="812"/>
      <c r="E39" s="1336" t="s">
        <v>9865</v>
      </c>
      <c r="F39" s="14"/>
      <c r="G39" s="102"/>
      <c r="H39" s="103"/>
      <c r="I39" s="17"/>
      <c r="J39" s="8" t="str">
        <f t="shared" si="1"/>
        <v/>
      </c>
      <c r="K39" s="9"/>
      <c r="L39" s="63" t="s">
        <v>28</v>
      </c>
      <c r="M39" s="63" t="s">
        <v>28</v>
      </c>
      <c r="N39" s="9"/>
      <c r="O39" s="18" t="str">
        <f t="shared" si="3"/>
        <v/>
      </c>
      <c r="P39" s="9"/>
      <c r="Q39" s="123" t="str">
        <f>IFERROR(VLOOKUP(G39,$AS$101:$AT$133,2,FALSE),"")</f>
        <v/>
      </c>
      <c r="R39" s="189" t="str">
        <f t="shared" si="0"/>
        <v/>
      </c>
      <c r="S39" s="688">
        <v>265</v>
      </c>
      <c r="T39" s="19" t="str">
        <f t="shared" si="2"/>
        <v/>
      </c>
      <c r="U39" s="3">
        <f>U37</f>
        <v>6.6000000000000003E-7</v>
      </c>
      <c r="V39" s="3">
        <f>V37</f>
        <v>9.9999999999999995E-7</v>
      </c>
      <c r="W39" s="3">
        <f>W37</f>
        <v>1.4000000000000001E-7</v>
      </c>
      <c r="X39" s="3">
        <f>X37</f>
        <v>0</v>
      </c>
      <c r="Y39" s="3">
        <f>Y37</f>
        <v>0</v>
      </c>
      <c r="AA39" s="15"/>
      <c r="AB39" s="122"/>
      <c r="AC39" s="130"/>
      <c r="AK39" s="3" t="s">
        <v>9860</v>
      </c>
      <c r="AL39" s="3" t="s">
        <v>8079</v>
      </c>
      <c r="AM39" s="3" t="s">
        <v>9808</v>
      </c>
      <c r="AN39" s="3" t="s">
        <v>58</v>
      </c>
      <c r="AO39" s="3" t="s">
        <v>9843</v>
      </c>
      <c r="AQ39" s="110" t="s">
        <v>9860</v>
      </c>
      <c r="AV39" s="672"/>
      <c r="AW39" s="110"/>
    </row>
    <row r="40" spans="1:49" ht="14.25" customHeight="1">
      <c r="A40" s="81"/>
      <c r="B40" s="82"/>
      <c r="C40" s="1322"/>
      <c r="D40" s="812"/>
      <c r="E40" s="1337"/>
      <c r="F40" s="14"/>
      <c r="G40" s="102"/>
      <c r="H40" s="103"/>
      <c r="I40" s="17"/>
      <c r="J40" s="8" t="str">
        <f t="shared" si="1"/>
        <v/>
      </c>
      <c r="K40" s="9"/>
      <c r="L40" s="63" t="s">
        <v>28</v>
      </c>
      <c r="M40" s="63" t="s">
        <v>28</v>
      </c>
      <c r="N40" s="9"/>
      <c r="O40" s="18" t="str">
        <f t="shared" si="3"/>
        <v/>
      </c>
      <c r="P40" s="9"/>
      <c r="Q40" s="123" t="str">
        <f>IFERROR(VLOOKUP(G40,$AS$101:$AT$133,2,FALSE),"")</f>
        <v/>
      </c>
      <c r="R40" s="189" t="str">
        <f t="shared" si="0"/>
        <v/>
      </c>
      <c r="S40" s="688">
        <v>265</v>
      </c>
      <c r="T40" s="19" t="str">
        <f t="shared" si="2"/>
        <v/>
      </c>
      <c r="U40" s="3">
        <v>6.6000000000000003E-7</v>
      </c>
      <c r="V40" s="3">
        <v>9.9999999999999995E-7</v>
      </c>
      <c r="W40" s="3">
        <v>1.4000000000000001E-7</v>
      </c>
      <c r="AA40" s="15"/>
      <c r="AB40" s="122" t="str">
        <f>IF(G50="","",VLOOKUP(G50,$AF$10:$AH$42,3,FALSE))</f>
        <v/>
      </c>
      <c r="AC40" s="130" t="str">
        <f>IF(G50="","",IF(VLOOKUP(G50,$AF$10:$AI$43,4,FALSE)="固体燃料",U40,IF(VLOOKUP(G50,$AF$10:$AI$43,4,FALSE)="液体燃料",V40,IF(VLOOKUP(G50,$AF$10:$AI$43,4,FALSE)="気体燃料",W40,""))))</f>
        <v/>
      </c>
      <c r="AK40" s="3" t="s">
        <v>8090</v>
      </c>
      <c r="AL40" s="3" t="s">
        <v>562</v>
      </c>
      <c r="AM40" s="3" t="s">
        <v>9804</v>
      </c>
      <c r="AN40" s="3" t="s">
        <v>57</v>
      </c>
      <c r="AO40" s="3" t="s">
        <v>9861</v>
      </c>
      <c r="AQ40" s="674" t="s">
        <v>9862</v>
      </c>
    </row>
    <row r="41" spans="1:49" ht="14.25" customHeight="1">
      <c r="A41" s="81"/>
      <c r="B41" s="82"/>
      <c r="C41" s="1322"/>
      <c r="D41" s="812"/>
      <c r="E41" s="1337"/>
      <c r="F41" s="14"/>
      <c r="G41" s="102"/>
      <c r="H41" s="103"/>
      <c r="I41" s="17"/>
      <c r="J41" s="8" t="str">
        <f t="shared" si="1"/>
        <v/>
      </c>
      <c r="K41" s="9"/>
      <c r="L41" s="63" t="s">
        <v>28</v>
      </c>
      <c r="M41" s="63" t="s">
        <v>28</v>
      </c>
      <c r="N41" s="9"/>
      <c r="O41" s="18" t="str">
        <f t="shared" si="3"/>
        <v/>
      </c>
      <c r="P41" s="9"/>
      <c r="Q41" s="123" t="str">
        <f>IFERROR(VLOOKUP(G41,$AS$101:$AT$133,2,FALSE),"")</f>
        <v/>
      </c>
      <c r="R41" s="189" t="str">
        <f t="shared" si="0"/>
        <v/>
      </c>
      <c r="S41" s="688">
        <v>265</v>
      </c>
      <c r="T41" s="19" t="str">
        <f t="shared" si="2"/>
        <v/>
      </c>
      <c r="U41" s="3">
        <v>6.6000000000000003E-7</v>
      </c>
      <c r="V41" s="3">
        <v>9.9999999999999995E-7</v>
      </c>
      <c r="W41" s="3">
        <v>1.4000000000000001E-7</v>
      </c>
      <c r="AA41" s="15"/>
      <c r="AB41" s="122" t="str">
        <f>IF(G51="","",VLOOKUP(G51,$AF$10:$AH$42,3,FALSE))</f>
        <v/>
      </c>
      <c r="AC41" s="130" t="str">
        <f>IF(G51="","",IF(VLOOKUP(G51,$AF$10:$AI$43,4,FALSE)="固体燃料",U41,IF(VLOOKUP(G51,$AF$10:$AI$43,4,FALSE)="液体燃料",V41,IF(VLOOKUP(G51,$AF$10:$AI$43,4,FALSE)="気体燃料",W41,""))))</f>
        <v/>
      </c>
      <c r="AK41" s="3" t="s">
        <v>8091</v>
      </c>
      <c r="AL41" s="3" t="s">
        <v>562</v>
      </c>
      <c r="AM41" s="3" t="s">
        <v>563</v>
      </c>
      <c r="AN41" s="3" t="s">
        <v>57</v>
      </c>
      <c r="AO41" s="3" t="s">
        <v>9861</v>
      </c>
      <c r="AQ41" s="110" t="s">
        <v>561</v>
      </c>
    </row>
    <row r="42" spans="1:49" ht="14.25" customHeight="1">
      <c r="A42" s="81"/>
      <c r="B42" s="82"/>
      <c r="C42" s="1322"/>
      <c r="D42" s="812"/>
      <c r="E42" s="1338"/>
      <c r="F42" s="14"/>
      <c r="G42" s="102"/>
      <c r="H42" s="103"/>
      <c r="I42" s="17"/>
      <c r="J42" s="8" t="str">
        <f t="shared" si="1"/>
        <v/>
      </c>
      <c r="K42" s="9"/>
      <c r="L42" s="63"/>
      <c r="M42" s="63"/>
      <c r="N42" s="9"/>
      <c r="O42" s="18" t="str">
        <f t="shared" si="3"/>
        <v/>
      </c>
      <c r="P42" s="9"/>
      <c r="Q42" s="123" t="str">
        <f>IFERROR(VLOOKUP(G42,$AS$101:$AT$133,2,FALSE),"")</f>
        <v/>
      </c>
      <c r="R42" s="189" t="str">
        <f t="shared" si="0"/>
        <v/>
      </c>
      <c r="S42" s="688">
        <v>265</v>
      </c>
      <c r="T42" s="19" t="str">
        <f>IF(ISERROR(R42*S42),"",ROUND(R42*S42,1))</f>
        <v/>
      </c>
      <c r="U42" s="3">
        <f>U41</f>
        <v>6.6000000000000003E-7</v>
      </c>
      <c r="V42" s="3">
        <f>V41</f>
        <v>9.9999999999999995E-7</v>
      </c>
      <c r="W42" s="3">
        <f>W41</f>
        <v>1.4000000000000001E-7</v>
      </c>
      <c r="X42" s="3">
        <f>X41</f>
        <v>0</v>
      </c>
      <c r="Y42" s="3">
        <f>Y41</f>
        <v>0</v>
      </c>
      <c r="AA42" s="15"/>
      <c r="AB42" s="122"/>
      <c r="AC42" s="130"/>
      <c r="AK42" s="3" t="s">
        <v>8092</v>
      </c>
      <c r="AL42" s="3" t="s">
        <v>562</v>
      </c>
      <c r="AM42" s="3" t="s">
        <v>9814</v>
      </c>
      <c r="AN42" s="3" t="s">
        <v>57</v>
      </c>
      <c r="AO42" s="3" t="s">
        <v>9861</v>
      </c>
      <c r="AQ42" s="110" t="s">
        <v>8098</v>
      </c>
    </row>
    <row r="43" spans="1:49" ht="14.25" customHeight="1">
      <c r="A43" s="81"/>
      <c r="B43" s="82"/>
      <c r="C43" s="1322"/>
      <c r="D43" s="812"/>
      <c r="E43" s="1326" t="s">
        <v>9868</v>
      </c>
      <c r="F43" s="14"/>
      <c r="G43" s="102"/>
      <c r="H43" s="103"/>
      <c r="I43" s="17"/>
      <c r="J43" s="8" t="str">
        <f t="shared" si="1"/>
        <v/>
      </c>
      <c r="K43" s="9"/>
      <c r="L43" s="63" t="s">
        <v>28</v>
      </c>
      <c r="M43" s="63" t="s">
        <v>28</v>
      </c>
      <c r="N43" s="9"/>
      <c r="O43" s="18" t="str">
        <f t="shared" si="3"/>
        <v/>
      </c>
      <c r="P43" s="9"/>
      <c r="Q43" s="123">
        <v>5.7999999999999995E-7</v>
      </c>
      <c r="R43" s="189">
        <f t="shared" si="0"/>
        <v>0</v>
      </c>
      <c r="S43" s="688">
        <v>265</v>
      </c>
      <c r="T43" s="19">
        <f t="shared" si="2"/>
        <v>0</v>
      </c>
      <c r="U43" s="3">
        <f>U41</f>
        <v>6.6000000000000003E-7</v>
      </c>
      <c r="V43" s="3">
        <f>V41</f>
        <v>9.9999999999999995E-7</v>
      </c>
      <c r="W43" s="3">
        <f>W41</f>
        <v>1.4000000000000001E-7</v>
      </c>
      <c r="X43" s="3">
        <f>X41</f>
        <v>0</v>
      </c>
      <c r="Y43" s="3">
        <f>Y41</f>
        <v>0</v>
      </c>
      <c r="AA43" s="15"/>
      <c r="AB43" s="122"/>
      <c r="AC43" s="130"/>
      <c r="AK43" s="3" t="s">
        <v>8093</v>
      </c>
      <c r="AL43" s="3" t="s">
        <v>562</v>
      </c>
      <c r="AM43" s="3" t="s">
        <v>9817</v>
      </c>
      <c r="AN43" s="3" t="s">
        <v>57</v>
      </c>
      <c r="AO43" s="3" t="s">
        <v>9861</v>
      </c>
      <c r="AQ43" s="110" t="s">
        <v>8097</v>
      </c>
    </row>
    <row r="44" spans="1:49" ht="14.25" customHeight="1">
      <c r="A44" s="81"/>
      <c r="B44" s="82"/>
      <c r="C44" s="1322"/>
      <c r="D44" s="812"/>
      <c r="E44" s="1327"/>
      <c r="F44" s="14"/>
      <c r="G44" s="102"/>
      <c r="H44" s="103"/>
      <c r="I44" s="17"/>
      <c r="J44" s="8" t="str">
        <f t="shared" si="1"/>
        <v/>
      </c>
      <c r="K44" s="9"/>
      <c r="L44" s="63" t="s">
        <v>28</v>
      </c>
      <c r="M44" s="63" t="s">
        <v>28</v>
      </c>
      <c r="N44" s="9"/>
      <c r="O44" s="18" t="str">
        <f t="shared" si="3"/>
        <v/>
      </c>
      <c r="P44" s="9"/>
      <c r="Q44" s="123">
        <v>5.7999999999999995E-7</v>
      </c>
      <c r="R44" s="189">
        <f t="shared" si="0"/>
        <v>0</v>
      </c>
      <c r="S44" s="688">
        <v>265</v>
      </c>
      <c r="T44" s="19">
        <f t="shared" si="2"/>
        <v>0</v>
      </c>
      <c r="U44" s="3">
        <v>6.6000000000000003E-7</v>
      </c>
      <c r="V44" s="3">
        <v>9.9999999999999995E-7</v>
      </c>
      <c r="W44" s="3">
        <v>1.4000000000000001E-7</v>
      </c>
      <c r="AA44" s="15"/>
      <c r="AB44" s="122" t="str">
        <f>IF(G54="","",VLOOKUP(G54,$AF$10:$AH$42,3,FALSE))</f>
        <v/>
      </c>
      <c r="AC44" s="130" t="str">
        <f>IF(G54="","",IF(VLOOKUP(G54,$AF$10:$AI$43,4,FALSE)="固体燃料",U44,IF(VLOOKUP(G54,$AF$10:$AI$43,4,FALSE)="液体燃料",V44,IF(VLOOKUP(G54,$AF$10:$AI$43,4,FALSE)="気体燃料",W44,""))))</f>
        <v/>
      </c>
      <c r="AK44" s="3" t="s">
        <v>8094</v>
      </c>
      <c r="AL44" s="3" t="s">
        <v>562</v>
      </c>
      <c r="AM44" s="3" t="s">
        <v>9817</v>
      </c>
      <c r="AN44" s="3" t="s">
        <v>57</v>
      </c>
      <c r="AO44" s="3" t="s">
        <v>9861</v>
      </c>
      <c r="AQ44" s="110" t="s">
        <v>8101</v>
      </c>
    </row>
    <row r="45" spans="1:49" ht="14.25" customHeight="1">
      <c r="A45" s="81"/>
      <c r="B45" s="82"/>
      <c r="C45" s="1322"/>
      <c r="D45" s="812"/>
      <c r="E45" s="1327"/>
      <c r="F45" s="14"/>
      <c r="G45" s="102"/>
      <c r="H45" s="103"/>
      <c r="I45" s="17"/>
      <c r="J45" s="8" t="str">
        <f t="shared" si="1"/>
        <v/>
      </c>
      <c r="K45" s="9"/>
      <c r="L45" s="63" t="s">
        <v>28</v>
      </c>
      <c r="M45" s="63" t="s">
        <v>28</v>
      </c>
      <c r="N45" s="9"/>
      <c r="O45" s="18" t="str">
        <f t="shared" si="3"/>
        <v/>
      </c>
      <c r="P45" s="9"/>
      <c r="Q45" s="123">
        <v>5.7999999999999995E-7</v>
      </c>
      <c r="R45" s="189">
        <f t="shared" si="0"/>
        <v>0</v>
      </c>
      <c r="S45" s="688">
        <v>265</v>
      </c>
      <c r="T45" s="19">
        <f t="shared" si="2"/>
        <v>0</v>
      </c>
      <c r="V45" s="3">
        <v>9.9999999999999995E-7</v>
      </c>
      <c r="W45" s="3">
        <v>1.4000000000000001E-7</v>
      </c>
      <c r="AA45" s="15"/>
      <c r="AB45" s="122" t="str">
        <f>IF(G55="","",VLOOKUP(G55,$AF$10:$AH$42,3,FALSE))</f>
        <v/>
      </c>
      <c r="AC45" s="130" t="str">
        <f>IF(G55="","",IF(VLOOKUP(G55,$AF$10:$AI$43,4,FALSE)="固体燃料",U45,IF(VLOOKUP(G55,$AF$10:$AI$43,4,FALSE)="液体燃料",V45,IF(VLOOKUP(G55,$AF$10:$AI$43,4,FALSE)="気体燃料",W45,""))))</f>
        <v/>
      </c>
      <c r="AK45" s="3" t="s">
        <v>9866</v>
      </c>
      <c r="AL45" s="3" t="s">
        <v>195</v>
      </c>
      <c r="AM45" s="3" t="s">
        <v>9839</v>
      </c>
      <c r="AN45" s="3" t="s">
        <v>59</v>
      </c>
      <c r="AO45" s="3" t="s">
        <v>9861</v>
      </c>
      <c r="AQ45" s="110" t="s">
        <v>8102</v>
      </c>
    </row>
    <row r="46" spans="1:49" ht="14.25" customHeight="1">
      <c r="A46" s="81"/>
      <c r="B46" s="82"/>
      <c r="C46" s="1322"/>
      <c r="D46" s="812"/>
      <c r="E46" s="1328"/>
      <c r="F46" s="14"/>
      <c r="G46" s="102"/>
      <c r="H46" s="103"/>
      <c r="I46" s="17"/>
      <c r="J46" s="8" t="str">
        <f t="shared" si="1"/>
        <v/>
      </c>
      <c r="K46" s="9"/>
      <c r="L46" s="63"/>
      <c r="M46" s="63"/>
      <c r="N46" s="9"/>
      <c r="O46" s="18" t="str">
        <f t="shared" si="3"/>
        <v/>
      </c>
      <c r="P46" s="9"/>
      <c r="Q46" s="123">
        <v>5.7999999999999995E-7</v>
      </c>
      <c r="R46" s="189">
        <f t="shared" si="0"/>
        <v>0</v>
      </c>
      <c r="S46" s="688">
        <v>265</v>
      </c>
      <c r="T46" s="19">
        <f>IF(ISERROR(R46*S46),"",ROUND(R46*S46,1))</f>
        <v>0</v>
      </c>
      <c r="U46" s="3">
        <f>U45</f>
        <v>0</v>
      </c>
      <c r="V46" s="3">
        <f>V45</f>
        <v>9.9999999999999995E-7</v>
      </c>
      <c r="W46" s="3">
        <f>W45</f>
        <v>1.4000000000000001E-7</v>
      </c>
      <c r="X46" s="3">
        <f>X45</f>
        <v>0</v>
      </c>
      <c r="Y46" s="3">
        <f>Y45</f>
        <v>0</v>
      </c>
      <c r="AA46" s="15"/>
      <c r="AB46" s="122"/>
      <c r="AC46" s="130"/>
      <c r="AK46" s="3" t="s">
        <v>9867</v>
      </c>
      <c r="AL46" s="3" t="s">
        <v>195</v>
      </c>
      <c r="AM46" s="3" t="s">
        <v>9828</v>
      </c>
      <c r="AN46" s="3" t="s">
        <v>59</v>
      </c>
      <c r="AO46" s="3" t="s">
        <v>9861</v>
      </c>
      <c r="AQ46" s="674" t="s">
        <v>9861</v>
      </c>
    </row>
    <row r="47" spans="1:49" ht="14.25" customHeight="1">
      <c r="A47" s="81"/>
      <c r="B47" s="82"/>
      <c r="C47" s="1322"/>
      <c r="D47" s="812"/>
      <c r="E47" s="1326" t="s">
        <v>9869</v>
      </c>
      <c r="F47" s="14"/>
      <c r="G47" s="102"/>
      <c r="H47" s="103"/>
      <c r="I47" s="17"/>
      <c r="J47" s="8" t="str">
        <f t="shared" si="1"/>
        <v/>
      </c>
      <c r="K47" s="9"/>
      <c r="L47" s="63" t="s">
        <v>28</v>
      </c>
      <c r="M47" s="63" t="s">
        <v>28</v>
      </c>
      <c r="N47" s="9"/>
      <c r="O47" s="18" t="str">
        <f t="shared" si="3"/>
        <v/>
      </c>
      <c r="P47" s="9"/>
      <c r="Q47" s="123">
        <v>2.2000000000000001E-6</v>
      </c>
      <c r="R47" s="189">
        <f t="shared" si="0"/>
        <v>0</v>
      </c>
      <c r="S47" s="688">
        <v>265</v>
      </c>
      <c r="T47" s="19">
        <f t="shared" si="2"/>
        <v>0</v>
      </c>
      <c r="U47" s="3">
        <f>U45</f>
        <v>0</v>
      </c>
      <c r="V47" s="3">
        <f>V45</f>
        <v>9.9999999999999995E-7</v>
      </c>
      <c r="W47" s="3">
        <f>W45</f>
        <v>1.4000000000000001E-7</v>
      </c>
      <c r="X47" s="3">
        <f>X45</f>
        <v>0</v>
      </c>
      <c r="Y47" s="3">
        <f>Y45</f>
        <v>0</v>
      </c>
      <c r="AA47" s="15"/>
      <c r="AB47" s="122"/>
      <c r="AC47" s="130"/>
      <c r="AK47" s="3" t="s">
        <v>561</v>
      </c>
      <c r="AL47" s="3" t="s">
        <v>562</v>
      </c>
      <c r="AM47" s="3" t="s">
        <v>9826</v>
      </c>
      <c r="AN47" s="3" t="s">
        <v>57</v>
      </c>
      <c r="AO47" s="3" t="s">
        <v>9862</v>
      </c>
      <c r="AQ47" s="110" t="s">
        <v>8090</v>
      </c>
    </row>
    <row r="48" spans="1:49" ht="14.25" customHeight="1">
      <c r="A48" s="81"/>
      <c r="B48" s="82"/>
      <c r="C48" s="1322"/>
      <c r="D48" s="812"/>
      <c r="E48" s="1327"/>
      <c r="F48" s="14"/>
      <c r="G48" s="102"/>
      <c r="H48" s="103"/>
      <c r="I48" s="17"/>
      <c r="J48" s="8" t="str">
        <f t="shared" si="1"/>
        <v/>
      </c>
      <c r="K48" s="9"/>
      <c r="L48" s="63" t="s">
        <v>28</v>
      </c>
      <c r="M48" s="63" t="s">
        <v>28</v>
      </c>
      <c r="N48" s="9"/>
      <c r="O48" s="18" t="str">
        <f t="shared" si="3"/>
        <v/>
      </c>
      <c r="P48" s="9"/>
      <c r="Q48" s="123">
        <v>2.2000000000000001E-6</v>
      </c>
      <c r="R48" s="189">
        <f t="shared" si="0"/>
        <v>0</v>
      </c>
      <c r="S48" s="688">
        <v>265</v>
      </c>
      <c r="T48" s="19">
        <f t="shared" si="2"/>
        <v>0</v>
      </c>
      <c r="V48" s="3">
        <v>9.9999999999999995E-7</v>
      </c>
      <c r="W48" s="3">
        <v>1.4000000000000001E-7</v>
      </c>
      <c r="AA48" s="15"/>
      <c r="AB48" s="122" t="str">
        <f>IF(G58="","",VLOOKUP(G58,$AF$10:$AH$42,3,FALSE))</f>
        <v/>
      </c>
      <c r="AC48" s="130" t="str">
        <f>IF(G58="","",IF(VLOOKUP(G58,$AF$10:$AI$43,4,FALSE)="固体燃料",U48,IF(VLOOKUP(G58,$AF$10:$AI$43,4,FALSE)="液体燃料",V48,IF(VLOOKUP(G58,$AF$10:$AI$43,4,FALSE)="気体燃料",W48,""))))</f>
        <v/>
      </c>
      <c r="AK48" s="3" t="s">
        <v>8098</v>
      </c>
      <c r="AL48" s="3" t="s">
        <v>562</v>
      </c>
      <c r="AM48" s="3" t="s">
        <v>9830</v>
      </c>
      <c r="AN48" s="3" t="s">
        <v>57</v>
      </c>
      <c r="AO48" s="3" t="s">
        <v>9862</v>
      </c>
      <c r="AQ48" s="110" t="s">
        <v>8091</v>
      </c>
    </row>
    <row r="49" spans="1:48" ht="13.5" customHeight="1">
      <c r="A49" s="81"/>
      <c r="B49" s="82"/>
      <c r="C49" s="1322"/>
      <c r="D49" s="812"/>
      <c r="E49" s="1327"/>
      <c r="F49" s="14"/>
      <c r="G49" s="102"/>
      <c r="H49" s="103"/>
      <c r="I49" s="17"/>
      <c r="J49" s="8" t="str">
        <f t="shared" si="1"/>
        <v/>
      </c>
      <c r="K49" s="9"/>
      <c r="L49" s="63" t="s">
        <v>28</v>
      </c>
      <c r="M49" s="63" t="s">
        <v>28</v>
      </c>
      <c r="N49" s="9"/>
      <c r="O49" s="18" t="str">
        <f t="shared" si="3"/>
        <v/>
      </c>
      <c r="P49" s="9"/>
      <c r="Q49" s="123">
        <v>2.2000000000000001E-6</v>
      </c>
      <c r="R49" s="189">
        <f t="shared" si="0"/>
        <v>0</v>
      </c>
      <c r="S49" s="688">
        <v>265</v>
      </c>
      <c r="T49" s="19">
        <f t="shared" si="2"/>
        <v>0</v>
      </c>
      <c r="V49" s="3">
        <v>9.9999999999999995E-7</v>
      </c>
      <c r="W49" s="3">
        <v>1.4000000000000001E-7</v>
      </c>
      <c r="AA49" s="15"/>
      <c r="AB49" s="122" t="str">
        <f>IF(G59="","",VLOOKUP(G59,$AF$10:$AH$42,3,FALSE))</f>
        <v/>
      </c>
      <c r="AC49" s="130" t="str">
        <f>IF(G59="","",IF(VLOOKUP(G59,$AF$10:$AI$43,4,FALSE)="固体燃料",U49,IF(VLOOKUP(G59,$AF$10:$AI$43,4,FALSE)="液体燃料",V49,IF(VLOOKUP(G59,$AF$10:$AI$43,4,FALSE)="気体燃料",W49,""))))</f>
        <v/>
      </c>
      <c r="AK49" s="3" t="s">
        <v>8097</v>
      </c>
      <c r="AL49" s="3" t="s">
        <v>562</v>
      </c>
      <c r="AM49" s="3" t="s">
        <v>9844</v>
      </c>
      <c r="AN49" s="3" t="s">
        <v>57</v>
      </c>
      <c r="AO49" s="3" t="s">
        <v>9862</v>
      </c>
      <c r="AQ49" s="110" t="s">
        <v>8092</v>
      </c>
    </row>
    <row r="50" spans="1:48" ht="13.5" customHeight="1">
      <c r="A50" s="81"/>
      <c r="B50" s="82"/>
      <c r="C50" s="1322"/>
      <c r="D50" s="812"/>
      <c r="E50" s="1328"/>
      <c r="F50" s="14"/>
      <c r="G50" s="102"/>
      <c r="H50" s="103"/>
      <c r="I50" s="17"/>
      <c r="J50" s="8" t="str">
        <f t="shared" si="1"/>
        <v/>
      </c>
      <c r="K50" s="9"/>
      <c r="L50" s="63"/>
      <c r="M50" s="63"/>
      <c r="N50" s="9"/>
      <c r="O50" s="18" t="str">
        <f t="shared" si="3"/>
        <v/>
      </c>
      <c r="P50" s="9"/>
      <c r="Q50" s="123">
        <v>2.2000000000000001E-6</v>
      </c>
      <c r="R50" s="189">
        <f t="shared" si="0"/>
        <v>0</v>
      </c>
      <c r="S50" s="688">
        <v>265</v>
      </c>
      <c r="T50" s="19">
        <f>IF(ISERROR(R50*S50),"",ROUND(R50*S50,1))</f>
        <v>0</v>
      </c>
      <c r="U50" s="3">
        <f>U49</f>
        <v>0</v>
      </c>
      <c r="V50" s="3">
        <f>V49</f>
        <v>9.9999999999999995E-7</v>
      </c>
      <c r="W50" s="3">
        <f>W49</f>
        <v>1.4000000000000001E-7</v>
      </c>
      <c r="X50" s="3">
        <f>X49</f>
        <v>0</v>
      </c>
      <c r="Y50" s="3">
        <f>Y49</f>
        <v>0</v>
      </c>
      <c r="AA50" s="15"/>
      <c r="AB50" s="122"/>
      <c r="AC50" s="130"/>
      <c r="AK50" s="3" t="s">
        <v>8101</v>
      </c>
      <c r="AL50" s="3" t="s">
        <v>8079</v>
      </c>
      <c r="AM50" s="3" t="s">
        <v>9864</v>
      </c>
      <c r="AN50" s="3" t="s">
        <v>58</v>
      </c>
      <c r="AO50" s="3" t="s">
        <v>9862</v>
      </c>
      <c r="AQ50" s="110" t="s">
        <v>8093</v>
      </c>
    </row>
    <row r="51" spans="1:48" ht="14.25" customHeight="1">
      <c r="A51" s="81"/>
      <c r="B51" s="82"/>
      <c r="C51" s="1322"/>
      <c r="D51" s="812"/>
      <c r="E51" s="1326" t="s">
        <v>9870</v>
      </c>
      <c r="F51" s="14"/>
      <c r="G51" s="102"/>
      <c r="H51" s="103"/>
      <c r="I51" s="17"/>
      <c r="J51" s="8" t="str">
        <f t="shared" si="1"/>
        <v/>
      </c>
      <c r="K51" s="9"/>
      <c r="L51" s="63" t="s">
        <v>28</v>
      </c>
      <c r="M51" s="63" t="s">
        <v>28</v>
      </c>
      <c r="N51" s="9"/>
      <c r="O51" s="18" t="str">
        <f t="shared" si="3"/>
        <v/>
      </c>
      <c r="P51" s="9"/>
      <c r="Q51" s="123">
        <v>8.5000000000000001E-7</v>
      </c>
      <c r="R51" s="189">
        <f t="shared" si="0"/>
        <v>0</v>
      </c>
      <c r="S51" s="688">
        <v>265</v>
      </c>
      <c r="T51" s="19">
        <f t="shared" si="2"/>
        <v>0</v>
      </c>
      <c r="U51" s="3">
        <f>U49</f>
        <v>0</v>
      </c>
      <c r="V51" s="3">
        <f>V49</f>
        <v>9.9999999999999995E-7</v>
      </c>
      <c r="W51" s="3">
        <f>W49</f>
        <v>1.4000000000000001E-7</v>
      </c>
      <c r="X51" s="3">
        <f>X49</f>
        <v>0</v>
      </c>
      <c r="Y51" s="3">
        <f>Y49</f>
        <v>0</v>
      </c>
      <c r="AA51" s="15"/>
      <c r="AB51" s="122"/>
      <c r="AC51" s="130"/>
      <c r="AK51" s="3" t="s">
        <v>8102</v>
      </c>
      <c r="AL51" s="3" t="s">
        <v>562</v>
      </c>
      <c r="AM51" s="3" t="s">
        <v>9826</v>
      </c>
      <c r="AN51" s="3" t="s">
        <v>57</v>
      </c>
      <c r="AO51" s="3" t="s">
        <v>9862</v>
      </c>
      <c r="AQ51" s="110" t="s">
        <v>8094</v>
      </c>
    </row>
    <row r="52" spans="1:48" ht="14.25" customHeight="1">
      <c r="A52" s="81"/>
      <c r="B52" s="82"/>
      <c r="C52" s="1322"/>
      <c r="D52" s="812"/>
      <c r="E52" s="1327"/>
      <c r="F52" s="14"/>
      <c r="G52" s="102"/>
      <c r="H52" s="103"/>
      <c r="I52" s="17"/>
      <c r="J52" s="8" t="str">
        <f t="shared" si="1"/>
        <v/>
      </c>
      <c r="K52" s="9"/>
      <c r="L52" s="63" t="s">
        <v>28</v>
      </c>
      <c r="M52" s="63" t="s">
        <v>28</v>
      </c>
      <c r="N52" s="9"/>
      <c r="O52" s="18" t="str">
        <f t="shared" si="3"/>
        <v/>
      </c>
      <c r="P52" s="9"/>
      <c r="Q52" s="123">
        <v>8.5000000000000001E-7</v>
      </c>
      <c r="R52" s="189">
        <f t="shared" si="0"/>
        <v>0</v>
      </c>
      <c r="S52" s="688">
        <v>265</v>
      </c>
      <c r="T52" s="19">
        <f t="shared" si="2"/>
        <v>0</v>
      </c>
      <c r="V52" s="3">
        <v>9.9999999999999995E-7</v>
      </c>
      <c r="W52" s="3">
        <v>1.4000000000000001E-7</v>
      </c>
      <c r="AA52" s="15"/>
      <c r="AB52" s="122" t="e">
        <f>IF(#REF!="","",VLOOKUP(#REF!,$AF$10:$AH$42,3,FALSE))</f>
        <v>#REF!</v>
      </c>
      <c r="AC52" s="130" t="e">
        <f>IF(#REF!="","",IF(VLOOKUP(#REF!,$AF$10:$AI$43,4,FALSE)="固体燃料",U52,IF(VLOOKUP(#REF!,$AF$10:$AI$43,4,FALSE)="液体燃料",V52,IF(VLOOKUP(#REF!,$AF$10:$AI$43,4,FALSE)="気体燃料",W52,""))))</f>
        <v>#REF!</v>
      </c>
      <c r="AQ52" s="110" t="s">
        <v>9866</v>
      </c>
    </row>
    <row r="53" spans="1:48" ht="14.25" customHeight="1">
      <c r="A53" s="81"/>
      <c r="B53" s="82"/>
      <c r="C53" s="1322"/>
      <c r="D53" s="812"/>
      <c r="E53" s="1327"/>
      <c r="F53" s="14"/>
      <c r="G53" s="102"/>
      <c r="H53" s="103"/>
      <c r="I53" s="17"/>
      <c r="J53" s="8" t="str">
        <f t="shared" si="1"/>
        <v/>
      </c>
      <c r="K53" s="9"/>
      <c r="L53" s="63" t="s">
        <v>28</v>
      </c>
      <c r="M53" s="63" t="s">
        <v>28</v>
      </c>
      <c r="N53" s="9"/>
      <c r="O53" s="18" t="str">
        <f t="shared" si="3"/>
        <v/>
      </c>
      <c r="P53" s="9"/>
      <c r="Q53" s="123">
        <v>8.5000000000000001E-7</v>
      </c>
      <c r="R53" s="189">
        <f t="shared" si="0"/>
        <v>0</v>
      </c>
      <c r="S53" s="688">
        <v>265</v>
      </c>
      <c r="T53" s="19">
        <f t="shared" si="2"/>
        <v>0</v>
      </c>
      <c r="V53" s="3">
        <v>9.9999999999999995E-7</v>
      </c>
      <c r="W53" s="3">
        <v>1.4000000000000001E-7</v>
      </c>
      <c r="AA53" s="15"/>
      <c r="AB53" s="122" t="e">
        <f>IF(#REF!="","",VLOOKUP(#REF!,$AF$10:$AH$42,3,FALSE))</f>
        <v>#REF!</v>
      </c>
      <c r="AC53" s="130" t="e">
        <f>IF(#REF!="","",IF(VLOOKUP(#REF!,$AF$10:$AI$43,4,FALSE)="固体燃料",U53,IF(VLOOKUP(#REF!,$AF$10:$AI$43,4,FALSE)="液体燃料",V53,IF(VLOOKUP(#REF!,$AF$10:$AI$43,4,FALSE)="気体燃料",W53,""))))</f>
        <v>#REF!</v>
      </c>
      <c r="AQ53" s="110" t="s">
        <v>9867</v>
      </c>
      <c r="AS53" s="1329" t="s">
        <v>9983</v>
      </c>
      <c r="AT53" s="1321"/>
      <c r="AU53" s="1329" t="s">
        <v>9984</v>
      </c>
      <c r="AV53" s="1321"/>
    </row>
    <row r="54" spans="1:48" ht="14.25" customHeight="1">
      <c r="A54" s="81"/>
      <c r="B54" s="82"/>
      <c r="C54" s="1322"/>
      <c r="D54" s="812"/>
      <c r="E54" s="1328"/>
      <c r="F54" s="14"/>
      <c r="G54" s="102"/>
      <c r="H54" s="103"/>
      <c r="I54" s="17"/>
      <c r="J54" s="8" t="str">
        <f t="shared" si="1"/>
        <v/>
      </c>
      <c r="K54" s="9"/>
      <c r="L54" s="63"/>
      <c r="M54" s="63"/>
      <c r="N54" s="9"/>
      <c r="O54" s="18" t="str">
        <f t="shared" si="3"/>
        <v/>
      </c>
      <c r="P54" s="9"/>
      <c r="Q54" s="123">
        <v>8.5000000000000001E-7</v>
      </c>
      <c r="R54" s="189">
        <f t="shared" si="0"/>
        <v>0</v>
      </c>
      <c r="S54" s="688">
        <v>265</v>
      </c>
      <c r="T54" s="19">
        <f>IF(ISERROR(R54*S54),"",ROUND(R54*S54,1))</f>
        <v>0</v>
      </c>
      <c r="U54" s="3">
        <f>U53</f>
        <v>0</v>
      </c>
      <c r="V54" s="3">
        <f>V53</f>
        <v>9.9999999999999995E-7</v>
      </c>
      <c r="W54" s="3">
        <f>W53</f>
        <v>1.4000000000000001E-7</v>
      </c>
      <c r="X54" s="3">
        <f>X53</f>
        <v>0</v>
      </c>
      <c r="Y54" s="3">
        <f>Y53</f>
        <v>0</v>
      </c>
      <c r="AA54" s="15"/>
      <c r="AB54" s="122"/>
      <c r="AC54" s="130"/>
      <c r="AS54" s="3" t="s">
        <v>9770</v>
      </c>
      <c r="AU54" s="3" t="s">
        <v>9770</v>
      </c>
    </row>
    <row r="55" spans="1:48" ht="14.25" customHeight="1">
      <c r="A55" s="81"/>
      <c r="B55" s="82"/>
      <c r="C55" s="1322"/>
      <c r="D55" s="812"/>
      <c r="E55" s="1326" t="s">
        <v>461</v>
      </c>
      <c r="F55" s="14"/>
      <c r="G55" s="102"/>
      <c r="H55" s="103"/>
      <c r="I55" s="17"/>
      <c r="J55" s="8" t="str">
        <f t="shared" si="1"/>
        <v/>
      </c>
      <c r="K55" s="9"/>
      <c r="L55" s="63" t="s">
        <v>28</v>
      </c>
      <c r="M55" s="63" t="s">
        <v>28</v>
      </c>
      <c r="N55" s="9"/>
      <c r="O55" s="18" t="str">
        <f t="shared" si="3"/>
        <v/>
      </c>
      <c r="P55" s="9"/>
      <c r="Q55" s="123" t="str">
        <f>IF(G55="","",IF(VLOOKUP(G55,$AK$11:$AO$51,5,FALSE)="固体化石燃料",$AX$102,IF(VLOOKUP(G55,$AK$11:$AO$51,5,FALSE)="バイオマス燃料",$AX$105,IF(VLOOKUP(G55,$AK$11:$AO$51,5,FALSE)="液体化石燃料",$AX$103,IF(VLOOKUP(G55,$AK$11:$AO$51,5,FALSE)="気体化石燃料",$AX$104)))))</f>
        <v/>
      </c>
      <c r="R55" s="189" t="str">
        <f t="shared" si="0"/>
        <v/>
      </c>
      <c r="S55" s="688">
        <v>265</v>
      </c>
      <c r="T55" s="19" t="str">
        <f t="shared" si="2"/>
        <v/>
      </c>
      <c r="U55" s="3">
        <f>U53</f>
        <v>0</v>
      </c>
      <c r="V55" s="3">
        <f>V53</f>
        <v>9.9999999999999995E-7</v>
      </c>
      <c r="W55" s="3">
        <f>W53</f>
        <v>1.4000000000000001E-7</v>
      </c>
      <c r="X55" s="3">
        <f>X53</f>
        <v>0</v>
      </c>
      <c r="Y55" s="3">
        <f>Y53</f>
        <v>0</v>
      </c>
      <c r="AA55" s="15"/>
      <c r="AB55" s="122"/>
      <c r="AC55" s="130"/>
      <c r="AS55" s="3" t="s">
        <v>8082</v>
      </c>
      <c r="AU55" s="3" t="s">
        <v>8082</v>
      </c>
    </row>
    <row r="56" spans="1:48" ht="14.25" customHeight="1">
      <c r="A56" s="81"/>
      <c r="B56" s="82"/>
      <c r="C56" s="1322"/>
      <c r="D56" s="812"/>
      <c r="E56" s="1327"/>
      <c r="F56" s="14"/>
      <c r="G56" s="102"/>
      <c r="H56" s="103"/>
      <c r="I56" s="17"/>
      <c r="J56" s="8" t="str">
        <f t="shared" si="1"/>
        <v/>
      </c>
      <c r="K56" s="9"/>
      <c r="L56" s="63" t="s">
        <v>28</v>
      </c>
      <c r="M56" s="63" t="s">
        <v>28</v>
      </c>
      <c r="N56" s="9"/>
      <c r="O56" s="18" t="str">
        <f t="shared" si="3"/>
        <v/>
      </c>
      <c r="P56" s="9"/>
      <c r="Q56" s="123" t="str">
        <f>IF(G56="","",IF(VLOOKUP(G56,$AK$11:$AO$51,5,FALSE)="固体化石燃料",$AX$102,IF(VLOOKUP(G56,$AK$11:$AO$51,5,FALSE)="バイオマス燃料",$AX$105,IF(VLOOKUP(G56,$AK$11:$AO$51,5,FALSE)="液体化石燃料",$AX$103,IF(VLOOKUP(G56,$AK$11:$AO$51,5,FALSE)="気体化石燃料",$AX$104)))))</f>
        <v/>
      </c>
      <c r="R56" s="189" t="str">
        <f t="shared" si="0"/>
        <v/>
      </c>
      <c r="S56" s="688">
        <v>265</v>
      </c>
      <c r="T56" s="19" t="str">
        <f t="shared" si="2"/>
        <v/>
      </c>
      <c r="V56" s="3">
        <v>9.9999999999999995E-7</v>
      </c>
      <c r="W56" s="3">
        <v>1.4000000000000001E-7</v>
      </c>
      <c r="AA56" s="15"/>
      <c r="AB56" s="122" t="e">
        <f>IF(#REF!="","",VLOOKUP(#REF!,$AF$10:$AH$42,3,FALSE))</f>
        <v>#REF!</v>
      </c>
      <c r="AC56" s="130" t="e">
        <f>IF(#REF!="","",IF(VLOOKUP(#REF!,$AF$10:$AI$43,4,FALSE)="固体燃料",U56,IF(VLOOKUP(#REF!,$AF$10:$AI$43,4,FALSE)="液体燃料",V56,IF(VLOOKUP(#REF!,$AF$10:$AI$43,4,FALSE)="気体燃料",W56,""))))</f>
        <v>#REF!</v>
      </c>
      <c r="AS56" s="3" t="s">
        <v>8081</v>
      </c>
      <c r="AU56" s="3" t="s">
        <v>8081</v>
      </c>
    </row>
    <row r="57" spans="1:48" ht="14.25" customHeight="1">
      <c r="A57" s="81"/>
      <c r="B57" s="82"/>
      <c r="C57" s="1322"/>
      <c r="D57" s="812"/>
      <c r="E57" s="1327"/>
      <c r="F57" s="14"/>
      <c r="G57" s="102"/>
      <c r="H57" s="103"/>
      <c r="I57" s="17"/>
      <c r="J57" s="8" t="str">
        <f t="shared" si="1"/>
        <v/>
      </c>
      <c r="K57" s="9"/>
      <c r="L57" s="63" t="s">
        <v>28</v>
      </c>
      <c r="M57" s="63" t="s">
        <v>28</v>
      </c>
      <c r="N57" s="9"/>
      <c r="O57" s="18" t="str">
        <f t="shared" si="3"/>
        <v/>
      </c>
      <c r="P57" s="9"/>
      <c r="Q57" s="123" t="str">
        <f>IF(G57="","",IF(VLOOKUP(G57,$AK$11:$AO$51,5,FALSE)="固体化石燃料",$AX$102,IF(VLOOKUP(G57,$AK$11:$AO$51,5,FALSE)="バイオマス燃料",$AX$105,IF(VLOOKUP(G57,$AK$11:$AO$51,5,FALSE)="液体化石燃料",$AX$103,IF(VLOOKUP(G57,$AK$11:$AO$51,5,FALSE)="気体化石燃料",$AX$104)))))</f>
        <v/>
      </c>
      <c r="R57" s="189" t="str">
        <f t="shared" si="0"/>
        <v/>
      </c>
      <c r="S57" s="688">
        <v>265</v>
      </c>
      <c r="T57" s="19" t="str">
        <f t="shared" si="2"/>
        <v/>
      </c>
      <c r="V57" s="3">
        <v>6.9E-10</v>
      </c>
      <c r="W57" s="3">
        <v>6.9E-10</v>
      </c>
      <c r="AA57" s="15"/>
      <c r="AB57" s="122" t="e">
        <f>IF(#REF!="","",VLOOKUP(#REF!,$AF$10:$AH$42,3,FALSE))</f>
        <v>#REF!</v>
      </c>
      <c r="AC57" s="130" t="e">
        <f>IF(#REF!="","",IF(VLOOKUP(#REF!,$AF$10:$AI$43,4,FALSE)="固体燃料",U57,IF(VLOOKUP(#REF!,$AF$10:$AI$43,4,FALSE)="液体燃料",V57,IF(VLOOKUP(#REF!,$AF$10:$AI$43,4,FALSE)="気体燃料",W57,""))))</f>
        <v>#REF!</v>
      </c>
      <c r="AS57" s="3" t="s">
        <v>8084</v>
      </c>
      <c r="AU57" s="3" t="s">
        <v>8084</v>
      </c>
    </row>
    <row r="58" spans="1:48" ht="14.25" customHeight="1">
      <c r="A58" s="81"/>
      <c r="B58" s="82"/>
      <c r="C58" s="1322"/>
      <c r="D58" s="812"/>
      <c r="E58" s="1327"/>
      <c r="F58" s="14"/>
      <c r="G58" s="102"/>
      <c r="H58" s="103"/>
      <c r="I58" s="17"/>
      <c r="J58" s="8" t="str">
        <f t="shared" si="1"/>
        <v/>
      </c>
      <c r="K58" s="9"/>
      <c r="L58" s="63"/>
      <c r="M58" s="63"/>
      <c r="N58" s="9"/>
      <c r="O58" s="18" t="str">
        <f t="shared" si="3"/>
        <v/>
      </c>
      <c r="P58" s="9"/>
      <c r="Q58" s="123" t="str">
        <f>IF(G58="","",IF(VLOOKUP(G58,$AK$11:$AO$51,5,FALSE)="固体化石燃料",$AX$102,IF(VLOOKUP(G58,$AK$11:$AO$51,5,FALSE)="バイオマス燃料",$AX$105,IF(VLOOKUP(G58,$AK$11:$AO$51,5,FALSE)="液体化石燃料",$AX$103,IF(VLOOKUP(G58,$AK$11:$AO$51,5,FALSE)="気体化石燃料",$AX$104)))))</f>
        <v/>
      </c>
      <c r="R58" s="189" t="str">
        <f t="shared" si="0"/>
        <v/>
      </c>
      <c r="S58" s="688">
        <v>265</v>
      </c>
      <c r="T58" s="19" t="str">
        <f>IF(ISERROR(R58*S58),"",ROUND(R58*S58,1))</f>
        <v/>
      </c>
      <c r="U58" s="3">
        <f>U57</f>
        <v>0</v>
      </c>
      <c r="V58" s="3">
        <f>V57</f>
        <v>6.9E-10</v>
      </c>
      <c r="W58" s="3">
        <f>W57</f>
        <v>6.9E-10</v>
      </c>
      <c r="X58" s="3">
        <f>X57</f>
        <v>0</v>
      </c>
      <c r="Y58" s="3">
        <f>Y57</f>
        <v>0</v>
      </c>
      <c r="AA58" s="15"/>
      <c r="AB58" s="122"/>
      <c r="AC58" s="130"/>
      <c r="AS58" s="3" t="s">
        <v>9785</v>
      </c>
      <c r="AU58" s="3" t="s">
        <v>9785</v>
      </c>
    </row>
    <row r="59" spans="1:48" ht="14.25" customHeight="1">
      <c r="A59" s="81"/>
      <c r="B59" s="82"/>
      <c r="C59" s="1323"/>
      <c r="D59" s="812"/>
      <c r="E59" s="1328"/>
      <c r="F59" s="14"/>
      <c r="G59" s="102"/>
      <c r="H59" s="103"/>
      <c r="I59" s="17"/>
      <c r="J59" s="8" t="str">
        <f t="shared" si="1"/>
        <v/>
      </c>
      <c r="K59" s="9"/>
      <c r="L59" s="63" t="s">
        <v>28</v>
      </c>
      <c r="M59" s="63" t="s">
        <v>28</v>
      </c>
      <c r="N59" s="9"/>
      <c r="O59" s="18" t="str">
        <f t="shared" si="3"/>
        <v/>
      </c>
      <c r="P59" s="9"/>
      <c r="Q59" s="123" t="str">
        <f>IF(G59="","",IF(VLOOKUP(G59,$AK$11:$AO$51,5,FALSE)="固体化石燃料",$AX$102,IF(VLOOKUP(G59,$AK$11:$AO$51,5,FALSE)="バイオマス燃料",$AX$105,IF(VLOOKUP(G59,$AK$11:$AO$51,5,FALSE)="液体化石燃料",$AX$103,IF(VLOOKUP(G59,$AK$11:$AO$51,5,FALSE)="気体化石燃料",$AX$104)))))</f>
        <v/>
      </c>
      <c r="R59" s="189" t="str">
        <f t="shared" si="0"/>
        <v/>
      </c>
      <c r="S59" s="688">
        <v>265</v>
      </c>
      <c r="T59" s="19" t="str">
        <f t="shared" si="2"/>
        <v/>
      </c>
      <c r="U59" s="3">
        <f>U57</f>
        <v>0</v>
      </c>
      <c r="V59" s="3">
        <f>V57</f>
        <v>6.9E-10</v>
      </c>
      <c r="W59" s="3">
        <f>W57</f>
        <v>6.9E-10</v>
      </c>
      <c r="X59" s="3">
        <f>X57</f>
        <v>0</v>
      </c>
      <c r="Y59" s="3">
        <f>Y57</f>
        <v>0</v>
      </c>
      <c r="AA59" s="15"/>
      <c r="AB59" s="122"/>
      <c r="AC59" s="130"/>
      <c r="AS59" s="3" t="s">
        <v>9789</v>
      </c>
      <c r="AU59" s="3" t="s">
        <v>9789</v>
      </c>
    </row>
    <row r="60" spans="1:48" ht="14.25" customHeight="1">
      <c r="A60" s="81"/>
      <c r="B60" s="82"/>
      <c r="C60" s="783" t="s">
        <v>9890</v>
      </c>
      <c r="D60" s="813"/>
      <c r="E60" s="735"/>
      <c r="F60" s="14"/>
      <c r="G60" s="13" t="s">
        <v>9985</v>
      </c>
      <c r="H60" s="13"/>
      <c r="I60" s="17"/>
      <c r="J60" s="8" t="s">
        <v>210</v>
      </c>
      <c r="K60" s="9"/>
      <c r="L60" s="63"/>
      <c r="M60" s="63"/>
      <c r="N60" s="9"/>
      <c r="O60" s="194" t="s">
        <v>28</v>
      </c>
      <c r="P60" s="9"/>
      <c r="Q60" s="123">
        <v>0.08</v>
      </c>
      <c r="R60" s="189">
        <f t="shared" ref="R60:R106" si="6">IF(ISERROR(I60*Q60),"",ROUND(I60*Q60,1))</f>
        <v>0</v>
      </c>
      <c r="S60" s="688">
        <v>265</v>
      </c>
      <c r="T60" s="19">
        <f t="shared" si="2"/>
        <v>0</v>
      </c>
      <c r="V60" s="3">
        <v>6.9E-10</v>
      </c>
      <c r="W60" s="3">
        <v>6.9E-10</v>
      </c>
      <c r="AA60" s="15"/>
      <c r="AB60" s="122" t="e">
        <f>IF(#REF!="","",VLOOKUP(#REF!,$AF$10:$AH$42,3,FALSE))</f>
        <v>#REF!</v>
      </c>
      <c r="AC60" s="130" t="e">
        <f>IF(#REF!="","",IF(VLOOKUP(#REF!,$AF$10:$AI$43,4,FALSE)="固体燃料",U60,IF(VLOOKUP(#REF!,$AF$10:$AI$43,4,FALSE)="液体燃料",V60,IF(VLOOKUP(#REF!,$AF$10:$AI$43,4,FALSE)="気体燃料",W60,""))))</f>
        <v>#REF!</v>
      </c>
      <c r="AS60" s="3" t="s">
        <v>9794</v>
      </c>
      <c r="AU60" s="3" t="s">
        <v>9794</v>
      </c>
    </row>
    <row r="61" spans="1:48" ht="24.75" hidden="1" customHeight="1">
      <c r="A61" s="81"/>
      <c r="B61" s="82"/>
      <c r="C61" s="783" t="s">
        <v>9891</v>
      </c>
      <c r="D61" s="813"/>
      <c r="E61" s="735"/>
      <c r="F61" s="14"/>
      <c r="G61" s="13"/>
      <c r="H61" s="13"/>
      <c r="I61" s="17"/>
      <c r="J61" s="8" t="s">
        <v>209</v>
      </c>
      <c r="K61" s="9"/>
      <c r="L61" s="87" t="s">
        <v>27</v>
      </c>
      <c r="M61" s="63" t="s">
        <v>28</v>
      </c>
      <c r="N61" s="9"/>
      <c r="O61" s="194" t="s">
        <v>28</v>
      </c>
      <c r="P61" s="9"/>
      <c r="Q61" s="18">
        <v>6.8000000000000005E-2</v>
      </c>
      <c r="R61" s="199">
        <f t="shared" si="6"/>
        <v>0</v>
      </c>
      <c r="S61" s="688">
        <v>28</v>
      </c>
      <c r="T61" s="19">
        <f t="shared" si="2"/>
        <v>0</v>
      </c>
      <c r="U61" s="3">
        <v>7.1999999999999997E-6</v>
      </c>
      <c r="AA61" s="15"/>
      <c r="AB61" s="122" t="e">
        <f>IF(#REF!="","",VLOOKUP(#REF!,$AF$10:$AH$42,3,FALSE))</f>
        <v>#REF!</v>
      </c>
      <c r="AC61" s="130" t="e">
        <f>IF(#REF!="","",IF(VLOOKUP(#REF!,$AF$10:$AI$43,4,FALSE)="固体燃料",U61,IF(VLOOKUP(#REF!,$AF$10:$AI$43,4,FALSE)="液体燃料",V61,IF(VLOOKUP(#REF!,$AF$10:$AI$43,4,FALSE)="気体燃料",W61,""))))</f>
        <v>#REF!</v>
      </c>
      <c r="AS61" s="3" t="s">
        <v>9798</v>
      </c>
      <c r="AU61" s="3" t="s">
        <v>9798</v>
      </c>
    </row>
    <row r="62" spans="1:48" ht="24.75" hidden="1" customHeight="1">
      <c r="A62" s="81"/>
      <c r="B62" s="82"/>
      <c r="C62" s="1304" t="s">
        <v>31</v>
      </c>
      <c r="D62" s="813"/>
      <c r="E62" s="736" t="s">
        <v>9986</v>
      </c>
      <c r="F62" s="14"/>
      <c r="G62" s="13" t="s">
        <v>9987</v>
      </c>
      <c r="H62" s="13"/>
      <c r="I62" s="17"/>
      <c r="J62" s="8" t="s">
        <v>215</v>
      </c>
      <c r="K62" s="9"/>
      <c r="L62" s="87" t="s">
        <v>27</v>
      </c>
      <c r="M62" s="63" t="s">
        <v>28</v>
      </c>
      <c r="N62" s="9"/>
      <c r="O62" s="194" t="s">
        <v>28</v>
      </c>
      <c r="P62" s="9"/>
      <c r="Q62" s="18">
        <v>6.4000000000000005E-4</v>
      </c>
      <c r="R62" s="199">
        <f t="shared" si="6"/>
        <v>0</v>
      </c>
      <c r="S62" s="688">
        <v>28</v>
      </c>
      <c r="T62" s="19">
        <f t="shared" si="2"/>
        <v>0</v>
      </c>
      <c r="AA62" s="15"/>
      <c r="AB62" s="133" t="s">
        <v>28</v>
      </c>
      <c r="AC62" s="130">
        <v>0.02</v>
      </c>
      <c r="AS62" s="110" t="s">
        <v>9802</v>
      </c>
      <c r="AU62" s="3" t="s">
        <v>9802</v>
      </c>
    </row>
    <row r="63" spans="1:48" ht="24.75" hidden="1" customHeight="1">
      <c r="A63" s="81"/>
      <c r="B63" s="82"/>
      <c r="C63" s="1322"/>
      <c r="D63" s="813"/>
      <c r="E63" s="736" t="s">
        <v>9988</v>
      </c>
      <c r="F63" s="14"/>
      <c r="G63" s="13" t="s">
        <v>9989</v>
      </c>
      <c r="H63" s="13"/>
      <c r="I63" s="17"/>
      <c r="J63" s="8" t="s">
        <v>219</v>
      </c>
      <c r="K63" s="9"/>
      <c r="L63" s="87"/>
      <c r="M63" s="63"/>
      <c r="N63" s="9"/>
      <c r="O63" s="194" t="s">
        <v>28</v>
      </c>
      <c r="P63" s="9"/>
      <c r="Q63" s="18">
        <v>2.0999999999999999E-8</v>
      </c>
      <c r="R63" s="199">
        <f t="shared" si="6"/>
        <v>0</v>
      </c>
      <c r="S63" s="688">
        <v>28</v>
      </c>
      <c r="T63" s="19">
        <f t="shared" si="2"/>
        <v>0</v>
      </c>
      <c r="AA63" s="15"/>
      <c r="AB63" s="133" t="s">
        <v>28</v>
      </c>
      <c r="AC63" s="130">
        <v>0.02</v>
      </c>
      <c r="AS63" s="110" t="s">
        <v>9807</v>
      </c>
      <c r="AU63" s="3" t="s">
        <v>9807</v>
      </c>
    </row>
    <row r="64" spans="1:48" ht="24.75" hidden="1" customHeight="1">
      <c r="A64" s="81"/>
      <c r="B64" s="82"/>
      <c r="C64" s="1323"/>
      <c r="D64" s="813"/>
      <c r="E64" s="736" t="s">
        <v>9990</v>
      </c>
      <c r="F64" s="14"/>
      <c r="G64" s="13" t="s">
        <v>9989</v>
      </c>
      <c r="H64" s="13"/>
      <c r="I64" s="17"/>
      <c r="J64" s="8" t="s">
        <v>219</v>
      </c>
      <c r="K64" s="9"/>
      <c r="L64" s="87" t="s">
        <v>27</v>
      </c>
      <c r="M64" s="63" t="s">
        <v>28</v>
      </c>
      <c r="N64" s="9"/>
      <c r="O64" s="194" t="s">
        <v>28</v>
      </c>
      <c r="P64" s="9"/>
      <c r="Q64" s="18">
        <v>2.4999999999999999E-8</v>
      </c>
      <c r="R64" s="199">
        <f t="shared" si="6"/>
        <v>0</v>
      </c>
      <c r="S64" s="688">
        <v>28</v>
      </c>
      <c r="T64" s="19">
        <f t="shared" si="2"/>
        <v>0</v>
      </c>
      <c r="AA64" s="15"/>
      <c r="AB64" s="133" t="s">
        <v>28</v>
      </c>
      <c r="AC64" s="130">
        <v>0.02</v>
      </c>
      <c r="AS64" s="3" t="s">
        <v>8090</v>
      </c>
      <c r="AU64" s="3" t="s">
        <v>8093</v>
      </c>
    </row>
    <row r="65" spans="1:49" ht="14.25" customHeight="1">
      <c r="A65" s="81"/>
      <c r="B65" s="82"/>
      <c r="C65" s="783" t="s">
        <v>9991</v>
      </c>
      <c r="D65" s="813"/>
      <c r="E65" s="735"/>
      <c r="F65" s="14"/>
      <c r="G65" s="13" t="s">
        <v>63</v>
      </c>
      <c r="H65" s="13"/>
      <c r="I65" s="17"/>
      <c r="J65" s="8" t="s">
        <v>210</v>
      </c>
      <c r="K65" s="9"/>
      <c r="L65" s="63" t="s">
        <v>28</v>
      </c>
      <c r="M65" s="63" t="s">
        <v>28</v>
      </c>
      <c r="N65" s="9"/>
      <c r="O65" s="194" t="s">
        <v>28</v>
      </c>
      <c r="P65" s="9"/>
      <c r="Q65" s="123">
        <v>300</v>
      </c>
      <c r="R65" s="189">
        <f t="shared" si="6"/>
        <v>0</v>
      </c>
      <c r="S65" s="688">
        <v>265</v>
      </c>
      <c r="T65" s="19">
        <f t="shared" si="2"/>
        <v>0</v>
      </c>
      <c r="AA65" s="15"/>
      <c r="AB65" s="133"/>
      <c r="AC65" s="130"/>
      <c r="AS65" s="3" t="s">
        <v>8091</v>
      </c>
      <c r="AU65" s="3" t="s">
        <v>8094</v>
      </c>
    </row>
    <row r="66" spans="1:49" ht="14.25" customHeight="1">
      <c r="A66" s="81"/>
      <c r="B66" s="82"/>
      <c r="C66" s="785" t="s">
        <v>9992</v>
      </c>
      <c r="D66" s="813"/>
      <c r="E66" s="735"/>
      <c r="F66" s="14"/>
      <c r="G66" s="13" t="s">
        <v>63</v>
      </c>
      <c r="H66" s="13"/>
      <c r="I66" s="17"/>
      <c r="J66" s="8" t="s">
        <v>210</v>
      </c>
      <c r="K66" s="9"/>
      <c r="L66" s="63" t="s">
        <v>28</v>
      </c>
      <c r="M66" s="63" t="s">
        <v>28</v>
      </c>
      <c r="N66" s="9"/>
      <c r="O66" s="194" t="s">
        <v>28</v>
      </c>
      <c r="P66" s="9"/>
      <c r="Q66" s="123">
        <v>3.3</v>
      </c>
      <c r="R66" s="189">
        <f t="shared" si="6"/>
        <v>0</v>
      </c>
      <c r="S66" s="688">
        <v>265</v>
      </c>
      <c r="T66" s="19">
        <f t="shared" si="2"/>
        <v>0</v>
      </c>
      <c r="AA66" s="15"/>
      <c r="AB66" s="133" t="s">
        <v>28</v>
      </c>
      <c r="AC66" s="130">
        <v>0.02</v>
      </c>
      <c r="AS66" s="3" t="s">
        <v>8092</v>
      </c>
    </row>
    <row r="67" spans="1:49" ht="14.25" customHeight="1">
      <c r="A67" s="81"/>
      <c r="B67" s="82"/>
      <c r="C67" s="785" t="s">
        <v>9993</v>
      </c>
      <c r="D67" s="813"/>
      <c r="E67" s="735"/>
      <c r="F67" s="14"/>
      <c r="G67" s="13" t="s">
        <v>63</v>
      </c>
      <c r="H67" s="13"/>
      <c r="I67" s="17"/>
      <c r="J67" s="8" t="s">
        <v>210</v>
      </c>
      <c r="K67" s="9"/>
      <c r="L67" s="63" t="s">
        <v>28</v>
      </c>
      <c r="M67" s="63" t="s">
        <v>28</v>
      </c>
      <c r="N67" s="9"/>
      <c r="O67" s="194" t="s">
        <v>28</v>
      </c>
      <c r="P67" s="9"/>
      <c r="Q67" s="123">
        <v>2</v>
      </c>
      <c r="R67" s="189">
        <f t="shared" si="6"/>
        <v>0</v>
      </c>
      <c r="S67" s="688">
        <v>265</v>
      </c>
      <c r="T67" s="19">
        <f t="shared" si="2"/>
        <v>0</v>
      </c>
      <c r="AA67" s="15"/>
      <c r="AB67" s="133" t="s">
        <v>28</v>
      </c>
      <c r="AC67" s="130">
        <v>0.02</v>
      </c>
      <c r="AS67" s="3" t="s">
        <v>8098</v>
      </c>
    </row>
    <row r="68" spans="1:49" ht="14.25" customHeight="1">
      <c r="A68" s="81"/>
      <c r="B68" s="82"/>
      <c r="C68" s="783" t="s">
        <v>78</v>
      </c>
      <c r="D68" s="813"/>
      <c r="E68" s="735"/>
      <c r="F68" s="14"/>
      <c r="G68" s="13" t="s">
        <v>79</v>
      </c>
      <c r="H68" s="13"/>
      <c r="I68" s="17"/>
      <c r="J68" s="8" t="s">
        <v>9994</v>
      </c>
      <c r="K68" s="9"/>
      <c r="L68" s="63"/>
      <c r="M68" s="63"/>
      <c r="N68" s="9"/>
      <c r="O68" s="194" t="s">
        <v>28</v>
      </c>
      <c r="P68" s="9"/>
      <c r="Q68" s="123">
        <v>1000</v>
      </c>
      <c r="R68" s="189">
        <f t="shared" si="6"/>
        <v>0</v>
      </c>
      <c r="S68" s="688">
        <v>265</v>
      </c>
      <c r="T68" s="19">
        <f t="shared" si="2"/>
        <v>0</v>
      </c>
      <c r="AA68" s="15"/>
      <c r="AB68" s="133" t="s">
        <v>28</v>
      </c>
      <c r="AC68" s="130">
        <v>2.5999999999999999E-2</v>
      </c>
      <c r="AS68" s="1329" t="s">
        <v>9995</v>
      </c>
      <c r="AT68" s="1321"/>
      <c r="AV68" s="1324" t="s">
        <v>9996</v>
      </c>
      <c r="AW68" s="1325"/>
    </row>
    <row r="69" spans="1:49" ht="44.25" customHeight="1">
      <c r="A69" s="81"/>
      <c r="B69" s="82"/>
      <c r="C69" s="783" t="s">
        <v>9997</v>
      </c>
      <c r="D69" s="813"/>
      <c r="E69" s="736" t="s">
        <v>9998</v>
      </c>
      <c r="F69" s="14"/>
      <c r="G69" s="13" t="s">
        <v>9999</v>
      </c>
      <c r="H69" s="13"/>
      <c r="I69" s="17"/>
      <c r="J69" s="8" t="s">
        <v>9994</v>
      </c>
      <c r="K69" s="9"/>
      <c r="L69" s="63"/>
      <c r="M69" s="63"/>
      <c r="N69" s="9"/>
      <c r="O69" s="194" t="s">
        <v>28</v>
      </c>
      <c r="P69" s="9"/>
      <c r="Q69" s="123">
        <v>1000</v>
      </c>
      <c r="R69" s="189">
        <f t="shared" si="6"/>
        <v>0</v>
      </c>
      <c r="S69" s="688">
        <v>265</v>
      </c>
      <c r="T69" s="19">
        <f t="shared" si="2"/>
        <v>0</v>
      </c>
      <c r="AA69" s="15"/>
      <c r="AB69" s="133" t="s">
        <v>28</v>
      </c>
      <c r="AC69" s="130">
        <v>2.5999999999999999E-2</v>
      </c>
      <c r="AS69" s="3" t="s">
        <v>10000</v>
      </c>
      <c r="AT69" s="3" t="s">
        <v>9884</v>
      </c>
      <c r="AV69" s="3" t="s">
        <v>10000</v>
      </c>
      <c r="AW69" s="3" t="s">
        <v>9884</v>
      </c>
    </row>
    <row r="70" spans="1:49" ht="14.25" customHeight="1">
      <c r="A70" s="81"/>
      <c r="B70" s="82"/>
      <c r="C70" s="1304" t="s">
        <v>81</v>
      </c>
      <c r="D70" s="813"/>
      <c r="E70" s="737" t="s">
        <v>9942</v>
      </c>
      <c r="F70" s="8"/>
      <c r="G70" s="8" t="s">
        <v>77</v>
      </c>
      <c r="H70" s="13"/>
      <c r="I70" s="17"/>
      <c r="J70" s="8" t="s">
        <v>210</v>
      </c>
      <c r="K70" s="9"/>
      <c r="L70" s="63" t="s">
        <v>28</v>
      </c>
      <c r="M70" s="63" t="s">
        <v>28</v>
      </c>
      <c r="N70" s="9"/>
      <c r="O70" s="194" t="s">
        <v>28</v>
      </c>
      <c r="P70" s="9"/>
      <c r="Q70" s="123">
        <v>3.7999999999999999E-2</v>
      </c>
      <c r="R70" s="189">
        <f t="shared" si="6"/>
        <v>0</v>
      </c>
      <c r="S70" s="688">
        <v>265</v>
      </c>
      <c r="T70" s="19">
        <f t="shared" si="2"/>
        <v>0</v>
      </c>
      <c r="AA70" s="15"/>
      <c r="AB70" s="133" t="s">
        <v>28</v>
      </c>
      <c r="AC70" s="130">
        <v>0.02</v>
      </c>
      <c r="AS70" s="3" t="s">
        <v>9770</v>
      </c>
      <c r="AT70" s="3" t="s">
        <v>10001</v>
      </c>
      <c r="AV70" s="3" t="s">
        <v>9770</v>
      </c>
      <c r="AW70" s="3" t="s">
        <v>10002</v>
      </c>
    </row>
    <row r="71" spans="1:49" ht="14.25" customHeight="1">
      <c r="A71" s="81"/>
      <c r="B71" s="82"/>
      <c r="C71" s="1322"/>
      <c r="D71" s="813"/>
      <c r="E71" s="737" t="s">
        <v>9943</v>
      </c>
      <c r="F71" s="8"/>
      <c r="G71" s="8" t="s">
        <v>77</v>
      </c>
      <c r="H71" s="13"/>
      <c r="I71" s="17"/>
      <c r="J71" s="8" t="s">
        <v>210</v>
      </c>
      <c r="K71" s="9"/>
      <c r="L71" s="63" t="s">
        <v>28</v>
      </c>
      <c r="M71" s="63" t="s">
        <v>28</v>
      </c>
      <c r="N71" s="9"/>
      <c r="O71" s="194" t="s">
        <v>28</v>
      </c>
      <c r="P71" s="9"/>
      <c r="Q71" s="123">
        <v>7.2999999999999995E-2</v>
      </c>
      <c r="R71" s="189">
        <f t="shared" si="6"/>
        <v>0</v>
      </c>
      <c r="S71" s="688">
        <v>265</v>
      </c>
      <c r="T71" s="19">
        <f t="shared" si="2"/>
        <v>0</v>
      </c>
      <c r="AA71" s="15"/>
      <c r="AB71" s="133"/>
      <c r="AC71" s="130"/>
      <c r="AS71" s="3" t="s">
        <v>8082</v>
      </c>
      <c r="AT71" s="3" t="s">
        <v>10001</v>
      </c>
      <c r="AV71" s="3" t="s">
        <v>8082</v>
      </c>
      <c r="AW71" s="3" t="s">
        <v>10002</v>
      </c>
    </row>
    <row r="72" spans="1:49" ht="14.25" customHeight="1">
      <c r="A72" s="81"/>
      <c r="B72" s="82"/>
      <c r="C72" s="1322"/>
      <c r="D72" s="813"/>
      <c r="E72" s="737" t="s">
        <v>9944</v>
      </c>
      <c r="F72" s="8"/>
      <c r="G72" s="8" t="s">
        <v>77</v>
      </c>
      <c r="H72" s="13"/>
      <c r="I72" s="17"/>
      <c r="J72" s="8" t="s">
        <v>210</v>
      </c>
      <c r="K72" s="9"/>
      <c r="L72" s="63" t="s">
        <v>28</v>
      </c>
      <c r="M72" s="63" t="s">
        <v>28</v>
      </c>
      <c r="N72" s="9"/>
      <c r="O72" s="194" t="s">
        <v>28</v>
      </c>
      <c r="P72" s="9"/>
      <c r="Q72" s="123">
        <v>7.5999999999999998E-2</v>
      </c>
      <c r="R72" s="189">
        <f t="shared" si="6"/>
        <v>0</v>
      </c>
      <c r="S72" s="688">
        <v>265</v>
      </c>
      <c r="T72" s="19">
        <f t="shared" si="2"/>
        <v>0</v>
      </c>
      <c r="AA72" s="15" t="s">
        <v>182</v>
      </c>
      <c r="AB72" s="133" t="s">
        <v>28</v>
      </c>
      <c r="AC72" s="130">
        <v>0.17</v>
      </c>
      <c r="AS72" s="3" t="s">
        <v>8081</v>
      </c>
      <c r="AT72" s="3" t="s">
        <v>10001</v>
      </c>
      <c r="AV72" s="3" t="s">
        <v>8081</v>
      </c>
      <c r="AW72" s="3" t="s">
        <v>10002</v>
      </c>
    </row>
    <row r="73" spans="1:49" ht="14.25" customHeight="1">
      <c r="A73" s="81"/>
      <c r="B73" s="82"/>
      <c r="C73" s="1322"/>
      <c r="D73" s="813"/>
      <c r="E73" s="737" t="s">
        <v>9945</v>
      </c>
      <c r="F73" s="14"/>
      <c r="G73" s="8" t="s">
        <v>77</v>
      </c>
      <c r="H73" s="13"/>
      <c r="I73" s="17"/>
      <c r="J73" s="8" t="s">
        <v>210</v>
      </c>
      <c r="K73" s="9"/>
      <c r="L73" s="63" t="s">
        <v>28</v>
      </c>
      <c r="M73" s="63" t="s">
        <v>28</v>
      </c>
      <c r="N73" s="9"/>
      <c r="O73" s="194" t="s">
        <v>28</v>
      </c>
      <c r="P73" s="9"/>
      <c r="Q73" s="123">
        <v>1.2E-2</v>
      </c>
      <c r="R73" s="189">
        <f t="shared" si="6"/>
        <v>0</v>
      </c>
      <c r="S73" s="688">
        <v>265</v>
      </c>
      <c r="T73" s="19">
        <f t="shared" si="2"/>
        <v>0</v>
      </c>
      <c r="AA73" s="15" t="s">
        <v>182</v>
      </c>
      <c r="AB73" s="133" t="s">
        <v>28</v>
      </c>
      <c r="AC73" s="130">
        <v>0.17</v>
      </c>
      <c r="AS73" s="3" t="s">
        <v>8084</v>
      </c>
      <c r="AT73" s="3" t="s">
        <v>10003</v>
      </c>
      <c r="AV73" s="3" t="s">
        <v>8084</v>
      </c>
      <c r="AW73" s="3" t="s">
        <v>10002</v>
      </c>
    </row>
    <row r="74" spans="1:49" ht="21" customHeight="1">
      <c r="A74" s="81"/>
      <c r="B74" s="82"/>
      <c r="C74" s="1322"/>
      <c r="D74" s="813"/>
      <c r="E74" s="1330" t="s">
        <v>9946</v>
      </c>
      <c r="F74" s="14"/>
      <c r="G74" s="8" t="s">
        <v>10004</v>
      </c>
      <c r="H74" s="13"/>
      <c r="I74" s="17"/>
      <c r="J74" s="8" t="s">
        <v>210</v>
      </c>
      <c r="K74" s="9"/>
      <c r="L74" s="63" t="s">
        <v>28</v>
      </c>
      <c r="M74" s="63" t="s">
        <v>28</v>
      </c>
      <c r="N74" s="9"/>
      <c r="O74" s="194" t="s">
        <v>28</v>
      </c>
      <c r="P74" s="9"/>
      <c r="Q74" s="123">
        <v>7.6999999999999999E-2</v>
      </c>
      <c r="R74" s="189">
        <f t="shared" si="6"/>
        <v>0</v>
      </c>
      <c r="S74" s="688">
        <v>265</v>
      </c>
      <c r="T74" s="19">
        <f t="shared" si="2"/>
        <v>0</v>
      </c>
      <c r="AA74" s="15" t="s">
        <v>182</v>
      </c>
      <c r="AB74" s="133" t="s">
        <v>28</v>
      </c>
      <c r="AC74" s="130">
        <v>1.6</v>
      </c>
      <c r="AS74" s="3" t="s">
        <v>9785</v>
      </c>
      <c r="AT74" s="3" t="s">
        <v>10003</v>
      </c>
      <c r="AV74" s="3" t="s">
        <v>9785</v>
      </c>
      <c r="AW74" s="3" t="s">
        <v>10002</v>
      </c>
    </row>
    <row r="75" spans="1:49" ht="14.25" customHeight="1">
      <c r="A75" s="81"/>
      <c r="B75" s="82"/>
      <c r="C75" s="1322"/>
      <c r="D75" s="813"/>
      <c r="E75" s="1331"/>
      <c r="F75" s="14"/>
      <c r="G75" s="8" t="s">
        <v>10005</v>
      </c>
      <c r="H75" s="13"/>
      <c r="I75" s="17"/>
      <c r="J75" s="8" t="s">
        <v>210</v>
      </c>
      <c r="K75" s="9"/>
      <c r="L75" s="63" t="s">
        <v>28</v>
      </c>
      <c r="M75" s="63" t="s">
        <v>28</v>
      </c>
      <c r="N75" s="9"/>
      <c r="O75" s="194" t="s">
        <v>28</v>
      </c>
      <c r="P75" s="9"/>
      <c r="Q75" s="123">
        <v>1.4999999999999999E-2</v>
      </c>
      <c r="R75" s="189">
        <f t="shared" si="6"/>
        <v>0</v>
      </c>
      <c r="S75" s="688">
        <v>265</v>
      </c>
      <c r="T75" s="19">
        <f t="shared" si="2"/>
        <v>0</v>
      </c>
      <c r="AA75" s="15"/>
      <c r="AB75" s="133" t="s">
        <v>28</v>
      </c>
      <c r="AC75" s="130">
        <v>0.97</v>
      </c>
      <c r="AS75" s="3" t="s">
        <v>9789</v>
      </c>
      <c r="AT75" s="3" t="s">
        <v>10001</v>
      </c>
      <c r="AV75" s="3" t="s">
        <v>9789</v>
      </c>
      <c r="AW75" s="3" t="s">
        <v>10002</v>
      </c>
    </row>
    <row r="76" spans="1:49" ht="45.75" customHeight="1">
      <c r="A76" s="81"/>
      <c r="B76" s="82"/>
      <c r="C76" s="1322"/>
      <c r="D76" s="813"/>
      <c r="E76" s="1331"/>
      <c r="F76" s="14"/>
      <c r="G76" s="8" t="s">
        <v>10006</v>
      </c>
      <c r="H76" s="13"/>
      <c r="I76" s="17"/>
      <c r="J76" s="8" t="s">
        <v>210</v>
      </c>
      <c r="K76" s="9"/>
      <c r="L76" s="63" t="s">
        <v>28</v>
      </c>
      <c r="M76" s="63" t="s">
        <v>28</v>
      </c>
      <c r="N76" s="9"/>
      <c r="O76" s="194" t="s">
        <v>28</v>
      </c>
      <c r="P76" s="9"/>
      <c r="Q76" s="123">
        <v>1.5</v>
      </c>
      <c r="R76" s="189">
        <f t="shared" si="6"/>
        <v>0</v>
      </c>
      <c r="S76" s="688">
        <v>265</v>
      </c>
      <c r="T76" s="19">
        <f t="shared" si="2"/>
        <v>0</v>
      </c>
      <c r="AA76" s="15"/>
      <c r="AB76" s="133" t="s">
        <v>28</v>
      </c>
      <c r="AC76" s="130">
        <v>1.7000000000000001E-2</v>
      </c>
      <c r="AS76" s="3" t="s">
        <v>9794</v>
      </c>
      <c r="AT76" s="3" t="s">
        <v>10001</v>
      </c>
      <c r="AV76" s="3" t="s">
        <v>9794</v>
      </c>
      <c r="AW76" s="3" t="s">
        <v>10002</v>
      </c>
    </row>
    <row r="77" spans="1:49" ht="45.75" customHeight="1">
      <c r="A77" s="81"/>
      <c r="B77" s="82"/>
      <c r="C77" s="1322"/>
      <c r="D77" s="813"/>
      <c r="E77" s="1331"/>
      <c r="F77" s="14"/>
      <c r="G77" s="8" t="s">
        <v>10007</v>
      </c>
      <c r="H77" s="13"/>
      <c r="I77" s="17"/>
      <c r="J77" s="8" t="s">
        <v>210</v>
      </c>
      <c r="K77" s="9"/>
      <c r="L77" s="63" t="s">
        <v>28</v>
      </c>
      <c r="M77" s="63" t="s">
        <v>28</v>
      </c>
      <c r="N77" s="9"/>
      <c r="O77" s="194" t="s">
        <v>28</v>
      </c>
      <c r="P77" s="9"/>
      <c r="Q77" s="123">
        <v>0.65</v>
      </c>
      <c r="R77" s="189">
        <f t="shared" si="6"/>
        <v>0</v>
      </c>
      <c r="S77" s="688">
        <v>265</v>
      </c>
      <c r="T77" s="19">
        <f t="shared" ref="T77:T109" si="7">IF(ISERROR(R77*S77),"",ROUND(R77*S77,1))</f>
        <v>0</v>
      </c>
      <c r="AA77" s="15"/>
      <c r="AB77" s="133" t="s">
        <v>28</v>
      </c>
      <c r="AC77" s="130">
        <v>0.01</v>
      </c>
      <c r="AS77" s="3" t="s">
        <v>9798</v>
      </c>
      <c r="AT77" s="3" t="s">
        <v>10001</v>
      </c>
      <c r="AV77" s="3" t="s">
        <v>9798</v>
      </c>
      <c r="AW77" s="3" t="s">
        <v>10008</v>
      </c>
    </row>
    <row r="78" spans="1:49" ht="45.75" customHeight="1">
      <c r="A78" s="81"/>
      <c r="B78" s="82"/>
      <c r="C78" s="1322"/>
      <c r="D78" s="813"/>
      <c r="E78" s="1331"/>
      <c r="F78" s="14"/>
      <c r="G78" s="8" t="s">
        <v>10009</v>
      </c>
      <c r="H78" s="13"/>
      <c r="I78" s="17"/>
      <c r="J78" s="8" t="s">
        <v>210</v>
      </c>
      <c r="K78" s="9"/>
      <c r="L78" s="63" t="s">
        <v>28</v>
      </c>
      <c r="M78" s="63" t="s">
        <v>28</v>
      </c>
      <c r="N78" s="9"/>
      <c r="O78" s="194" t="s">
        <v>28</v>
      </c>
      <c r="P78" s="9"/>
      <c r="Q78" s="123">
        <v>0.88</v>
      </c>
      <c r="R78" s="189">
        <f t="shared" si="6"/>
        <v>0</v>
      </c>
      <c r="S78" s="688">
        <v>265</v>
      </c>
      <c r="T78" s="19">
        <f t="shared" si="7"/>
        <v>0</v>
      </c>
      <c r="Z78" s="118"/>
      <c r="AA78" s="15"/>
      <c r="AB78" s="133" t="s">
        <v>28</v>
      </c>
      <c r="AC78" s="130">
        <v>1.9E-2</v>
      </c>
      <c r="AS78" s="110" t="s">
        <v>9802</v>
      </c>
      <c r="AT78" s="3" t="s">
        <v>10001</v>
      </c>
      <c r="AV78" s="3" t="s">
        <v>9802</v>
      </c>
      <c r="AW78" s="3" t="s">
        <v>10002</v>
      </c>
    </row>
    <row r="79" spans="1:49" ht="45.75" customHeight="1">
      <c r="A79" s="81"/>
      <c r="B79" s="82"/>
      <c r="C79" s="1322"/>
      <c r="D79" s="813"/>
      <c r="E79" s="1331"/>
      <c r="F79" s="14"/>
      <c r="G79" s="8" t="s">
        <v>10010</v>
      </c>
      <c r="H79" s="13"/>
      <c r="I79" s="17"/>
      <c r="J79" s="8" t="s">
        <v>210</v>
      </c>
      <c r="K79" s="9"/>
      <c r="L79" s="63" t="s">
        <v>28</v>
      </c>
      <c r="M79" s="63" t="s">
        <v>28</v>
      </c>
      <c r="N79" s="9"/>
      <c r="O79" s="194" t="s">
        <v>28</v>
      </c>
      <c r="P79" s="9"/>
      <c r="Q79" s="123">
        <v>0.28999999999999998</v>
      </c>
      <c r="R79" s="189">
        <f t="shared" si="6"/>
        <v>0</v>
      </c>
      <c r="S79" s="688">
        <v>265</v>
      </c>
      <c r="T79" s="19">
        <f t="shared" si="7"/>
        <v>0</v>
      </c>
      <c r="Z79" s="118"/>
      <c r="AA79" s="15"/>
      <c r="AB79" s="133" t="s">
        <v>28</v>
      </c>
      <c r="AC79" s="130">
        <v>1.2E-2</v>
      </c>
      <c r="AS79" s="110" t="s">
        <v>9807</v>
      </c>
      <c r="AT79" s="3" t="s">
        <v>10001</v>
      </c>
      <c r="AV79" s="3" t="s">
        <v>9807</v>
      </c>
      <c r="AW79" s="3" t="s">
        <v>10008</v>
      </c>
    </row>
    <row r="80" spans="1:49" ht="45.75" customHeight="1">
      <c r="A80" s="81"/>
      <c r="B80" s="82"/>
      <c r="C80" s="1322"/>
      <c r="D80" s="813"/>
      <c r="E80" s="1331"/>
      <c r="F80" s="14"/>
      <c r="G80" s="8" t="s">
        <v>10011</v>
      </c>
      <c r="H80" s="13"/>
      <c r="I80" s="17"/>
      <c r="J80" s="8" t="s">
        <v>210</v>
      </c>
      <c r="K80" s="9"/>
      <c r="L80" s="63" t="s">
        <v>28</v>
      </c>
      <c r="M80" s="63" t="s">
        <v>28</v>
      </c>
      <c r="N80" s="9"/>
      <c r="O80" s="194" t="s">
        <v>28</v>
      </c>
      <c r="P80" s="9"/>
      <c r="Q80" s="123">
        <v>0.26</v>
      </c>
      <c r="R80" s="189">
        <f t="shared" si="6"/>
        <v>0</v>
      </c>
      <c r="S80" s="688">
        <v>265</v>
      </c>
      <c r="T80" s="19">
        <f t="shared" si="7"/>
        <v>0</v>
      </c>
      <c r="Z80" s="118"/>
      <c r="AA80" s="15"/>
      <c r="AB80" s="133" t="s">
        <v>28</v>
      </c>
      <c r="AC80" s="130">
        <v>1.9E-2</v>
      </c>
      <c r="AS80" s="1329" t="s">
        <v>10012</v>
      </c>
      <c r="AT80" s="1321"/>
      <c r="AV80" s="3" t="s">
        <v>9811</v>
      </c>
      <c r="AW80" s="3" t="s">
        <v>10013</v>
      </c>
    </row>
    <row r="81" spans="1:49" ht="33" customHeight="1">
      <c r="A81" s="81"/>
      <c r="B81" s="82"/>
      <c r="C81" s="1322"/>
      <c r="D81" s="813"/>
      <c r="E81" s="1331"/>
      <c r="F81" s="14"/>
      <c r="G81" s="8" t="s">
        <v>10014</v>
      </c>
      <c r="H81" s="13"/>
      <c r="I81" s="17"/>
      <c r="J81" s="8" t="s">
        <v>210</v>
      </c>
      <c r="K81" s="9"/>
      <c r="L81" s="63" t="s">
        <v>28</v>
      </c>
      <c r="M81" s="63" t="s">
        <v>28</v>
      </c>
      <c r="N81" s="9"/>
      <c r="O81" s="194" t="s">
        <v>28</v>
      </c>
      <c r="P81" s="9"/>
      <c r="Q81" s="123">
        <v>3.1E-2</v>
      </c>
      <c r="R81" s="189">
        <f>IF(ISERROR(I81*Q82),"",ROUND(I81*Q82,1))</f>
        <v>0</v>
      </c>
      <c r="S81" s="688">
        <v>265</v>
      </c>
      <c r="T81" s="19">
        <f t="shared" si="7"/>
        <v>0</v>
      </c>
      <c r="Z81" s="118"/>
      <c r="AA81" s="15"/>
      <c r="AB81" s="133" t="s">
        <v>28</v>
      </c>
      <c r="AC81" s="130">
        <v>1.9E-2</v>
      </c>
      <c r="AS81" s="3" t="s">
        <v>10000</v>
      </c>
      <c r="AV81" s="3" t="s">
        <v>9815</v>
      </c>
      <c r="AW81" s="3" t="s">
        <v>10013</v>
      </c>
    </row>
    <row r="82" spans="1:49" ht="16.5" customHeight="1">
      <c r="A82" s="81"/>
      <c r="B82" s="82"/>
      <c r="C82" s="1322"/>
      <c r="D82" s="813"/>
      <c r="E82" s="1331"/>
      <c r="F82" s="14"/>
      <c r="G82" s="781" t="s">
        <v>10015</v>
      </c>
      <c r="H82" s="13"/>
      <c r="I82" s="17"/>
      <c r="J82" s="8" t="s">
        <v>210</v>
      </c>
      <c r="K82" s="9"/>
      <c r="L82" s="63"/>
      <c r="M82" s="63"/>
      <c r="N82" s="9"/>
      <c r="O82" s="194" t="s">
        <v>28</v>
      </c>
      <c r="P82" s="9"/>
      <c r="Q82" s="123">
        <v>0.88</v>
      </c>
      <c r="R82" s="189">
        <f>IF(ISERROR(I82*Q83),"",ROUND(I82*Q83,1))</f>
        <v>0</v>
      </c>
      <c r="S82" s="688">
        <v>265</v>
      </c>
      <c r="T82" s="19">
        <f t="shared" si="7"/>
        <v>0</v>
      </c>
      <c r="Z82" s="118"/>
      <c r="AA82" s="15"/>
      <c r="AB82" s="133" t="s">
        <v>28</v>
      </c>
      <c r="AC82" s="130">
        <v>1.9E-2</v>
      </c>
      <c r="AS82" s="3" t="s">
        <v>9845</v>
      </c>
      <c r="AV82" s="3" t="s">
        <v>9818</v>
      </c>
      <c r="AW82" s="3" t="s">
        <v>10013</v>
      </c>
    </row>
    <row r="83" spans="1:49" ht="33" customHeight="1">
      <c r="A83" s="81"/>
      <c r="B83" s="82"/>
      <c r="C83" s="1322"/>
      <c r="D83" s="813"/>
      <c r="E83" s="1331"/>
      <c r="F83" s="14"/>
      <c r="G83" s="8" t="s">
        <v>10016</v>
      </c>
      <c r="H83" s="13"/>
      <c r="I83" s="17"/>
      <c r="J83" s="8" t="s">
        <v>210</v>
      </c>
      <c r="K83" s="9"/>
      <c r="L83" s="63"/>
      <c r="M83" s="63"/>
      <c r="N83" s="9"/>
      <c r="O83" s="194" t="s">
        <v>28</v>
      </c>
      <c r="P83" s="9"/>
      <c r="Q83" s="123">
        <v>9.9000000000000005E-2</v>
      </c>
      <c r="R83" s="189" t="str">
        <f>IF(ISERROR(I83*#REF!),"",ROUND(I83*#REF!,1))</f>
        <v/>
      </c>
      <c r="S83" s="688">
        <v>265</v>
      </c>
      <c r="T83" s="19" t="str">
        <f t="shared" si="7"/>
        <v/>
      </c>
      <c r="Z83" s="118"/>
      <c r="AA83" s="15"/>
      <c r="AB83" s="133" t="s">
        <v>28</v>
      </c>
      <c r="AC83" s="130">
        <v>1.9E-2</v>
      </c>
      <c r="AS83" s="3" t="s">
        <v>9848</v>
      </c>
      <c r="AV83" s="3" t="s">
        <v>9820</v>
      </c>
      <c r="AW83" s="3" t="s">
        <v>10013</v>
      </c>
    </row>
    <row r="84" spans="1:49" ht="15" customHeight="1">
      <c r="A84" s="81"/>
      <c r="B84" s="82"/>
      <c r="C84" s="1322"/>
      <c r="D84" s="813"/>
      <c r="E84" s="1331"/>
      <c r="F84" s="14"/>
      <c r="G84" s="8" t="s">
        <v>9950</v>
      </c>
      <c r="H84" s="13"/>
      <c r="I84" s="17"/>
      <c r="J84" s="8" t="s">
        <v>210</v>
      </c>
      <c r="K84" s="9"/>
      <c r="L84" s="63"/>
      <c r="M84" s="63"/>
      <c r="N84" s="9"/>
      <c r="O84" s="194" t="s">
        <v>28</v>
      </c>
      <c r="P84" s="9"/>
      <c r="Q84" s="123">
        <v>6.2E-2</v>
      </c>
      <c r="R84" s="189">
        <f t="shared" si="6"/>
        <v>0</v>
      </c>
      <c r="S84" s="688">
        <v>265</v>
      </c>
      <c r="T84" s="19">
        <f t="shared" si="7"/>
        <v>0</v>
      </c>
      <c r="Z84" s="118"/>
      <c r="AA84" s="15"/>
      <c r="AB84" s="133"/>
      <c r="AC84" s="130"/>
      <c r="AS84" s="3" t="s">
        <v>9850</v>
      </c>
      <c r="AV84" s="3" t="s">
        <v>8077</v>
      </c>
      <c r="AW84" s="3" t="s">
        <v>10013</v>
      </c>
    </row>
    <row r="85" spans="1:49" ht="45.75" customHeight="1">
      <c r="A85" s="81"/>
      <c r="B85" s="82"/>
      <c r="C85" s="1323"/>
      <c r="D85" s="813"/>
      <c r="E85" s="1332"/>
      <c r="F85" s="14"/>
      <c r="G85" s="8" t="s">
        <v>9951</v>
      </c>
      <c r="H85" s="13"/>
      <c r="I85" s="17"/>
      <c r="J85" s="8" t="s">
        <v>210</v>
      </c>
      <c r="K85" s="9"/>
      <c r="L85" s="63"/>
      <c r="M85" s="63"/>
      <c r="N85" s="9"/>
      <c r="O85" s="194" t="s">
        <v>28</v>
      </c>
      <c r="P85" s="9"/>
      <c r="Q85" s="123">
        <v>7.6999999999999999E-2</v>
      </c>
      <c r="R85" s="189">
        <f t="shared" si="6"/>
        <v>0</v>
      </c>
      <c r="S85" s="688">
        <v>265</v>
      </c>
      <c r="T85" s="19">
        <f t="shared" si="7"/>
        <v>0</v>
      </c>
      <c r="Z85" s="118"/>
      <c r="AA85" s="15"/>
      <c r="AB85" s="133"/>
      <c r="AC85" s="130"/>
      <c r="AS85" s="3" t="s">
        <v>9852</v>
      </c>
      <c r="AV85" s="3" t="s">
        <v>61</v>
      </c>
      <c r="AW85" s="3" t="s">
        <v>10013</v>
      </c>
    </row>
    <row r="86" spans="1:49" ht="15" customHeight="1">
      <c r="A86" s="81"/>
      <c r="B86" s="82"/>
      <c r="C86" s="1304" t="s">
        <v>64</v>
      </c>
      <c r="D86" s="813"/>
      <c r="E86" s="735" t="s">
        <v>9952</v>
      </c>
      <c r="F86" s="14"/>
      <c r="G86" s="13" t="s">
        <v>80</v>
      </c>
      <c r="H86" s="13"/>
      <c r="I86" s="17"/>
      <c r="J86" s="8" t="s">
        <v>468</v>
      </c>
      <c r="K86" s="9"/>
      <c r="L86" s="63" t="s">
        <v>28</v>
      </c>
      <c r="M86" s="63" t="s">
        <v>28</v>
      </c>
      <c r="N86" s="9"/>
      <c r="O86" s="194" t="s">
        <v>28</v>
      </c>
      <c r="P86" s="9"/>
      <c r="Q86" s="123">
        <v>0.47</v>
      </c>
      <c r="R86" s="189">
        <f t="shared" si="6"/>
        <v>0</v>
      </c>
      <c r="S86" s="688">
        <v>265</v>
      </c>
      <c r="T86" s="19">
        <f t="shared" si="7"/>
        <v>0</v>
      </c>
      <c r="Z86" s="118"/>
      <c r="AA86" s="15"/>
      <c r="AB86" s="133"/>
      <c r="AC86" s="130"/>
      <c r="AS86" s="3" t="s">
        <v>9854</v>
      </c>
      <c r="AV86" s="3" t="s">
        <v>9827</v>
      </c>
      <c r="AW86" s="3" t="s">
        <v>10013</v>
      </c>
    </row>
    <row r="87" spans="1:49" ht="15" customHeight="1">
      <c r="A87" s="81"/>
      <c r="B87" s="82"/>
      <c r="C87" s="1322"/>
      <c r="D87" s="813"/>
      <c r="E87" s="735" t="s">
        <v>9953</v>
      </c>
      <c r="F87" s="14"/>
      <c r="G87" s="13" t="s">
        <v>80</v>
      </c>
      <c r="H87" s="13"/>
      <c r="I87" s="17"/>
      <c r="J87" s="8" t="s">
        <v>468</v>
      </c>
      <c r="K87" s="9"/>
      <c r="L87" s="63" t="s">
        <v>28</v>
      </c>
      <c r="M87" s="63" t="s">
        <v>28</v>
      </c>
      <c r="N87" s="9"/>
      <c r="O87" s="194" t="s">
        <v>28</v>
      </c>
      <c r="P87" s="9"/>
      <c r="Q87" s="123">
        <v>1.4E-2</v>
      </c>
      <c r="R87" s="189">
        <f t="shared" si="6"/>
        <v>0</v>
      </c>
      <c r="S87" s="688">
        <v>265</v>
      </c>
      <c r="T87" s="19">
        <f t="shared" si="7"/>
        <v>0</v>
      </c>
      <c r="Z87" s="118"/>
      <c r="AA87" s="15"/>
      <c r="AB87" s="133"/>
      <c r="AC87" s="130"/>
      <c r="AS87" s="3" t="s">
        <v>8086</v>
      </c>
      <c r="AV87" s="3" t="s">
        <v>9831</v>
      </c>
      <c r="AW87" s="3" t="s">
        <v>10013</v>
      </c>
    </row>
    <row r="88" spans="1:49" ht="15" customHeight="1">
      <c r="A88" s="81"/>
      <c r="B88" s="82"/>
      <c r="C88" s="1322"/>
      <c r="D88" s="813"/>
      <c r="E88" s="735" t="s">
        <v>9954</v>
      </c>
      <c r="F88" s="14"/>
      <c r="G88" s="13" t="s">
        <v>80</v>
      </c>
      <c r="H88" s="13"/>
      <c r="I88" s="17"/>
      <c r="J88" s="8" t="s">
        <v>468</v>
      </c>
      <c r="K88" s="9"/>
      <c r="L88" s="63" t="s">
        <v>28</v>
      </c>
      <c r="M88" s="63" t="s">
        <v>28</v>
      </c>
      <c r="N88" s="9"/>
      <c r="O88" s="194" t="s">
        <v>28</v>
      </c>
      <c r="P88" s="9"/>
      <c r="Q88" s="123">
        <v>17</v>
      </c>
      <c r="R88" s="189">
        <f t="shared" si="6"/>
        <v>0</v>
      </c>
      <c r="S88" s="688">
        <v>265</v>
      </c>
      <c r="T88" s="19">
        <f t="shared" si="7"/>
        <v>0</v>
      </c>
      <c r="AA88" s="15"/>
      <c r="AB88" s="133" t="s">
        <v>28</v>
      </c>
      <c r="AC88" s="130">
        <v>5.67E-2</v>
      </c>
      <c r="AS88" s="3" t="s">
        <v>9858</v>
      </c>
      <c r="AV88" s="3" t="s">
        <v>9835</v>
      </c>
      <c r="AW88" s="3" t="s">
        <v>10013</v>
      </c>
    </row>
    <row r="89" spans="1:49" ht="15" customHeight="1">
      <c r="A89" s="81"/>
      <c r="B89" s="82"/>
      <c r="C89" s="1322"/>
      <c r="D89" s="813"/>
      <c r="E89" s="735" t="s">
        <v>9955</v>
      </c>
      <c r="F89" s="14"/>
      <c r="G89" s="13" t="s">
        <v>80</v>
      </c>
      <c r="H89" s="13"/>
      <c r="I89" s="17"/>
      <c r="J89" s="8" t="s">
        <v>468</v>
      </c>
      <c r="K89" s="9"/>
      <c r="L89" s="63" t="s">
        <v>28</v>
      </c>
      <c r="M89" s="63" t="s">
        <v>28</v>
      </c>
      <c r="N89" s="9"/>
      <c r="O89" s="194" t="s">
        <v>28</v>
      </c>
      <c r="P89" s="9"/>
      <c r="Q89" s="123">
        <v>4</v>
      </c>
      <c r="R89" s="189">
        <f t="shared" si="6"/>
        <v>0</v>
      </c>
      <c r="S89" s="688">
        <v>265</v>
      </c>
      <c r="T89" s="19">
        <f t="shared" si="7"/>
        <v>0</v>
      </c>
      <c r="AA89" s="15"/>
      <c r="AB89" s="133"/>
      <c r="AC89" s="130"/>
      <c r="AS89" s="110" t="s">
        <v>9860</v>
      </c>
      <c r="AV89" s="3" t="s">
        <v>9838</v>
      </c>
      <c r="AW89" s="3" t="s">
        <v>10013</v>
      </c>
    </row>
    <row r="90" spans="1:49" ht="15" customHeight="1">
      <c r="A90" s="81"/>
      <c r="B90" s="82"/>
      <c r="C90" s="1323"/>
      <c r="D90" s="813"/>
      <c r="E90" s="735" t="s">
        <v>9956</v>
      </c>
      <c r="F90" s="14"/>
      <c r="G90" s="13" t="s">
        <v>80</v>
      </c>
      <c r="H90" s="13"/>
      <c r="I90" s="17"/>
      <c r="J90" s="8" t="s">
        <v>468</v>
      </c>
      <c r="K90" s="9"/>
      <c r="L90" s="63" t="s">
        <v>28</v>
      </c>
      <c r="M90" s="63" t="s">
        <v>28</v>
      </c>
      <c r="N90" s="9"/>
      <c r="O90" s="194" t="s">
        <v>28</v>
      </c>
      <c r="P90" s="9"/>
      <c r="Q90" s="123">
        <v>5.3</v>
      </c>
      <c r="R90" s="189">
        <f t="shared" si="6"/>
        <v>0</v>
      </c>
      <c r="S90" s="688">
        <v>265</v>
      </c>
      <c r="T90" s="19">
        <f t="shared" si="7"/>
        <v>0</v>
      </c>
      <c r="AA90" s="15"/>
      <c r="AB90" s="133"/>
      <c r="AC90" s="130"/>
      <c r="AS90" s="110"/>
      <c r="AV90" s="3" t="s">
        <v>9841</v>
      </c>
      <c r="AW90" s="3" t="s">
        <v>10013</v>
      </c>
    </row>
    <row r="91" spans="1:49" ht="14.25" customHeight="1">
      <c r="A91" s="81"/>
      <c r="B91" s="82"/>
      <c r="C91" s="1304" t="s">
        <v>66</v>
      </c>
      <c r="D91" s="813"/>
      <c r="E91" s="738" t="s">
        <v>10017</v>
      </c>
      <c r="F91" s="14"/>
      <c r="G91" s="13" t="s">
        <v>67</v>
      </c>
      <c r="H91" s="13"/>
      <c r="I91" s="17"/>
      <c r="J91" s="8" t="s">
        <v>219</v>
      </c>
      <c r="K91" s="9"/>
      <c r="L91" s="63" t="s">
        <v>28</v>
      </c>
      <c r="M91" s="63" t="s">
        <v>28</v>
      </c>
      <c r="N91" s="9"/>
      <c r="O91" s="194" t="s">
        <v>28</v>
      </c>
      <c r="P91" s="9"/>
      <c r="Q91" s="123">
        <v>1.3999999999999999E-4</v>
      </c>
      <c r="R91" s="189">
        <f t="shared" si="6"/>
        <v>0</v>
      </c>
      <c r="S91" s="688">
        <v>265</v>
      </c>
      <c r="T91" s="19">
        <f t="shared" si="7"/>
        <v>0</v>
      </c>
      <c r="AA91" s="15"/>
      <c r="AB91" s="133"/>
      <c r="AC91" s="130"/>
      <c r="AV91" s="3" t="s">
        <v>9845</v>
      </c>
      <c r="AW91" s="3" t="s">
        <v>10013</v>
      </c>
    </row>
    <row r="92" spans="1:49" ht="14.25" customHeight="1">
      <c r="A92" s="81"/>
      <c r="B92" s="82"/>
      <c r="C92" s="1322"/>
      <c r="D92" s="814"/>
      <c r="E92" s="738" t="s">
        <v>10018</v>
      </c>
      <c r="F92" s="14"/>
      <c r="G92" s="13" t="s">
        <v>67</v>
      </c>
      <c r="H92" s="13"/>
      <c r="I92" s="17"/>
      <c r="J92" s="8" t="s">
        <v>219</v>
      </c>
      <c r="K92" s="9"/>
      <c r="L92" s="63" t="s">
        <v>28</v>
      </c>
      <c r="M92" s="63" t="s">
        <v>28</v>
      </c>
      <c r="N92" s="9"/>
      <c r="O92" s="194" t="s">
        <v>28</v>
      </c>
      <c r="P92" s="9"/>
      <c r="Q92" s="123">
        <v>3.0000000000000001E-5</v>
      </c>
      <c r="R92" s="189">
        <f t="shared" si="6"/>
        <v>0</v>
      </c>
      <c r="S92" s="688">
        <v>265</v>
      </c>
      <c r="T92" s="19">
        <f t="shared" si="7"/>
        <v>0</v>
      </c>
      <c r="AA92" s="15"/>
      <c r="AB92" s="133"/>
      <c r="AC92" s="130"/>
      <c r="AV92" s="3" t="s">
        <v>9848</v>
      </c>
      <c r="AW92" s="3" t="s">
        <v>10013</v>
      </c>
    </row>
    <row r="93" spans="1:49" ht="24.75" customHeight="1">
      <c r="A93" s="81"/>
      <c r="B93" s="82"/>
      <c r="C93" s="1322"/>
      <c r="D93" s="814"/>
      <c r="E93" s="740" t="s">
        <v>10093</v>
      </c>
      <c r="F93" s="14"/>
      <c r="G93" s="13" t="s">
        <v>67</v>
      </c>
      <c r="H93" s="13"/>
      <c r="I93" s="17"/>
      <c r="J93" s="8" t="s">
        <v>219</v>
      </c>
      <c r="K93" s="9"/>
      <c r="L93" s="63" t="s">
        <v>28</v>
      </c>
      <c r="M93" s="63" t="s">
        <v>28</v>
      </c>
      <c r="N93" s="9"/>
      <c r="O93" s="194" t="s">
        <v>28</v>
      </c>
      <c r="P93" s="9"/>
      <c r="Q93" s="123">
        <v>1.2E-5</v>
      </c>
      <c r="R93" s="189">
        <f t="shared" si="6"/>
        <v>0</v>
      </c>
      <c r="S93" s="688">
        <v>265</v>
      </c>
      <c r="T93" s="19">
        <f t="shared" si="7"/>
        <v>0</v>
      </c>
      <c r="AA93" s="15"/>
      <c r="AB93" s="133" t="s">
        <v>28</v>
      </c>
      <c r="AC93" s="130">
        <v>5.3900000000000003E-2</v>
      </c>
      <c r="AV93" s="3" t="s">
        <v>9850</v>
      </c>
      <c r="AW93" s="3" t="s">
        <v>10013</v>
      </c>
    </row>
    <row r="94" spans="1:49" ht="24.75" customHeight="1">
      <c r="A94" s="81"/>
      <c r="B94" s="82"/>
      <c r="C94" s="1322"/>
      <c r="D94" s="814"/>
      <c r="E94" s="740" t="s">
        <v>10094</v>
      </c>
      <c r="F94" s="14"/>
      <c r="G94" s="13" t="s">
        <v>67</v>
      </c>
      <c r="H94" s="13"/>
      <c r="I94" s="17"/>
      <c r="J94" s="8" t="s">
        <v>219</v>
      </c>
      <c r="K94" s="9"/>
      <c r="L94" s="63" t="s">
        <v>28</v>
      </c>
      <c r="M94" s="63" t="s">
        <v>28</v>
      </c>
      <c r="N94" s="9"/>
      <c r="O94" s="194" t="s">
        <v>28</v>
      </c>
      <c r="P94" s="9"/>
      <c r="Q94" s="123">
        <v>1.1000000000000001E-6</v>
      </c>
      <c r="R94" s="189">
        <f t="shared" si="6"/>
        <v>0</v>
      </c>
      <c r="S94" s="688">
        <v>265</v>
      </c>
      <c r="T94" s="19">
        <f t="shared" si="7"/>
        <v>0</v>
      </c>
      <c r="AA94" s="15"/>
      <c r="AB94" s="133" t="s">
        <v>28</v>
      </c>
      <c r="AC94" s="130">
        <v>7.2399999999999992E-2</v>
      </c>
      <c r="AV94" s="3" t="s">
        <v>9852</v>
      </c>
      <c r="AW94" s="3" t="s">
        <v>10013</v>
      </c>
    </row>
    <row r="95" spans="1:49" ht="14.25" customHeight="1">
      <c r="A95" s="81"/>
      <c r="B95" s="82"/>
      <c r="C95" s="1322"/>
      <c r="D95" s="814"/>
      <c r="E95" s="741" t="s">
        <v>68</v>
      </c>
      <c r="F95" s="14"/>
      <c r="G95" s="13" t="s">
        <v>69</v>
      </c>
      <c r="H95" s="13"/>
      <c r="I95" s="17"/>
      <c r="J95" s="8" t="s">
        <v>468</v>
      </c>
      <c r="K95" s="9"/>
      <c r="L95" s="63" t="s">
        <v>28</v>
      </c>
      <c r="M95" s="63" t="s">
        <v>28</v>
      </c>
      <c r="N95" s="9"/>
      <c r="O95" s="194" t="s">
        <v>28</v>
      </c>
      <c r="P95" s="9"/>
      <c r="Q95" s="123">
        <v>4.4999999999999997E-3</v>
      </c>
      <c r="R95" s="189">
        <f t="shared" si="6"/>
        <v>0</v>
      </c>
      <c r="S95" s="688">
        <v>265</v>
      </c>
      <c r="T95" s="19">
        <f t="shared" si="7"/>
        <v>0</v>
      </c>
      <c r="AA95" s="15"/>
      <c r="AB95" s="133" t="s">
        <v>28</v>
      </c>
      <c r="AC95" s="130">
        <v>7.2399999999999992E-2</v>
      </c>
      <c r="AV95" s="3" t="s">
        <v>9854</v>
      </c>
      <c r="AW95" s="3" t="s">
        <v>10013</v>
      </c>
    </row>
    <row r="96" spans="1:49" ht="14.25" customHeight="1">
      <c r="A96" s="81"/>
      <c r="B96" s="82"/>
      <c r="C96" s="1322"/>
      <c r="D96" s="814"/>
      <c r="E96" s="741" t="s">
        <v>70</v>
      </c>
      <c r="F96" s="14"/>
      <c r="G96" s="13" t="s">
        <v>69</v>
      </c>
      <c r="H96" s="13"/>
      <c r="I96" s="17"/>
      <c r="J96" s="8" t="s">
        <v>468</v>
      </c>
      <c r="K96" s="9"/>
      <c r="L96" s="63" t="s">
        <v>28</v>
      </c>
      <c r="M96" s="63" t="s">
        <v>28</v>
      </c>
      <c r="N96" s="9"/>
      <c r="O96" s="194" t="s">
        <v>28</v>
      </c>
      <c r="P96" s="9"/>
      <c r="Q96" s="123">
        <v>4.4999999999999997E-3</v>
      </c>
      <c r="R96" s="189">
        <f t="shared" si="6"/>
        <v>0</v>
      </c>
      <c r="S96" s="688">
        <v>265</v>
      </c>
      <c r="T96" s="19">
        <f t="shared" si="7"/>
        <v>0</v>
      </c>
      <c r="AA96" s="15"/>
      <c r="AB96" s="133" t="s">
        <v>28</v>
      </c>
      <c r="AC96" s="130">
        <v>7.2399999999999992E-2</v>
      </c>
      <c r="AV96" s="3" t="s">
        <v>8086</v>
      </c>
      <c r="AW96" s="3" t="s">
        <v>10013</v>
      </c>
    </row>
    <row r="97" spans="1:50" ht="14.25" customHeight="1">
      <c r="A97" s="81"/>
      <c r="B97" s="82"/>
      <c r="C97" s="1322"/>
      <c r="D97" s="814"/>
      <c r="E97" s="741" t="s">
        <v>71</v>
      </c>
      <c r="F97" s="14"/>
      <c r="G97" s="13" t="s">
        <v>69</v>
      </c>
      <c r="H97" s="13"/>
      <c r="I97" s="17"/>
      <c r="J97" s="8" t="s">
        <v>468</v>
      </c>
      <c r="K97" s="9"/>
      <c r="L97" s="63" t="s">
        <v>28</v>
      </c>
      <c r="M97" s="63" t="s">
        <v>28</v>
      </c>
      <c r="N97" s="9"/>
      <c r="O97" s="194" t="s">
        <v>28</v>
      </c>
      <c r="P97" s="9"/>
      <c r="Q97" s="123">
        <v>2.9</v>
      </c>
      <c r="R97" s="189">
        <f t="shared" si="6"/>
        <v>0</v>
      </c>
      <c r="S97" s="688">
        <v>265</v>
      </c>
      <c r="T97" s="19">
        <f t="shared" si="7"/>
        <v>0</v>
      </c>
      <c r="AA97" s="15"/>
      <c r="AB97" s="133" t="s">
        <v>28</v>
      </c>
      <c r="AC97" s="130">
        <v>7.2399999999999992E-2</v>
      </c>
      <c r="AV97" s="3" t="s">
        <v>9858</v>
      </c>
      <c r="AW97" s="3" t="s">
        <v>10013</v>
      </c>
    </row>
    <row r="98" spans="1:50" ht="29.25" customHeight="1">
      <c r="A98" s="81"/>
      <c r="B98" s="82"/>
      <c r="C98" s="1322"/>
      <c r="D98" s="814"/>
      <c r="E98" s="742" t="s">
        <v>10095</v>
      </c>
      <c r="F98" s="14"/>
      <c r="G98" s="13" t="s">
        <v>69</v>
      </c>
      <c r="H98" s="13"/>
      <c r="I98" s="17"/>
      <c r="J98" s="8" t="s">
        <v>468</v>
      </c>
      <c r="K98" s="9"/>
      <c r="L98" s="63" t="s">
        <v>28</v>
      </c>
      <c r="M98" s="63" t="s">
        <v>28</v>
      </c>
      <c r="N98" s="9"/>
      <c r="O98" s="194" t="s">
        <v>28</v>
      </c>
      <c r="P98" s="9"/>
      <c r="Q98" s="123">
        <v>4.4999999999999997E-3</v>
      </c>
      <c r="R98" s="189">
        <f t="shared" si="6"/>
        <v>0</v>
      </c>
      <c r="S98" s="688">
        <v>265</v>
      </c>
      <c r="T98" s="19">
        <f t="shared" si="7"/>
        <v>0</v>
      </c>
      <c r="AA98" s="15"/>
      <c r="AB98" s="133" t="s">
        <v>28</v>
      </c>
      <c r="AC98" s="130">
        <v>1.1000000000000001</v>
      </c>
      <c r="AV98" s="3" t="s">
        <v>9860</v>
      </c>
      <c r="AW98" s="3" t="s">
        <v>10013</v>
      </c>
    </row>
    <row r="99" spans="1:50" ht="14.25" customHeight="1">
      <c r="A99" s="81"/>
      <c r="B99" s="82"/>
      <c r="C99" s="1322"/>
      <c r="D99" s="814"/>
      <c r="E99" s="741" t="s">
        <v>73</v>
      </c>
      <c r="F99" s="14"/>
      <c r="G99" s="13" t="s">
        <v>69</v>
      </c>
      <c r="H99" s="13"/>
      <c r="I99" s="17"/>
      <c r="J99" s="8" t="s">
        <v>468</v>
      </c>
      <c r="K99" s="9"/>
      <c r="L99" s="63" t="s">
        <v>28</v>
      </c>
      <c r="M99" s="63" t="s">
        <v>28</v>
      </c>
      <c r="N99" s="9"/>
      <c r="O99" s="194" t="s">
        <v>28</v>
      </c>
      <c r="P99" s="9"/>
      <c r="Q99" s="123">
        <v>2.4</v>
      </c>
      <c r="R99" s="189">
        <f t="shared" si="6"/>
        <v>0</v>
      </c>
      <c r="S99" s="688">
        <v>265</v>
      </c>
      <c r="T99" s="19">
        <f t="shared" si="7"/>
        <v>0</v>
      </c>
      <c r="AA99" s="15"/>
      <c r="AB99" s="133" t="s">
        <v>28</v>
      </c>
      <c r="AC99" s="130">
        <v>1.6</v>
      </c>
    </row>
    <row r="100" spans="1:50" ht="14.25" customHeight="1">
      <c r="A100" s="81"/>
      <c r="B100" s="82"/>
      <c r="C100" s="1322"/>
      <c r="D100" s="814"/>
      <c r="E100" s="741" t="s">
        <v>74</v>
      </c>
      <c r="F100" s="14"/>
      <c r="G100" s="13" t="s">
        <v>69</v>
      </c>
      <c r="H100" s="13"/>
      <c r="I100" s="17"/>
      <c r="J100" s="8" t="s">
        <v>468</v>
      </c>
      <c r="K100" s="9"/>
      <c r="L100" s="63" t="s">
        <v>28</v>
      </c>
      <c r="M100" s="63" t="s">
        <v>28</v>
      </c>
      <c r="N100" s="9"/>
      <c r="O100" s="194" t="s">
        <v>28</v>
      </c>
      <c r="P100" s="9"/>
      <c r="Q100" s="123">
        <v>4.4999999999999997E-3</v>
      </c>
      <c r="R100" s="189">
        <f t="shared" si="6"/>
        <v>0</v>
      </c>
      <c r="S100" s="688">
        <v>265</v>
      </c>
      <c r="T100" s="19">
        <f t="shared" si="7"/>
        <v>0</v>
      </c>
      <c r="AA100" s="15"/>
      <c r="AB100" s="133" t="s">
        <v>28</v>
      </c>
      <c r="AC100" s="130">
        <v>1.2E-2</v>
      </c>
      <c r="AS100" s="1324" t="s">
        <v>10019</v>
      </c>
      <c r="AT100" s="1325"/>
      <c r="AV100" s="1312" t="s">
        <v>9927</v>
      </c>
      <c r="AW100" s="1303"/>
    </row>
    <row r="101" spans="1:50" ht="14.25" customHeight="1">
      <c r="A101" s="81"/>
      <c r="B101" s="82"/>
      <c r="C101" s="1322"/>
      <c r="D101" s="814"/>
      <c r="E101" s="741" t="s">
        <v>9957</v>
      </c>
      <c r="F101" s="14"/>
      <c r="G101" s="13" t="s">
        <v>75</v>
      </c>
      <c r="H101" s="13"/>
      <c r="I101" s="17"/>
      <c r="J101" s="8" t="s">
        <v>76</v>
      </c>
      <c r="K101" s="9"/>
      <c r="L101" s="63" t="s">
        <v>28</v>
      </c>
      <c r="M101" s="63" t="s">
        <v>28</v>
      </c>
      <c r="N101" s="9"/>
      <c r="O101" s="194" t="s">
        <v>28</v>
      </c>
      <c r="P101" s="9"/>
      <c r="Q101" s="123">
        <v>4.7999999999999996E-3</v>
      </c>
      <c r="R101" s="189">
        <f t="shared" si="6"/>
        <v>0</v>
      </c>
      <c r="S101" s="688">
        <v>265</v>
      </c>
      <c r="T101" s="19">
        <f t="shared" si="7"/>
        <v>0</v>
      </c>
      <c r="AA101" s="15"/>
      <c r="AB101" s="133" t="s">
        <v>28</v>
      </c>
      <c r="AC101" s="130">
        <v>1.7000000000000001E-2</v>
      </c>
      <c r="AS101" s="3" t="s">
        <v>9770</v>
      </c>
      <c r="AT101" s="3" t="s">
        <v>10002</v>
      </c>
      <c r="AV101" s="127" t="s">
        <v>9883</v>
      </c>
      <c r="AW101" s="127" t="s">
        <v>9884</v>
      </c>
    </row>
    <row r="102" spans="1:50" ht="14.25" customHeight="1">
      <c r="A102" s="81"/>
      <c r="B102" s="82"/>
      <c r="C102" s="1322"/>
      <c r="D102" s="814"/>
      <c r="E102" s="741" t="s">
        <v>9958</v>
      </c>
      <c r="F102" s="14"/>
      <c r="G102" s="13" t="s">
        <v>75</v>
      </c>
      <c r="H102" s="13"/>
      <c r="I102" s="17"/>
      <c r="J102" s="8" t="s">
        <v>76</v>
      </c>
      <c r="K102" s="9"/>
      <c r="L102" s="63" t="s">
        <v>28</v>
      </c>
      <c r="M102" s="63" t="s">
        <v>28</v>
      </c>
      <c r="N102" s="9"/>
      <c r="O102" s="194" t="s">
        <v>28</v>
      </c>
      <c r="P102" s="9"/>
      <c r="Q102" s="123">
        <v>3.9E-2</v>
      </c>
      <c r="R102" s="189">
        <f t="shared" si="6"/>
        <v>0</v>
      </c>
      <c r="S102" s="688">
        <v>265</v>
      </c>
      <c r="T102" s="19">
        <f t="shared" si="7"/>
        <v>0</v>
      </c>
      <c r="AA102" s="15"/>
      <c r="AB102" s="133" t="s">
        <v>28</v>
      </c>
      <c r="AC102" s="130">
        <v>4.5999999999999999E-2</v>
      </c>
      <c r="AS102" s="3" t="s">
        <v>8082</v>
      </c>
      <c r="AT102" s="3" t="s">
        <v>10002</v>
      </c>
      <c r="AV102" s="3" t="s">
        <v>9770</v>
      </c>
      <c r="AW102" s="3" t="s">
        <v>9772</v>
      </c>
      <c r="AX102" s="3" t="s">
        <v>10020</v>
      </c>
    </row>
    <row r="103" spans="1:50" ht="31.5" customHeight="1">
      <c r="A103" s="81"/>
      <c r="B103" s="82"/>
      <c r="C103" s="1322"/>
      <c r="D103" s="814"/>
      <c r="E103" s="742" t="s">
        <v>9959</v>
      </c>
      <c r="F103" s="14"/>
      <c r="G103" s="13" t="s">
        <v>75</v>
      </c>
      <c r="H103" s="13"/>
      <c r="I103" s="17"/>
      <c r="J103" s="8" t="s">
        <v>76</v>
      </c>
      <c r="K103" s="9"/>
      <c r="L103" s="63" t="s">
        <v>28</v>
      </c>
      <c r="M103" s="63" t="s">
        <v>28</v>
      </c>
      <c r="N103" s="9"/>
      <c r="O103" s="194" t="s">
        <v>28</v>
      </c>
      <c r="P103" s="9"/>
      <c r="Q103" s="123">
        <v>0.12</v>
      </c>
      <c r="R103" s="189">
        <f t="shared" si="6"/>
        <v>0</v>
      </c>
      <c r="S103" s="688">
        <v>265</v>
      </c>
      <c r="T103" s="19">
        <f t="shared" si="7"/>
        <v>0</v>
      </c>
      <c r="AA103" s="15"/>
      <c r="AB103" s="133" t="s">
        <v>28</v>
      </c>
      <c r="AC103" s="130">
        <v>1.4E-2</v>
      </c>
      <c r="AS103" s="3" t="s">
        <v>8081</v>
      </c>
      <c r="AT103" s="3" t="s">
        <v>10002</v>
      </c>
      <c r="AV103" s="3" t="s">
        <v>8082</v>
      </c>
      <c r="AW103" s="3" t="s">
        <v>9813</v>
      </c>
      <c r="AX103" s="3" t="s">
        <v>10021</v>
      </c>
    </row>
    <row r="104" spans="1:50" ht="14.25" customHeight="1">
      <c r="A104" s="81"/>
      <c r="B104" s="82"/>
      <c r="C104" s="1322"/>
      <c r="D104" s="814"/>
      <c r="E104" s="741" t="s">
        <v>9960</v>
      </c>
      <c r="F104" s="14"/>
      <c r="G104" s="13" t="s">
        <v>75</v>
      </c>
      <c r="H104" s="13"/>
      <c r="I104" s="17"/>
      <c r="J104" s="8" t="s">
        <v>76</v>
      </c>
      <c r="K104" s="9"/>
      <c r="L104" s="63" t="s">
        <v>28</v>
      </c>
      <c r="M104" s="63" t="s">
        <v>28</v>
      </c>
      <c r="N104" s="9"/>
      <c r="O104" s="194" t="s">
        <v>28</v>
      </c>
      <c r="P104" s="9"/>
      <c r="Q104" s="123">
        <v>5.5E-2</v>
      </c>
      <c r="R104" s="189">
        <f t="shared" si="6"/>
        <v>0</v>
      </c>
      <c r="S104" s="688">
        <v>265</v>
      </c>
      <c r="T104" s="19">
        <f t="shared" si="7"/>
        <v>0</v>
      </c>
      <c r="AA104" s="15"/>
      <c r="AB104" s="133" t="s">
        <v>28</v>
      </c>
      <c r="AC104" s="130">
        <v>1.9E-2</v>
      </c>
      <c r="AS104" s="3" t="s">
        <v>8084</v>
      </c>
      <c r="AT104" s="3" t="s">
        <v>10002</v>
      </c>
      <c r="AV104" s="3" t="s">
        <v>8081</v>
      </c>
      <c r="AW104" s="3" t="s">
        <v>9843</v>
      </c>
      <c r="AX104" s="3" t="s">
        <v>10022</v>
      </c>
    </row>
    <row r="105" spans="1:50" ht="14.25" customHeight="1">
      <c r="A105" s="81"/>
      <c r="B105" s="82"/>
      <c r="C105" s="1322"/>
      <c r="D105" s="814"/>
      <c r="E105" s="741" t="s">
        <v>10109</v>
      </c>
      <c r="F105" s="14"/>
      <c r="G105" s="13" t="s">
        <v>75</v>
      </c>
      <c r="H105" s="13"/>
      <c r="I105" s="17"/>
      <c r="J105" s="8" t="s">
        <v>76</v>
      </c>
      <c r="K105" s="9"/>
      <c r="L105" s="63" t="s">
        <v>28</v>
      </c>
      <c r="M105" s="63" t="s">
        <v>28</v>
      </c>
      <c r="N105" s="9"/>
      <c r="O105" s="194" t="s">
        <v>28</v>
      </c>
      <c r="P105" s="9"/>
      <c r="Q105" s="123">
        <v>7.1999999999999995E-2</v>
      </c>
      <c r="R105" s="189">
        <f t="shared" si="6"/>
        <v>0</v>
      </c>
      <c r="S105" s="688">
        <v>265</v>
      </c>
      <c r="T105" s="19">
        <f t="shared" si="7"/>
        <v>0</v>
      </c>
      <c r="AA105" s="15"/>
      <c r="AB105" s="133"/>
      <c r="AC105" s="130"/>
      <c r="AS105" s="3" t="s">
        <v>9785</v>
      </c>
      <c r="AT105" s="3" t="s">
        <v>10002</v>
      </c>
      <c r="AV105" s="3" t="s">
        <v>8084</v>
      </c>
      <c r="AW105" s="3" t="s">
        <v>9862</v>
      </c>
      <c r="AX105" s="3" t="s">
        <v>10023</v>
      </c>
    </row>
    <row r="106" spans="1:50" ht="14.25" customHeight="1">
      <c r="A106" s="81"/>
      <c r="B106" s="82"/>
      <c r="C106" s="1323"/>
      <c r="D106" s="814"/>
      <c r="E106" s="743" t="s">
        <v>9962</v>
      </c>
      <c r="F106" s="14"/>
      <c r="G106" s="13" t="s">
        <v>75</v>
      </c>
      <c r="H106" s="13"/>
      <c r="I106" s="17"/>
      <c r="J106" s="8" t="s">
        <v>76</v>
      </c>
      <c r="K106" s="9"/>
      <c r="L106" s="63" t="s">
        <v>28</v>
      </c>
      <c r="M106" s="63" t="s">
        <v>28</v>
      </c>
      <c r="N106" s="9"/>
      <c r="O106" s="194" t="s">
        <v>28</v>
      </c>
      <c r="P106" s="9"/>
      <c r="Q106" s="123">
        <v>2.1999999999999999E-5</v>
      </c>
      <c r="R106" s="189">
        <f t="shared" si="6"/>
        <v>0</v>
      </c>
      <c r="S106" s="688">
        <v>265</v>
      </c>
      <c r="T106" s="19">
        <f t="shared" si="7"/>
        <v>0</v>
      </c>
      <c r="AA106" s="15"/>
      <c r="AB106" s="133"/>
      <c r="AC106" s="130"/>
      <c r="AS106" s="3" t="s">
        <v>9789</v>
      </c>
      <c r="AT106" s="3" t="s">
        <v>10002</v>
      </c>
      <c r="AV106" s="3" t="s">
        <v>9785</v>
      </c>
    </row>
    <row r="107" spans="1:50" ht="41.25" customHeight="1">
      <c r="A107" s="81"/>
      <c r="B107" s="82"/>
      <c r="C107" s="713" t="s">
        <v>470</v>
      </c>
      <c r="D107" s="744"/>
      <c r="E107" s="745"/>
      <c r="F107" s="101"/>
      <c r="G107" s="102"/>
      <c r="H107" s="103"/>
      <c r="I107" s="17"/>
      <c r="J107" s="104"/>
      <c r="K107" s="105"/>
      <c r="L107" s="106" t="s">
        <v>27</v>
      </c>
      <c r="M107" s="106" t="s">
        <v>28</v>
      </c>
      <c r="N107" s="107"/>
      <c r="O107" s="108"/>
      <c r="P107" s="105"/>
      <c r="Q107" s="60"/>
      <c r="R107" s="190"/>
      <c r="S107" s="688">
        <v>265</v>
      </c>
      <c r="T107" s="19">
        <f t="shared" si="7"/>
        <v>0</v>
      </c>
      <c r="AA107" s="15"/>
      <c r="AB107" s="133" t="s">
        <v>28</v>
      </c>
      <c r="AC107" s="130">
        <v>4.5999999999999999E-2</v>
      </c>
      <c r="AS107" s="3" t="s">
        <v>9794</v>
      </c>
      <c r="AT107" s="3" t="s">
        <v>10002</v>
      </c>
      <c r="AV107" s="3" t="s">
        <v>9789</v>
      </c>
    </row>
    <row r="108" spans="1:50" ht="41.25" customHeight="1">
      <c r="A108" s="81"/>
      <c r="B108" s="82"/>
      <c r="C108" s="713" t="s">
        <v>470</v>
      </c>
      <c r="D108" s="744"/>
      <c r="E108" s="745"/>
      <c r="F108" s="101"/>
      <c r="G108" s="102"/>
      <c r="H108" s="103"/>
      <c r="I108" s="17"/>
      <c r="J108" s="104"/>
      <c r="K108" s="105"/>
      <c r="L108" s="106" t="s">
        <v>27</v>
      </c>
      <c r="M108" s="106" t="s">
        <v>28</v>
      </c>
      <c r="N108" s="107"/>
      <c r="O108" s="108"/>
      <c r="P108" s="105"/>
      <c r="Q108" s="60"/>
      <c r="R108" s="190"/>
      <c r="S108" s="688">
        <v>265</v>
      </c>
      <c r="T108" s="19">
        <f t="shared" si="7"/>
        <v>0</v>
      </c>
      <c r="AA108" s="15"/>
      <c r="AB108" s="133" t="s">
        <v>28</v>
      </c>
      <c r="AC108" s="130">
        <v>1.4E-2</v>
      </c>
      <c r="AS108" s="3" t="s">
        <v>9798</v>
      </c>
      <c r="AT108" s="3" t="s">
        <v>10002</v>
      </c>
      <c r="AV108" s="3" t="s">
        <v>9794</v>
      </c>
    </row>
    <row r="109" spans="1:50" ht="41.25" customHeight="1">
      <c r="A109" s="81"/>
      <c r="B109" s="82"/>
      <c r="C109" s="713" t="s">
        <v>470</v>
      </c>
      <c r="D109" s="744"/>
      <c r="E109" s="745"/>
      <c r="F109" s="101"/>
      <c r="G109" s="102"/>
      <c r="H109" s="103"/>
      <c r="I109" s="17"/>
      <c r="J109" s="104"/>
      <c r="K109" s="105"/>
      <c r="L109" s="106" t="s">
        <v>27</v>
      </c>
      <c r="M109" s="106" t="s">
        <v>28</v>
      </c>
      <c r="N109" s="107"/>
      <c r="O109" s="108"/>
      <c r="P109" s="105"/>
      <c r="Q109" s="60"/>
      <c r="R109" s="190"/>
      <c r="S109" s="688">
        <v>265</v>
      </c>
      <c r="T109" s="19">
        <f t="shared" si="7"/>
        <v>0</v>
      </c>
      <c r="AA109" s="15"/>
      <c r="AB109" s="15"/>
      <c r="AC109" s="15"/>
      <c r="AS109" s="3" t="s">
        <v>9802</v>
      </c>
      <c r="AT109" s="3" t="s">
        <v>10002</v>
      </c>
      <c r="AV109" s="3" t="s">
        <v>9798</v>
      </c>
    </row>
    <row r="110" spans="1:50" ht="21" customHeight="1">
      <c r="A110" s="81"/>
      <c r="B110" s="82"/>
      <c r="L110" s="10"/>
      <c r="M110" s="62"/>
      <c r="Q110" s="10" t="s">
        <v>185</v>
      </c>
      <c r="R110" s="191">
        <f>SUM(R9:R109)</f>
        <v>0</v>
      </c>
      <c r="S110" s="109" t="s">
        <v>54</v>
      </c>
      <c r="T110" s="188">
        <f>SUM(T9:T109)</f>
        <v>0</v>
      </c>
      <c r="AA110" s="15"/>
      <c r="AB110" s="15"/>
      <c r="AC110" s="15"/>
      <c r="AD110" s="110" t="s">
        <v>55</v>
      </c>
      <c r="AS110" s="3" t="s">
        <v>9807</v>
      </c>
      <c r="AT110" s="3" t="s">
        <v>10002</v>
      </c>
      <c r="AV110" s="3" t="s">
        <v>24</v>
      </c>
    </row>
    <row r="111" spans="1:50" ht="21" customHeight="1">
      <c r="A111" s="81"/>
      <c r="B111" s="82"/>
      <c r="AA111" s="15"/>
      <c r="AB111" s="15"/>
      <c r="AC111" s="15"/>
      <c r="AS111" s="3" t="s">
        <v>8091</v>
      </c>
      <c r="AT111" s="3" t="s">
        <v>10002</v>
      </c>
      <c r="AV111" s="3" t="s">
        <v>9807</v>
      </c>
    </row>
    <row r="112" spans="1:50" ht="14.25" customHeight="1">
      <c r="A112" s="81"/>
      <c r="B112" s="82"/>
      <c r="AA112" s="15"/>
      <c r="AB112" s="15"/>
      <c r="AC112" s="15"/>
      <c r="AS112" s="3" t="s">
        <v>8092</v>
      </c>
      <c r="AT112" s="3" t="s">
        <v>10002</v>
      </c>
      <c r="AV112" s="3" t="s">
        <v>60</v>
      </c>
    </row>
    <row r="113" spans="1:48" ht="14.25" customHeight="1">
      <c r="A113" s="81"/>
      <c r="B113" s="82"/>
      <c r="AA113" s="15"/>
      <c r="AB113" s="15"/>
      <c r="AC113" s="15"/>
      <c r="AE113" s="110"/>
      <c r="AS113" s="110" t="s">
        <v>8093</v>
      </c>
      <c r="AT113" s="3" t="s">
        <v>10002</v>
      </c>
      <c r="AV113" s="3" t="s">
        <v>9815</v>
      </c>
    </row>
    <row r="114" spans="1:48" ht="14.25" customHeight="1">
      <c r="A114" s="81"/>
      <c r="B114" s="82"/>
      <c r="AA114" s="15"/>
      <c r="AB114" s="15"/>
      <c r="AC114" s="15"/>
      <c r="AS114" s="110" t="s">
        <v>8094</v>
      </c>
      <c r="AT114" s="3" t="s">
        <v>10002</v>
      </c>
      <c r="AV114" s="3" t="s">
        <v>9818</v>
      </c>
    </row>
    <row r="115" spans="1:48" ht="14.25" customHeight="1">
      <c r="A115" s="81"/>
      <c r="B115" s="82"/>
      <c r="AA115" s="15"/>
      <c r="AB115" s="15"/>
      <c r="AC115" s="15"/>
      <c r="AS115" s="3" t="s">
        <v>9811</v>
      </c>
      <c r="AT115" s="3" t="s">
        <v>10024</v>
      </c>
      <c r="AV115" s="3" t="s">
        <v>196</v>
      </c>
    </row>
    <row r="116" spans="1:48" ht="14.25" customHeight="1">
      <c r="A116" s="81"/>
      <c r="B116" s="82"/>
      <c r="AA116" s="15"/>
      <c r="AB116" s="15"/>
      <c r="AC116" s="15"/>
      <c r="AS116" s="3" t="s">
        <v>9815</v>
      </c>
      <c r="AT116" s="3" t="s">
        <v>10024</v>
      </c>
      <c r="AV116" s="3" t="s">
        <v>8077</v>
      </c>
    </row>
    <row r="117" spans="1:48" ht="14.25" customHeight="1">
      <c r="A117" s="81"/>
      <c r="B117" s="82"/>
      <c r="AA117" s="15"/>
      <c r="AB117" s="15"/>
      <c r="AC117" s="15"/>
      <c r="AS117" s="3" t="s">
        <v>9818</v>
      </c>
      <c r="AT117" s="3" t="s">
        <v>10024</v>
      </c>
      <c r="AV117" s="3" t="s">
        <v>61</v>
      </c>
    </row>
    <row r="118" spans="1:48" ht="14.25" customHeight="1">
      <c r="A118" s="81"/>
      <c r="B118" s="82"/>
      <c r="AA118" s="15"/>
      <c r="AB118" s="15"/>
      <c r="AC118" s="15"/>
      <c r="AS118" s="3" t="s">
        <v>9820</v>
      </c>
      <c r="AT118" s="3" t="s">
        <v>10024</v>
      </c>
      <c r="AV118" s="3" t="s">
        <v>9827</v>
      </c>
    </row>
    <row r="119" spans="1:48" ht="14.25" customHeight="1">
      <c r="A119" s="81"/>
      <c r="B119" s="82"/>
      <c r="AA119" s="15"/>
      <c r="AB119" s="15"/>
      <c r="AC119" s="15"/>
      <c r="AS119" s="3" t="s">
        <v>8077</v>
      </c>
      <c r="AT119" s="3" t="s">
        <v>10024</v>
      </c>
      <c r="AV119" s="3" t="s">
        <v>9831</v>
      </c>
    </row>
    <row r="120" spans="1:48" ht="14.25" customHeight="1">
      <c r="A120" s="81"/>
      <c r="B120" s="82"/>
      <c r="AA120" s="15"/>
      <c r="AB120" s="15"/>
      <c r="AC120" s="15"/>
      <c r="AS120" s="3" t="s">
        <v>61</v>
      </c>
      <c r="AT120" s="3" t="s">
        <v>10024</v>
      </c>
      <c r="AV120" s="3" t="s">
        <v>9835</v>
      </c>
    </row>
    <row r="121" spans="1:48" ht="14.25" customHeight="1">
      <c r="A121" s="81"/>
      <c r="B121" s="82"/>
      <c r="AA121" s="15"/>
      <c r="AB121" s="15"/>
      <c r="AC121" s="15"/>
      <c r="AS121" s="3" t="s">
        <v>9827</v>
      </c>
      <c r="AT121" s="3" t="s">
        <v>10024</v>
      </c>
      <c r="AV121" s="3" t="s">
        <v>9838</v>
      </c>
    </row>
    <row r="122" spans="1:48" ht="14.25" customHeight="1">
      <c r="A122" s="81"/>
      <c r="B122" s="82"/>
      <c r="AA122" s="15"/>
      <c r="AB122" s="15"/>
      <c r="AC122" s="15"/>
      <c r="AS122" s="3" t="s">
        <v>9831</v>
      </c>
      <c r="AT122" s="3" t="s">
        <v>10024</v>
      </c>
      <c r="AV122" s="3" t="s">
        <v>9841</v>
      </c>
    </row>
    <row r="123" spans="1:48" ht="14.25" customHeight="1">
      <c r="A123" s="81"/>
      <c r="B123" s="82"/>
      <c r="AA123" s="15"/>
      <c r="AB123" s="15"/>
      <c r="AC123" s="15"/>
      <c r="AS123" s="3" t="s">
        <v>9835</v>
      </c>
      <c r="AT123" s="3" t="s">
        <v>10024</v>
      </c>
      <c r="AV123" s="3" t="s">
        <v>9845</v>
      </c>
    </row>
    <row r="124" spans="1:48" ht="14.25" customHeight="1">
      <c r="A124" s="81"/>
      <c r="B124" s="82"/>
      <c r="AA124" s="15"/>
      <c r="AB124" s="15"/>
      <c r="AC124" s="15"/>
      <c r="AS124" s="3" t="s">
        <v>9838</v>
      </c>
      <c r="AT124" s="3" t="s">
        <v>10024</v>
      </c>
      <c r="AV124" s="3" t="s">
        <v>9848</v>
      </c>
    </row>
    <row r="125" spans="1:48" ht="14.25" customHeight="1">
      <c r="A125" s="22"/>
      <c r="B125" s="75"/>
      <c r="AA125" s="15"/>
      <c r="AB125" s="15"/>
      <c r="AC125" s="15"/>
      <c r="AS125" s="3" t="s">
        <v>9841</v>
      </c>
      <c r="AT125" s="3" t="s">
        <v>10008</v>
      </c>
      <c r="AV125" s="3" t="s">
        <v>9850</v>
      </c>
    </row>
    <row r="126" spans="1:48" ht="14.25" customHeight="1">
      <c r="A126" s="81"/>
      <c r="B126" s="82"/>
      <c r="AA126" s="15"/>
      <c r="AB126" s="15"/>
      <c r="AC126" s="15"/>
      <c r="AS126" s="3" t="s">
        <v>9845</v>
      </c>
      <c r="AT126" s="3" t="s">
        <v>10008</v>
      </c>
      <c r="AV126" s="3" t="s">
        <v>9852</v>
      </c>
    </row>
    <row r="127" spans="1:48" ht="14.25" customHeight="1">
      <c r="A127" s="81"/>
      <c r="B127" s="82"/>
      <c r="AA127" s="15"/>
      <c r="AB127" s="15"/>
      <c r="AC127" s="15"/>
      <c r="AS127" s="3" t="s">
        <v>9848</v>
      </c>
      <c r="AT127" s="3" t="s">
        <v>10008</v>
      </c>
      <c r="AV127" s="3" t="s">
        <v>9854</v>
      </c>
    </row>
    <row r="128" spans="1:48" ht="14.25" customHeight="1">
      <c r="A128" s="81"/>
      <c r="B128" s="82"/>
      <c r="AA128" s="15"/>
      <c r="AB128" s="15"/>
      <c r="AC128" s="15"/>
      <c r="AS128" s="3" t="s">
        <v>9850</v>
      </c>
      <c r="AT128" s="3" t="s">
        <v>10008</v>
      </c>
      <c r="AV128" s="3" t="s">
        <v>8086</v>
      </c>
    </row>
    <row r="129" spans="1:48" ht="14.25" customHeight="1">
      <c r="A129" s="20"/>
      <c r="B129" s="83"/>
      <c r="AA129" s="15"/>
      <c r="AB129" s="15"/>
      <c r="AC129" s="15"/>
      <c r="AS129" s="3" t="s">
        <v>9852</v>
      </c>
      <c r="AT129" s="3" t="s">
        <v>10008</v>
      </c>
      <c r="AV129" s="3" t="s">
        <v>9858</v>
      </c>
    </row>
    <row r="130" spans="1:48" ht="14.25" customHeight="1">
      <c r="A130" s="81"/>
      <c r="B130" s="82"/>
      <c r="AA130" s="15"/>
      <c r="AB130" s="15"/>
      <c r="AC130" s="15"/>
      <c r="AS130" s="3" t="s">
        <v>9854</v>
      </c>
      <c r="AT130" s="3" t="s">
        <v>10008</v>
      </c>
      <c r="AV130" s="3" t="s">
        <v>9860</v>
      </c>
    </row>
    <row r="131" spans="1:48" ht="14.25" customHeight="1">
      <c r="A131" s="81"/>
      <c r="B131" s="82"/>
      <c r="AA131" s="15"/>
      <c r="AB131" s="15"/>
      <c r="AC131" s="15"/>
      <c r="AS131" s="3" t="s">
        <v>8086</v>
      </c>
      <c r="AT131" s="3" t="s">
        <v>10008</v>
      </c>
      <c r="AV131" s="3" t="s">
        <v>561</v>
      </c>
    </row>
    <row r="132" spans="1:48" ht="14.25" customHeight="1">
      <c r="A132" s="26"/>
      <c r="B132" s="68"/>
      <c r="AA132" s="15"/>
      <c r="AB132" s="15"/>
      <c r="AC132" s="15"/>
      <c r="AS132" s="3" t="s">
        <v>9858</v>
      </c>
      <c r="AT132" s="3" t="s">
        <v>10008</v>
      </c>
      <c r="AV132" s="3" t="s">
        <v>8098</v>
      </c>
    </row>
    <row r="133" spans="1:48" ht="14.25" customHeight="1">
      <c r="A133" s="26"/>
      <c r="B133" s="68"/>
      <c r="AA133" s="15"/>
      <c r="AB133" s="15"/>
      <c r="AC133" s="15"/>
      <c r="AS133" s="3" t="s">
        <v>9860</v>
      </c>
      <c r="AT133" s="3" t="s">
        <v>10008</v>
      </c>
      <c r="AV133" s="3" t="s">
        <v>8097</v>
      </c>
    </row>
    <row r="134" spans="1:48" ht="14.25" customHeight="1">
      <c r="A134" s="81"/>
      <c r="B134" s="82"/>
      <c r="AA134" s="15"/>
      <c r="AB134" s="15"/>
      <c r="AC134" s="15"/>
      <c r="AV134" s="3" t="s">
        <v>9805</v>
      </c>
    </row>
    <row r="135" spans="1:48" ht="14.25" customHeight="1">
      <c r="A135" s="81"/>
      <c r="B135" s="82"/>
      <c r="AA135" s="15"/>
      <c r="AB135" s="15"/>
      <c r="AC135" s="15"/>
      <c r="AV135" s="3" t="s">
        <v>8102</v>
      </c>
    </row>
    <row r="136" spans="1:48" ht="14.25" customHeight="1">
      <c r="A136" s="26"/>
      <c r="B136" s="68"/>
      <c r="AA136" s="15"/>
      <c r="AB136" s="15"/>
      <c r="AC136" s="15"/>
    </row>
    <row r="137" spans="1:48" ht="14.25" customHeight="1">
      <c r="A137" s="26"/>
      <c r="B137" s="68"/>
      <c r="AA137" s="15"/>
      <c r="AB137" s="15"/>
      <c r="AC137" s="15"/>
    </row>
    <row r="138" spans="1:48" ht="14.25" customHeight="1">
      <c r="A138" s="26"/>
      <c r="B138" s="68"/>
      <c r="AA138" s="15"/>
      <c r="AB138" s="15"/>
      <c r="AC138" s="15"/>
    </row>
    <row r="139" spans="1:48" ht="14.25" customHeight="1">
      <c r="A139" s="26"/>
      <c r="B139" s="68"/>
      <c r="AA139" s="15"/>
      <c r="AB139" s="15"/>
      <c r="AC139" s="15"/>
    </row>
    <row r="140" spans="1:48" ht="14.25" customHeight="1">
      <c r="A140" s="81"/>
      <c r="B140" s="82"/>
      <c r="AA140" s="15"/>
      <c r="AB140" s="15"/>
      <c r="AC140" s="15"/>
    </row>
    <row r="141" spans="1:48" ht="14.25" customHeight="1">
      <c r="A141" s="81"/>
      <c r="B141" s="82"/>
      <c r="AA141" s="15"/>
      <c r="AB141" s="15"/>
      <c r="AC141" s="15"/>
    </row>
    <row r="142" spans="1:48" ht="14.25" customHeight="1">
      <c r="A142" s="26"/>
      <c r="B142" s="68"/>
      <c r="AA142" s="15"/>
      <c r="AB142" s="15"/>
      <c r="AC142" s="15"/>
    </row>
    <row r="143" spans="1:48" ht="14.25" customHeight="1">
      <c r="A143" s="26"/>
      <c r="B143" s="68"/>
      <c r="AA143" s="15"/>
      <c r="AB143" s="15"/>
      <c r="AC143" s="15"/>
    </row>
    <row r="144" spans="1:48" ht="14.25" customHeight="1">
      <c r="A144" s="81"/>
      <c r="B144" s="82"/>
      <c r="AA144" s="15"/>
      <c r="AB144" s="15"/>
      <c r="AC144" s="15"/>
    </row>
    <row r="145" spans="1:29" ht="14.25" customHeight="1">
      <c r="A145" s="81"/>
      <c r="B145" s="82"/>
      <c r="AA145" s="15"/>
      <c r="AB145" s="15"/>
      <c r="AC145" s="15"/>
    </row>
    <row r="146" spans="1:29" ht="14.25" customHeight="1">
      <c r="A146" s="26"/>
      <c r="B146" s="68"/>
      <c r="AA146" s="15"/>
      <c r="AB146" s="15"/>
      <c r="AC146" s="15"/>
    </row>
    <row r="147" spans="1:29" ht="14.25" customHeight="1">
      <c r="A147" s="26"/>
      <c r="B147" s="68"/>
      <c r="AA147" s="15"/>
      <c r="AB147" s="15"/>
      <c r="AC147" s="15"/>
    </row>
    <row r="148" spans="1:29" ht="14.25" customHeight="1">
      <c r="A148" s="81"/>
      <c r="B148" s="82"/>
      <c r="AA148" s="15"/>
      <c r="AB148" s="15"/>
      <c r="AC148" s="15"/>
    </row>
    <row r="149" spans="1:29" ht="14.25" customHeight="1">
      <c r="A149" s="81"/>
      <c r="B149" s="82"/>
      <c r="AA149" s="15"/>
      <c r="AB149" s="15"/>
      <c r="AC149" s="15"/>
    </row>
    <row r="150" spans="1:29" ht="14.25" customHeight="1">
      <c r="A150" s="26"/>
      <c r="B150" s="68"/>
      <c r="AA150" s="15"/>
      <c r="AB150" s="15"/>
      <c r="AC150" s="15"/>
    </row>
    <row r="151" spans="1:29" ht="14.25" customHeight="1">
      <c r="A151" s="26"/>
      <c r="B151" s="68"/>
      <c r="AA151" s="15"/>
      <c r="AB151" s="15"/>
      <c r="AC151" s="15"/>
    </row>
  </sheetData>
  <sheetProtection password="E4BE" sheet="1" formatCells="0"/>
  <mergeCells count="39">
    <mergeCell ref="M7:M8"/>
    <mergeCell ref="K7:L8"/>
    <mergeCell ref="N7:O8"/>
    <mergeCell ref="P7:Q8"/>
    <mergeCell ref="R7:R8"/>
    <mergeCell ref="S7:S8"/>
    <mergeCell ref="D7:E7"/>
    <mergeCell ref="AU53:AV53"/>
    <mergeCell ref="C9:C59"/>
    <mergeCell ref="E9:E12"/>
    <mergeCell ref="AS10:AY10"/>
    <mergeCell ref="E13:E16"/>
    <mergeCell ref="E17:E20"/>
    <mergeCell ref="E21:E24"/>
    <mergeCell ref="F7:G7"/>
    <mergeCell ref="I7:I8"/>
    <mergeCell ref="H7:H8"/>
    <mergeCell ref="E35:E38"/>
    <mergeCell ref="T7:T8"/>
    <mergeCell ref="J7:J8"/>
    <mergeCell ref="E25:E26"/>
    <mergeCell ref="E27:E30"/>
    <mergeCell ref="E31:E34"/>
    <mergeCell ref="AS80:AT80"/>
    <mergeCell ref="E39:E42"/>
    <mergeCell ref="E43:E46"/>
    <mergeCell ref="E47:E50"/>
    <mergeCell ref="E51:E54"/>
    <mergeCell ref="AS53:AT53"/>
    <mergeCell ref="C86:C90"/>
    <mergeCell ref="C91:C106"/>
    <mergeCell ref="AS100:AT100"/>
    <mergeCell ref="AV100:AW100"/>
    <mergeCell ref="E55:E59"/>
    <mergeCell ref="C62:C64"/>
    <mergeCell ref="AS68:AT68"/>
    <mergeCell ref="AV68:AW68"/>
    <mergeCell ref="C70:C85"/>
    <mergeCell ref="E74:E85"/>
  </mergeCells>
  <phoneticPr fontId="2"/>
  <dataValidations count="11">
    <dataValidation type="list" allowBlank="1" showInputMessage="1" showErrorMessage="1" sqref="D5" xr:uid="{DAF10E23-AA8A-4DB5-B5AB-31DE842791C8}">
      <formula1>$Y$3:$Y$4</formula1>
    </dataValidation>
    <dataValidation type="list" showInputMessage="1" showErrorMessage="1" sqref="G55:G59" xr:uid="{9552A287-159A-43B9-AEA5-176D89B6BF61}">
      <formula1>$AV$102:$AV$135</formula1>
    </dataValidation>
    <dataValidation type="list" showInputMessage="1" showErrorMessage="1" sqref="G43:G54" xr:uid="{66EF3B0A-3A85-4D89-9038-0F6D1896DA23}">
      <formula1>$AQ$21:$AQ$39</formula1>
    </dataValidation>
    <dataValidation type="list" showInputMessage="1" showErrorMessage="1" sqref="G39:G42" xr:uid="{45D14AB2-6720-4FE3-8037-CA2DEEE84827}">
      <formula1>$AS$101:$AS$133</formula1>
    </dataValidation>
    <dataValidation type="list" showInputMessage="1" showErrorMessage="1" sqref="G35:G38" xr:uid="{719C0C32-D250-49C7-A9B0-9B084DF501B1}">
      <formula1>$AS$82:$AS$89</formula1>
    </dataValidation>
    <dataValidation type="list" showInputMessage="1" showErrorMessage="1" sqref="G27:G30" xr:uid="{3502C845-B438-4A67-A4BA-BFE11E118ED3}">
      <formula1>$AV$70:$AV$98</formula1>
    </dataValidation>
    <dataValidation type="list" showInputMessage="1" showErrorMessage="1" sqref="G21:G24" xr:uid="{5478AB89-AFB9-4621-B201-C1C71953B6C7}">
      <formula1>$AS$70:$AS$79</formula1>
    </dataValidation>
    <dataValidation type="list" showInputMessage="1" showErrorMessage="1" sqref="G17:G20" xr:uid="{A83DFB34-6BB7-4724-A449-503DC6E1B6EE}">
      <formula1>$AU$54:$AU$65</formula1>
    </dataValidation>
    <dataValidation type="list" showInputMessage="1" showErrorMessage="1" sqref="G13:G16" xr:uid="{D56DCDFA-C2C9-41A8-A381-3AE15A7DC994}">
      <formula1>$AS$54:$AS$67</formula1>
    </dataValidation>
    <dataValidation showInputMessage="1" showErrorMessage="1" sqref="G25:G26" xr:uid="{5773EDD1-1ABD-4E19-ABB0-4B35D3053B55}"/>
    <dataValidation type="list" showInputMessage="1" showErrorMessage="1" sqref="G9:G12" xr:uid="{BE45BDC9-0917-4775-A34C-B508D913A782}">
      <formula1>$AS$11:$AS$38</formula1>
    </dataValidation>
  </dataValidations>
  <printOptions horizontalCentered="1"/>
  <pageMargins left="0.59055118110236227" right="0.59055118110236227" top="0.98425196850393704" bottom="0.78740157480314965" header="0.51181102362204722" footer="0.51181102362204722"/>
  <pageSetup paperSize="9" scale="71" fitToHeight="0" pageOrder="overThenDown" orientation="landscape" r:id="rId1"/>
  <headerFooter alignWithMargins="0"/>
  <rowBreaks count="3" manualBreakCount="3">
    <brk id="50" max="34" man="1"/>
    <brk id="80" max="34" man="1"/>
    <brk id="110" max="34" man="1"/>
  </rowBreaks>
  <colBreaks count="1" manualBreakCount="1">
    <brk id="36" max="216" man="1"/>
  </colBreaks>
  <drawing r:id="rId2"/>
  <legacyDrawing r:id="rId3"/>
  <controls>
    <mc:AlternateContent xmlns:mc="http://schemas.openxmlformats.org/markup-compatibility/2006">
      <mc:Choice Requires="x14">
        <control shapeId="18433" r:id="rId4" name="cmdUnLock">
          <controlPr defaultSize="0" print="0" autoLine="0" autoPict="0" r:id="rId5">
            <anchor>
              <from>
                <xdr:col>16</xdr:col>
                <xdr:colOff>184150</xdr:colOff>
                <xdr:row>0</xdr:row>
                <xdr:rowOff>101600</xdr:rowOff>
              </from>
              <to>
                <xdr:col>19</xdr:col>
                <xdr:colOff>190500</xdr:colOff>
                <xdr:row>2</xdr:row>
                <xdr:rowOff>165100</xdr:rowOff>
              </to>
            </anchor>
          </controlPr>
        </control>
      </mc:Choice>
      <mc:Fallback>
        <control shapeId="18433" r:id="rId4" name="cmdUnLock"/>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FE73-A30B-4AEB-8BB8-D339F3F12E50}">
  <sheetPr codeName="Sheet17">
    <pageSetUpPr fitToPage="1"/>
  </sheetPr>
  <dimension ref="A1:AD55"/>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48" style="3" customWidth="1"/>
    <col min="4" max="4" width="9" style="3" hidden="1" customWidth="1"/>
    <col min="5" max="5" width="34.90625" style="3" customWidth="1"/>
    <col min="6" max="6" width="9" style="3" hidden="1" customWidth="1"/>
    <col min="7" max="7" width="28.36328125" style="3" customWidth="1"/>
    <col min="8" max="8" width="9" style="3" hidden="1" customWidth="1"/>
    <col min="9" max="9" width="11.453125" style="4" customWidth="1"/>
    <col min="10" max="10" width="4.7265625" style="3"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9.269531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5.26953125" style="3" customWidth="1"/>
    <col min="31" max="16384" width="9" style="3"/>
  </cols>
  <sheetData>
    <row r="1" spans="1:29" ht="14">
      <c r="A1" s="2" t="s">
        <v>169</v>
      </c>
      <c r="C1" s="2" t="s">
        <v>147</v>
      </c>
    </row>
    <row r="2" spans="1:29" ht="15" customHeight="1">
      <c r="A2" s="2" t="s">
        <v>222</v>
      </c>
      <c r="C2" s="2" t="s">
        <v>150</v>
      </c>
    </row>
    <row r="3" spans="1:29" ht="15" customHeight="1">
      <c r="Y3" s="16" t="s">
        <v>187</v>
      </c>
    </row>
    <row r="4" spans="1:29" ht="15" customHeight="1">
      <c r="A4" s="161"/>
      <c r="B4" s="161"/>
      <c r="C4" s="114"/>
      <c r="D4" s="111" t="s">
        <v>189</v>
      </c>
      <c r="E4" s="64" t="s">
        <v>190</v>
      </c>
      <c r="Y4" s="16" t="s">
        <v>188</v>
      </c>
    </row>
    <row r="5" spans="1:29" ht="15" customHeight="1">
      <c r="A5" s="162"/>
      <c r="B5" s="162"/>
      <c r="C5" s="113"/>
      <c r="D5" s="117" t="s">
        <v>187</v>
      </c>
      <c r="E5" s="115" t="str">
        <f>'別紙-第3項(1)基準年'!$D$4&amp;"年度"</f>
        <v>2025年度</v>
      </c>
      <c r="S5" s="159" t="s">
        <v>164</v>
      </c>
    </row>
    <row r="6" spans="1:29" ht="15" customHeight="1">
      <c r="S6" s="160" t="s">
        <v>165</v>
      </c>
    </row>
    <row r="7" spans="1:29" ht="15" customHeight="1">
      <c r="B7" s="154"/>
      <c r="C7" s="5" t="s">
        <v>417</v>
      </c>
      <c r="D7" s="1290" t="s">
        <v>183</v>
      </c>
      <c r="E7" s="1291"/>
      <c r="F7" s="1359" t="s">
        <v>186</v>
      </c>
      <c r="G7" s="1360"/>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361"/>
      <c r="G8" s="1362"/>
      <c r="H8" s="1301"/>
      <c r="I8" s="1293"/>
      <c r="J8" s="1294"/>
      <c r="K8" s="1297"/>
      <c r="L8" s="1298"/>
      <c r="M8" s="1293"/>
      <c r="N8" s="1297"/>
      <c r="O8" s="1298"/>
      <c r="P8" s="1297"/>
      <c r="Q8" s="1298"/>
      <c r="R8" s="1293"/>
      <c r="S8" s="1293"/>
      <c r="T8" s="1293"/>
    </row>
    <row r="9" spans="1:29" ht="15" customHeight="1">
      <c r="A9" s="21"/>
      <c r="B9" s="92"/>
      <c r="C9" s="1304" t="s">
        <v>82</v>
      </c>
      <c r="D9" s="814"/>
      <c r="E9" s="1336"/>
      <c r="F9" s="136"/>
      <c r="G9" s="94" t="s">
        <v>83</v>
      </c>
      <c r="H9" s="94"/>
      <c r="I9" s="17"/>
      <c r="J9" s="8" t="s">
        <v>210</v>
      </c>
      <c r="K9" s="9"/>
      <c r="L9" s="18"/>
      <c r="M9" s="137" t="s">
        <v>28</v>
      </c>
      <c r="N9" s="9"/>
      <c r="O9" s="18"/>
      <c r="P9" s="86"/>
      <c r="Q9" s="18">
        <v>17</v>
      </c>
      <c r="R9" s="1356">
        <f>I9*Q9-I10*Q10</f>
        <v>0</v>
      </c>
      <c r="S9" s="1354">
        <v>12400</v>
      </c>
      <c r="T9" s="1346">
        <f>IF(ISERROR(R9*S9),"",ROUND(R9*S9,1))</f>
        <v>0</v>
      </c>
      <c r="AA9" s="16" t="s">
        <v>182</v>
      </c>
      <c r="AB9" s="16" t="s">
        <v>182</v>
      </c>
      <c r="AC9" s="16">
        <v>1.0999999999999999E-2</v>
      </c>
    </row>
    <row r="10" spans="1:29" ht="30" customHeight="1">
      <c r="A10" s="21"/>
      <c r="B10" s="92"/>
      <c r="C10" s="1358"/>
      <c r="D10" s="814"/>
      <c r="E10" s="1338"/>
      <c r="F10" s="136"/>
      <c r="G10" s="94" t="s">
        <v>84</v>
      </c>
      <c r="H10" s="94"/>
      <c r="I10" s="17"/>
      <c r="J10" s="8" t="s">
        <v>210</v>
      </c>
      <c r="K10" s="9"/>
      <c r="L10" s="18"/>
      <c r="M10" s="137"/>
      <c r="N10" s="9"/>
      <c r="O10" s="18"/>
      <c r="P10" s="86"/>
      <c r="Q10" s="18">
        <v>1000</v>
      </c>
      <c r="R10" s="1357"/>
      <c r="S10" s="1355"/>
      <c r="T10" s="1347"/>
    </row>
    <row r="11" spans="1:29" ht="15" customHeight="1">
      <c r="A11" s="21"/>
      <c r="B11" s="92"/>
      <c r="C11" s="785" t="s">
        <v>85</v>
      </c>
      <c r="D11" s="814"/>
      <c r="E11" s="743"/>
      <c r="F11" s="136"/>
      <c r="G11" s="94" t="s">
        <v>86</v>
      </c>
      <c r="H11" s="94"/>
      <c r="I11" s="17"/>
      <c r="J11" s="8" t="s">
        <v>210</v>
      </c>
      <c r="K11" s="9"/>
      <c r="L11" s="18"/>
      <c r="M11" s="137" t="s">
        <v>28</v>
      </c>
      <c r="N11" s="9"/>
      <c r="O11" s="18"/>
      <c r="P11" s="9"/>
      <c r="Q11" s="123">
        <v>3.5</v>
      </c>
      <c r="R11" s="756">
        <f t="shared" ref="R11:R23" si="0">IF(ISERROR(I11*Q11),"",ROUND(I11*Q11,1))</f>
        <v>0</v>
      </c>
      <c r="S11" s="138"/>
      <c r="T11" s="176">
        <f>IF(ISERROR(R11*S11),"",ROUND(R11*S11,1))</f>
        <v>0</v>
      </c>
      <c r="AA11" s="16" t="s">
        <v>182</v>
      </c>
      <c r="AB11" s="16" t="s">
        <v>182</v>
      </c>
      <c r="AC11" s="16">
        <v>4.8999999999999998E-3</v>
      </c>
    </row>
    <row r="12" spans="1:29" ht="15" customHeight="1">
      <c r="A12" s="22"/>
      <c r="B12" s="75"/>
      <c r="C12" s="785" t="s">
        <v>10025</v>
      </c>
      <c r="D12" s="814"/>
      <c r="E12" s="743"/>
      <c r="F12" s="136"/>
      <c r="G12" s="94" t="s">
        <v>10026</v>
      </c>
      <c r="H12" s="94"/>
      <c r="I12" s="17"/>
      <c r="J12" s="8" t="s">
        <v>210</v>
      </c>
      <c r="K12" s="9"/>
      <c r="L12" s="18"/>
      <c r="M12" s="137" t="s">
        <v>28</v>
      </c>
      <c r="N12" s="9"/>
      <c r="O12" s="18"/>
      <c r="P12" s="9"/>
      <c r="Q12" s="123">
        <v>1000</v>
      </c>
      <c r="R12" s="756">
        <f>IF(ISERROR(I12*Q12),"",ROUND(I12*Q12,1))</f>
        <v>0</v>
      </c>
      <c r="S12" s="138"/>
      <c r="T12" s="176">
        <f>IF(ISERROR(R12*S12),"",ROUND(R12*S12,1))</f>
        <v>0</v>
      </c>
      <c r="AA12" s="16" t="s">
        <v>182</v>
      </c>
      <c r="AB12" s="16" t="s">
        <v>182</v>
      </c>
      <c r="AC12" s="16">
        <v>4.8999999999999998E-3</v>
      </c>
    </row>
    <row r="13" spans="1:29" ht="15" customHeight="1">
      <c r="A13" s="26"/>
      <c r="B13" s="68"/>
      <c r="C13" s="1304" t="s">
        <v>10027</v>
      </c>
      <c r="D13" s="814"/>
      <c r="E13" s="1336" t="s">
        <v>10028</v>
      </c>
      <c r="F13" s="136"/>
      <c r="G13" s="94" t="s">
        <v>10026</v>
      </c>
      <c r="H13" s="94"/>
      <c r="I13" s="17"/>
      <c r="J13" s="8" t="s">
        <v>210</v>
      </c>
      <c r="K13" s="9"/>
      <c r="L13" s="18"/>
      <c r="M13" s="137" t="s">
        <v>28</v>
      </c>
      <c r="N13" s="9"/>
      <c r="O13" s="18"/>
      <c r="P13" s="86"/>
      <c r="Q13" s="18">
        <v>400</v>
      </c>
      <c r="R13" s="1356">
        <f>I13*Q13-I14*Q14</f>
        <v>0</v>
      </c>
      <c r="S13" s="1344"/>
      <c r="T13" s="1346">
        <f>IF(ISERROR(R13*S13),"",ROUND(R13*S13,1))</f>
        <v>0</v>
      </c>
      <c r="AA13" s="16" t="s">
        <v>182</v>
      </c>
      <c r="AB13" s="16" t="s">
        <v>182</v>
      </c>
      <c r="AC13" s="16">
        <v>1.0999999999999999E-2</v>
      </c>
    </row>
    <row r="14" spans="1:29" ht="15.75" customHeight="1">
      <c r="A14" s="20"/>
      <c r="B14" s="83"/>
      <c r="C14" s="1318"/>
      <c r="D14" s="814"/>
      <c r="E14" s="1338"/>
      <c r="F14" s="136"/>
      <c r="G14" s="94" t="s">
        <v>137</v>
      </c>
      <c r="H14" s="94"/>
      <c r="I14" s="17"/>
      <c r="J14" s="8" t="s">
        <v>210</v>
      </c>
      <c r="K14" s="9"/>
      <c r="L14" s="18"/>
      <c r="M14" s="137"/>
      <c r="N14" s="9"/>
      <c r="O14" s="18"/>
      <c r="P14" s="86"/>
      <c r="Q14" s="18">
        <v>1000</v>
      </c>
      <c r="R14" s="1357"/>
      <c r="S14" s="1345"/>
      <c r="T14" s="1347"/>
    </row>
    <row r="15" spans="1:29" ht="15" customHeight="1">
      <c r="A15" s="22"/>
      <c r="B15" s="75"/>
      <c r="C15" s="1318"/>
      <c r="D15" s="814"/>
      <c r="E15" s="1336" t="s">
        <v>10029</v>
      </c>
      <c r="F15" s="136"/>
      <c r="G15" s="94" t="s">
        <v>10026</v>
      </c>
      <c r="H15" s="94"/>
      <c r="I15" s="17"/>
      <c r="J15" s="8" t="s">
        <v>210</v>
      </c>
      <c r="K15" s="9"/>
      <c r="L15" s="18"/>
      <c r="M15" s="137" t="s">
        <v>28</v>
      </c>
      <c r="N15" s="9"/>
      <c r="O15" s="18"/>
      <c r="P15" s="86"/>
      <c r="Q15" s="18">
        <v>200</v>
      </c>
      <c r="R15" s="1356">
        <f>I15*Q15-I16*Q16</f>
        <v>0</v>
      </c>
      <c r="S15" s="1344"/>
      <c r="T15" s="1346">
        <f>IF(ISERROR(R15*S15),"",ROUND(R15*S15,1))</f>
        <v>0</v>
      </c>
      <c r="AA15" s="16" t="s">
        <v>182</v>
      </c>
      <c r="AB15" s="16" t="s">
        <v>182</v>
      </c>
      <c r="AC15" s="16">
        <v>1.0999999999999999E-2</v>
      </c>
    </row>
    <row r="16" spans="1:29" ht="15" customHeight="1">
      <c r="A16" s="26"/>
      <c r="B16" s="68"/>
      <c r="C16" s="1318"/>
      <c r="D16" s="814"/>
      <c r="E16" s="1338"/>
      <c r="F16" s="136"/>
      <c r="G16" s="94" t="s">
        <v>137</v>
      </c>
      <c r="H16" s="94"/>
      <c r="I16" s="17"/>
      <c r="J16" s="8" t="s">
        <v>210</v>
      </c>
      <c r="K16" s="9"/>
      <c r="L16" s="18"/>
      <c r="M16" s="137"/>
      <c r="N16" s="9"/>
      <c r="O16" s="18"/>
      <c r="P16" s="86"/>
      <c r="Q16" s="18">
        <v>1000</v>
      </c>
      <c r="R16" s="1357"/>
      <c r="S16" s="1345"/>
      <c r="T16" s="1347"/>
    </row>
    <row r="17" spans="1:29" ht="17.25" customHeight="1">
      <c r="A17" s="20"/>
      <c r="B17" s="83"/>
      <c r="C17" s="1305"/>
      <c r="D17" s="814"/>
      <c r="E17" s="1336" t="s">
        <v>10107</v>
      </c>
      <c r="F17" s="136"/>
      <c r="G17" s="94" t="s">
        <v>10108</v>
      </c>
      <c r="H17" s="94"/>
      <c r="I17" s="17"/>
      <c r="J17" s="8" t="s">
        <v>210</v>
      </c>
      <c r="K17" s="9"/>
      <c r="L17" s="18"/>
      <c r="M17" s="137" t="s">
        <v>28</v>
      </c>
      <c r="N17" s="9"/>
      <c r="O17" s="18"/>
      <c r="P17" s="86"/>
      <c r="Q17" s="18">
        <v>200</v>
      </c>
      <c r="R17" s="1356">
        <f>I17*Q17-I18*Q18</f>
        <v>0</v>
      </c>
      <c r="S17" s="1354">
        <v>12400</v>
      </c>
      <c r="T17" s="1346">
        <f>IF(ISERROR(R17*S17),"",ROUND(R17*S17,1))</f>
        <v>0</v>
      </c>
      <c r="AA17" s="16" t="s">
        <v>182</v>
      </c>
      <c r="AB17" s="16" t="s">
        <v>182</v>
      </c>
      <c r="AC17" s="16">
        <v>1.0999999999999999E-2</v>
      </c>
    </row>
    <row r="18" spans="1:29" ht="15" customHeight="1">
      <c r="A18" s="21"/>
      <c r="B18" s="92"/>
      <c r="C18" s="1306"/>
      <c r="D18" s="814"/>
      <c r="E18" s="1338"/>
      <c r="F18" s="136"/>
      <c r="G18" s="94" t="s">
        <v>137</v>
      </c>
      <c r="H18" s="94"/>
      <c r="I18" s="17"/>
      <c r="J18" s="8" t="s">
        <v>210</v>
      </c>
      <c r="K18" s="9"/>
      <c r="L18" s="18"/>
      <c r="M18" s="137"/>
      <c r="N18" s="9"/>
      <c r="O18" s="18"/>
      <c r="P18" s="86"/>
      <c r="Q18" s="18">
        <v>1000</v>
      </c>
      <c r="R18" s="1357"/>
      <c r="S18" s="1355"/>
      <c r="T18" s="1347"/>
    </row>
    <row r="19" spans="1:29" ht="15" customHeight="1">
      <c r="A19" s="21"/>
      <c r="B19" s="92"/>
      <c r="C19" s="1304" t="s">
        <v>10030</v>
      </c>
      <c r="D19" s="814"/>
      <c r="E19" s="741" t="s">
        <v>88</v>
      </c>
      <c r="F19" s="136"/>
      <c r="G19" s="94" t="s">
        <v>87</v>
      </c>
      <c r="H19" s="94"/>
      <c r="I19" s="17"/>
      <c r="J19" s="8" t="s">
        <v>210</v>
      </c>
      <c r="K19" s="9"/>
      <c r="L19" s="18"/>
      <c r="M19" s="137" t="s">
        <v>28</v>
      </c>
      <c r="N19" s="9"/>
      <c r="O19" s="18"/>
      <c r="P19" s="9"/>
      <c r="Q19" s="123">
        <v>1</v>
      </c>
      <c r="R19" s="756">
        <f t="shared" si="0"/>
        <v>0</v>
      </c>
      <c r="S19" s="138"/>
      <c r="T19" s="176">
        <f t="shared" ref="T19:T24" si="1">IF(ISERROR(R19*S19),"",ROUND(R19*S19,1))</f>
        <v>0</v>
      </c>
      <c r="AA19" s="16" t="s">
        <v>182</v>
      </c>
      <c r="AB19" s="16" t="s">
        <v>182</v>
      </c>
      <c r="AC19" s="16">
        <v>5.0000000000000001E-4</v>
      </c>
    </row>
    <row r="20" spans="1:29" ht="33" customHeight="1">
      <c r="A20" s="21"/>
      <c r="B20" s="92"/>
      <c r="C20" s="1305"/>
      <c r="D20" s="814"/>
      <c r="E20" s="742" t="s">
        <v>89</v>
      </c>
      <c r="F20" s="136"/>
      <c r="G20" s="94" t="s">
        <v>87</v>
      </c>
      <c r="H20" s="94"/>
      <c r="I20" s="17"/>
      <c r="J20" s="8" t="s">
        <v>210</v>
      </c>
      <c r="K20" s="9"/>
      <c r="L20" s="18"/>
      <c r="M20" s="137" t="s">
        <v>28</v>
      </c>
      <c r="N20" s="9"/>
      <c r="O20" s="18"/>
      <c r="P20" s="9"/>
      <c r="Q20" s="123">
        <v>2</v>
      </c>
      <c r="R20" s="756">
        <f t="shared" si="0"/>
        <v>0</v>
      </c>
      <c r="S20" s="138"/>
      <c r="T20" s="176">
        <f t="shared" si="1"/>
        <v>0</v>
      </c>
      <c r="AA20" s="16" t="s">
        <v>182</v>
      </c>
      <c r="AB20" s="16" t="s">
        <v>182</v>
      </c>
      <c r="AC20" s="16">
        <v>1.9E-3</v>
      </c>
    </row>
    <row r="21" spans="1:29" ht="15" customHeight="1">
      <c r="A21" s="21"/>
      <c r="B21" s="92"/>
      <c r="C21" s="1305"/>
      <c r="D21" s="814"/>
      <c r="E21" s="741" t="s">
        <v>90</v>
      </c>
      <c r="F21" s="96"/>
      <c r="G21" s="140" t="s">
        <v>10031</v>
      </c>
      <c r="H21" s="96"/>
      <c r="I21" s="17"/>
      <c r="J21" s="96" t="s">
        <v>91</v>
      </c>
      <c r="K21" s="9"/>
      <c r="L21" s="18"/>
      <c r="M21" s="137" t="s">
        <v>28</v>
      </c>
      <c r="N21" s="9"/>
      <c r="O21" s="18"/>
      <c r="P21" s="9"/>
      <c r="Q21" s="123">
        <v>6.2E-4</v>
      </c>
      <c r="R21" s="756">
        <f t="shared" si="0"/>
        <v>0</v>
      </c>
      <c r="S21" s="138"/>
      <c r="T21" s="176">
        <f t="shared" si="1"/>
        <v>0</v>
      </c>
      <c r="AA21" s="16" t="s">
        <v>182</v>
      </c>
      <c r="AB21" s="16" t="s">
        <v>182</v>
      </c>
      <c r="AC21" s="16">
        <v>3.0000000000000001E-3</v>
      </c>
    </row>
    <row r="22" spans="1:29" ht="15" customHeight="1">
      <c r="A22" s="21"/>
      <c r="B22" s="92"/>
      <c r="C22" s="1306"/>
      <c r="D22" s="811"/>
      <c r="E22" s="746" t="s">
        <v>92</v>
      </c>
      <c r="F22" s="141"/>
      <c r="G22" s="140" t="s">
        <v>10031</v>
      </c>
      <c r="H22" s="96"/>
      <c r="I22" s="17"/>
      <c r="J22" s="96" t="s">
        <v>91</v>
      </c>
      <c r="K22" s="9"/>
      <c r="L22" s="18"/>
      <c r="M22" s="137" t="s">
        <v>28</v>
      </c>
      <c r="N22" s="9"/>
      <c r="O22" s="18"/>
      <c r="P22" s="9"/>
      <c r="Q22" s="123">
        <v>1E-3</v>
      </c>
      <c r="R22" s="756">
        <f t="shared" si="0"/>
        <v>0</v>
      </c>
      <c r="S22" s="138"/>
      <c r="T22" s="176">
        <f t="shared" si="1"/>
        <v>0</v>
      </c>
      <c r="AA22" s="16" t="s">
        <v>182</v>
      </c>
      <c r="AB22" s="16" t="s">
        <v>182</v>
      </c>
      <c r="AC22" s="16">
        <v>0.01</v>
      </c>
    </row>
    <row r="23" spans="1:29" ht="36" customHeight="1">
      <c r="A23" s="22"/>
      <c r="B23" s="75"/>
      <c r="C23" s="785" t="s">
        <v>10032</v>
      </c>
      <c r="D23" s="814"/>
      <c r="E23" s="742" t="s">
        <v>89</v>
      </c>
      <c r="F23" s="136"/>
      <c r="G23" s="94" t="s">
        <v>10033</v>
      </c>
      <c r="H23" s="94"/>
      <c r="I23" s="17"/>
      <c r="J23" s="8" t="s">
        <v>210</v>
      </c>
      <c r="K23" s="9"/>
      <c r="L23" s="18"/>
      <c r="M23" s="137" t="s">
        <v>28</v>
      </c>
      <c r="N23" s="9"/>
      <c r="O23" s="18"/>
      <c r="P23" s="9"/>
      <c r="Q23" s="123">
        <v>20</v>
      </c>
      <c r="R23" s="756">
        <f t="shared" si="0"/>
        <v>0</v>
      </c>
      <c r="S23" s="138"/>
      <c r="T23" s="176">
        <f t="shared" si="1"/>
        <v>0</v>
      </c>
      <c r="AA23" s="16" t="s">
        <v>182</v>
      </c>
      <c r="AB23" s="16" t="s">
        <v>182</v>
      </c>
      <c r="AC23" s="16">
        <v>0.01</v>
      </c>
    </row>
    <row r="24" spans="1:29" ht="15.75" customHeight="1">
      <c r="A24" s="20"/>
      <c r="B24" s="83"/>
      <c r="C24" s="1304" t="s">
        <v>10034</v>
      </c>
      <c r="D24" s="814"/>
      <c r="E24" s="1350" t="s">
        <v>89</v>
      </c>
      <c r="F24" s="136"/>
      <c r="G24" s="94" t="s">
        <v>10035</v>
      </c>
      <c r="H24" s="94"/>
      <c r="I24" s="17"/>
      <c r="J24" s="8" t="s">
        <v>210</v>
      </c>
      <c r="K24" s="9"/>
      <c r="L24" s="18"/>
      <c r="M24" s="137" t="s">
        <v>28</v>
      </c>
      <c r="N24" s="9"/>
      <c r="O24" s="18"/>
      <c r="P24" s="9"/>
      <c r="Q24" s="123">
        <v>1000</v>
      </c>
      <c r="R24" s="1352">
        <f>I24*Q24+I25*Q25</f>
        <v>0</v>
      </c>
      <c r="S24" s="1348"/>
      <c r="T24" s="1346">
        <f t="shared" si="1"/>
        <v>0</v>
      </c>
      <c r="AA24" s="16" t="s">
        <v>182</v>
      </c>
      <c r="AB24" s="16" t="s">
        <v>182</v>
      </c>
      <c r="AC24" s="16">
        <v>1</v>
      </c>
    </row>
    <row r="25" spans="1:29" ht="15" customHeight="1">
      <c r="A25" s="22"/>
      <c r="B25" s="75"/>
      <c r="C25" s="1318"/>
      <c r="D25" s="814"/>
      <c r="E25" s="1351"/>
      <c r="F25" s="136"/>
      <c r="G25" s="94" t="s">
        <v>10036</v>
      </c>
      <c r="H25" s="94"/>
      <c r="I25" s="17"/>
      <c r="J25" s="8" t="s">
        <v>210</v>
      </c>
      <c r="K25" s="9"/>
      <c r="L25" s="18"/>
      <c r="M25" s="137"/>
      <c r="N25" s="9"/>
      <c r="O25" s="18"/>
      <c r="P25" s="9"/>
      <c r="Q25" s="123">
        <v>10</v>
      </c>
      <c r="R25" s="1353"/>
      <c r="S25" s="1349"/>
      <c r="T25" s="1347"/>
    </row>
    <row r="26" spans="1:29" ht="15" customHeight="1">
      <c r="A26" s="26"/>
      <c r="B26" s="68"/>
      <c r="C26" s="1305"/>
      <c r="D26" s="814"/>
      <c r="E26" s="1350" t="s">
        <v>10037</v>
      </c>
      <c r="F26" s="136"/>
      <c r="G26" s="94" t="s">
        <v>10035</v>
      </c>
      <c r="H26" s="94"/>
      <c r="I26" s="17"/>
      <c r="J26" s="8" t="s">
        <v>210</v>
      </c>
      <c r="K26" s="9"/>
      <c r="L26" s="18"/>
      <c r="M26" s="137" t="s">
        <v>28</v>
      </c>
      <c r="N26" s="9"/>
      <c r="O26" s="18"/>
      <c r="P26" s="9"/>
      <c r="Q26" s="123">
        <v>1000</v>
      </c>
      <c r="R26" s="1352">
        <f>I26*Q26+I27*Q27</f>
        <v>0</v>
      </c>
      <c r="S26" s="1348"/>
      <c r="T26" s="1346">
        <f>IF(ISERROR(R26*S26),"",ROUND(R26*S26,1))</f>
        <v>0</v>
      </c>
      <c r="AA26" s="16" t="s">
        <v>182</v>
      </c>
      <c r="AB26" s="16" t="s">
        <v>182</v>
      </c>
      <c r="AC26" s="16">
        <v>1</v>
      </c>
    </row>
    <row r="27" spans="1:29" ht="30" customHeight="1">
      <c r="A27" s="20"/>
      <c r="B27" s="83"/>
      <c r="C27" s="1306"/>
      <c r="D27" s="814"/>
      <c r="E27" s="1351"/>
      <c r="F27" s="136"/>
      <c r="G27" s="94" t="s">
        <v>10038</v>
      </c>
      <c r="H27" s="94"/>
      <c r="I27" s="17"/>
      <c r="J27" s="8" t="s">
        <v>91</v>
      </c>
      <c r="K27" s="9"/>
      <c r="L27" s="18"/>
      <c r="M27" s="137"/>
      <c r="N27" s="9"/>
      <c r="O27" s="18"/>
      <c r="P27" s="9"/>
      <c r="Q27" s="123">
        <v>8.0000000000000004E-4</v>
      </c>
      <c r="R27" s="1353"/>
      <c r="S27" s="1349"/>
      <c r="T27" s="1347"/>
    </row>
    <row r="28" spans="1:29" ht="60.75" customHeight="1">
      <c r="A28" s="21"/>
      <c r="B28" s="92"/>
      <c r="C28" s="816" t="s">
        <v>10039</v>
      </c>
      <c r="D28" s="814"/>
      <c r="E28" s="747" t="s">
        <v>10040</v>
      </c>
      <c r="F28" s="136"/>
      <c r="G28" s="94" t="s">
        <v>10041</v>
      </c>
      <c r="H28" s="94"/>
      <c r="I28" s="17"/>
      <c r="J28" s="8" t="s">
        <v>210</v>
      </c>
      <c r="K28" s="9"/>
      <c r="L28" s="18"/>
      <c r="M28" s="137" t="s">
        <v>28</v>
      </c>
      <c r="N28" s="9"/>
      <c r="O28" s="18"/>
      <c r="P28" s="9"/>
      <c r="Q28" s="123">
        <v>1000</v>
      </c>
      <c r="R28" s="757">
        <f>I28*Q28</f>
        <v>0</v>
      </c>
      <c r="S28" s="624"/>
      <c r="T28" s="623">
        <f t="shared" ref="T28:T33" si="2">IF(ISERROR(R28*S28),"",ROUND(R28*S28,1))</f>
        <v>0</v>
      </c>
      <c r="AA28" s="16" t="s">
        <v>182</v>
      </c>
      <c r="AB28" s="16" t="s">
        <v>182</v>
      </c>
      <c r="AC28" s="16">
        <v>1</v>
      </c>
    </row>
    <row r="29" spans="1:29" ht="30" customHeight="1">
      <c r="A29" s="21"/>
      <c r="B29" s="92"/>
      <c r="C29" s="1304" t="s">
        <v>10042</v>
      </c>
      <c r="D29" s="814"/>
      <c r="E29" s="742" t="s">
        <v>10043</v>
      </c>
      <c r="F29" s="136"/>
      <c r="G29" s="94" t="s">
        <v>10026</v>
      </c>
      <c r="H29" s="94"/>
      <c r="I29" s="17"/>
      <c r="J29" s="8" t="s">
        <v>210</v>
      </c>
      <c r="K29" s="9"/>
      <c r="L29" s="18"/>
      <c r="M29" s="137" t="s">
        <v>28</v>
      </c>
      <c r="N29" s="9"/>
      <c r="O29" s="18"/>
      <c r="P29" s="9"/>
      <c r="Q29" s="123">
        <v>1000</v>
      </c>
      <c r="R29" s="756">
        <f>IF(ISERROR(I29*Q29),"",ROUND(I29*Q29,1))</f>
        <v>0</v>
      </c>
      <c r="S29" s="138"/>
      <c r="T29" s="176">
        <f t="shared" si="2"/>
        <v>0</v>
      </c>
      <c r="AA29" s="16" t="s">
        <v>182</v>
      </c>
      <c r="AB29" s="16" t="s">
        <v>182</v>
      </c>
      <c r="AC29" s="16">
        <v>0.01</v>
      </c>
    </row>
    <row r="30" spans="1:29" ht="30" customHeight="1">
      <c r="A30" s="142"/>
      <c r="B30" s="142"/>
      <c r="C30" s="1306"/>
      <c r="D30" s="814"/>
      <c r="E30" s="742" t="s">
        <v>10044</v>
      </c>
      <c r="F30" s="136"/>
      <c r="G30" s="94" t="s">
        <v>10026</v>
      </c>
      <c r="H30" s="94"/>
      <c r="I30" s="17"/>
      <c r="J30" s="8" t="s">
        <v>210</v>
      </c>
      <c r="K30" s="9"/>
      <c r="L30" s="18"/>
      <c r="M30" s="137" t="s">
        <v>28</v>
      </c>
      <c r="N30" s="9"/>
      <c r="O30" s="18"/>
      <c r="P30" s="9"/>
      <c r="Q30" s="123">
        <v>100</v>
      </c>
      <c r="R30" s="756">
        <f>IF(ISERROR(I30*Q30),"",ROUND(I30*Q30,1))</f>
        <v>0</v>
      </c>
      <c r="S30" s="138"/>
      <c r="T30" s="176">
        <f t="shared" si="2"/>
        <v>0</v>
      </c>
    </row>
    <row r="31" spans="1:29" ht="15" customHeight="1">
      <c r="A31" s="142"/>
      <c r="B31" s="142"/>
      <c r="C31" s="783" t="s">
        <v>10045</v>
      </c>
      <c r="D31" s="814"/>
      <c r="E31" s="784"/>
      <c r="F31" s="136"/>
      <c r="G31" s="94" t="s">
        <v>10046</v>
      </c>
      <c r="H31" s="94"/>
      <c r="I31" s="17"/>
      <c r="J31" s="8" t="s">
        <v>210</v>
      </c>
      <c r="K31" s="9"/>
      <c r="L31" s="18"/>
      <c r="M31" s="137" t="s">
        <v>28</v>
      </c>
      <c r="N31" s="9"/>
      <c r="O31" s="18"/>
      <c r="P31" s="9"/>
      <c r="Q31" s="123">
        <v>29</v>
      </c>
      <c r="R31" s="756">
        <f>IF(ISERROR(I31*Q31),"",ROUND(I31*Q31,1))</f>
        <v>0</v>
      </c>
      <c r="S31" s="138"/>
      <c r="T31" s="176">
        <f t="shared" si="2"/>
        <v>0</v>
      </c>
      <c r="AA31" s="16" t="s">
        <v>182</v>
      </c>
      <c r="AB31" s="16" t="s">
        <v>182</v>
      </c>
      <c r="AC31" s="16">
        <v>0.3</v>
      </c>
    </row>
    <row r="32" spans="1:29" ht="15" customHeight="1">
      <c r="A32" s="142"/>
      <c r="B32" s="142"/>
      <c r="C32" s="785" t="s">
        <v>93</v>
      </c>
      <c r="D32" s="814"/>
      <c r="E32" s="784"/>
      <c r="F32" s="145"/>
      <c r="G32" s="96" t="s">
        <v>94</v>
      </c>
      <c r="H32" s="96"/>
      <c r="I32" s="17"/>
      <c r="J32" s="8" t="s">
        <v>210</v>
      </c>
      <c r="K32" s="9"/>
      <c r="L32" s="18"/>
      <c r="M32" s="137"/>
      <c r="N32" s="9"/>
      <c r="O32" s="18"/>
      <c r="P32" s="9"/>
      <c r="Q32" s="123">
        <v>1000</v>
      </c>
      <c r="R32" s="756">
        <f>IF(ISERROR(I32*Q32),"",ROUND(I32*Q32,1))</f>
        <v>0</v>
      </c>
      <c r="S32" s="138"/>
      <c r="T32" s="176">
        <f t="shared" si="2"/>
        <v>0</v>
      </c>
    </row>
    <row r="33" spans="1:30" ht="15" customHeight="1">
      <c r="A33" s="142"/>
      <c r="B33" s="142"/>
      <c r="C33" s="815" t="s">
        <v>10047</v>
      </c>
      <c r="D33" s="817"/>
      <c r="E33" s="818"/>
      <c r="F33" s="143"/>
      <c r="G33" s="146" t="s">
        <v>10048</v>
      </c>
      <c r="H33" s="96"/>
      <c r="I33" s="17"/>
      <c r="J33" s="8" t="s">
        <v>210</v>
      </c>
      <c r="K33" s="9"/>
      <c r="L33" s="18"/>
      <c r="M33" s="137"/>
      <c r="N33" s="9"/>
      <c r="O33" s="18"/>
      <c r="P33" s="9"/>
      <c r="Q33" s="123">
        <v>1000</v>
      </c>
      <c r="R33" s="756">
        <f>IF(ISERROR(I33*Q33),"",ROUND(I33*Q33,1))</f>
        <v>0</v>
      </c>
      <c r="S33" s="138"/>
      <c r="T33" s="176">
        <f t="shared" si="2"/>
        <v>0</v>
      </c>
    </row>
    <row r="34" spans="1:30" ht="15" customHeight="1">
      <c r="A34" s="142"/>
      <c r="B34" s="142"/>
      <c r="L34" s="10"/>
      <c r="M34" s="62"/>
      <c r="Q34" s="10" t="s">
        <v>185</v>
      </c>
      <c r="R34" s="192">
        <f>SUM(R9:R33)</f>
        <v>0</v>
      </c>
      <c r="S34" s="147" t="s">
        <v>95</v>
      </c>
      <c r="T34" s="193">
        <f>SUM(T9:T33)</f>
        <v>0</v>
      </c>
      <c r="AD34" s="110" t="s">
        <v>55</v>
      </c>
    </row>
    <row r="36" spans="1:30" ht="15" customHeight="1">
      <c r="G36" s="148" t="s">
        <v>96</v>
      </c>
      <c r="S36" s="3" t="s">
        <v>97</v>
      </c>
    </row>
    <row r="37" spans="1:30" ht="15" customHeight="1">
      <c r="G37" s="1343" t="s">
        <v>98</v>
      </c>
      <c r="H37" s="1343"/>
      <c r="I37" s="1343"/>
      <c r="J37" s="1343"/>
      <c r="K37" s="1343"/>
      <c r="L37" s="1343"/>
      <c r="M37" s="1343"/>
      <c r="N37" s="1343"/>
      <c r="O37" s="1343"/>
      <c r="P37" s="1343"/>
      <c r="Q37" s="1342" t="s">
        <v>223</v>
      </c>
      <c r="R37" s="1342"/>
      <c r="S37" s="149">
        <v>12400</v>
      </c>
    </row>
    <row r="38" spans="1:30" ht="15" customHeight="1">
      <c r="G38" s="1343" t="s">
        <v>99</v>
      </c>
      <c r="H38" s="1343"/>
      <c r="I38" s="1343"/>
      <c r="J38" s="1343"/>
      <c r="K38" s="1343"/>
      <c r="L38" s="1343"/>
      <c r="M38" s="1343"/>
      <c r="N38" s="1343"/>
      <c r="O38" s="1343"/>
      <c r="P38" s="1343"/>
      <c r="Q38" s="1342" t="s">
        <v>100</v>
      </c>
      <c r="R38" s="1342"/>
      <c r="S38" s="150">
        <v>677</v>
      </c>
    </row>
    <row r="39" spans="1:30" ht="15" customHeight="1">
      <c r="G39" s="1343" t="s">
        <v>101</v>
      </c>
      <c r="H39" s="1343"/>
      <c r="I39" s="1343"/>
      <c r="J39" s="1343"/>
      <c r="K39" s="1343"/>
      <c r="L39" s="1343"/>
      <c r="M39" s="1343"/>
      <c r="N39" s="1343"/>
      <c r="O39" s="1343"/>
      <c r="P39" s="1343"/>
      <c r="Q39" s="1342" t="s">
        <v>102</v>
      </c>
      <c r="R39" s="1342"/>
      <c r="S39" s="150">
        <v>116</v>
      </c>
    </row>
    <row r="40" spans="1:30" ht="15" customHeight="1">
      <c r="G40" s="1343" t="s">
        <v>103</v>
      </c>
      <c r="H40" s="1343"/>
      <c r="I40" s="1343"/>
      <c r="J40" s="1343"/>
      <c r="K40" s="1343"/>
      <c r="L40" s="1343"/>
      <c r="M40" s="1343"/>
      <c r="N40" s="1343"/>
      <c r="O40" s="1343"/>
      <c r="P40" s="1343"/>
      <c r="Q40" s="1342" t="s">
        <v>104</v>
      </c>
      <c r="R40" s="1342"/>
      <c r="S40" s="149">
        <v>3170</v>
      </c>
    </row>
    <row r="41" spans="1:30" ht="15" customHeight="1">
      <c r="G41" s="1343" t="s">
        <v>105</v>
      </c>
      <c r="H41" s="1343"/>
      <c r="I41" s="1343"/>
      <c r="J41" s="1343"/>
      <c r="K41" s="1343"/>
      <c r="L41" s="1343"/>
      <c r="M41" s="1343"/>
      <c r="N41" s="1343"/>
      <c r="O41" s="1343"/>
      <c r="P41" s="1343"/>
      <c r="Q41" s="1342" t="s">
        <v>106</v>
      </c>
      <c r="R41" s="1342"/>
      <c r="S41" s="149">
        <v>1120</v>
      </c>
    </row>
    <row r="42" spans="1:30" ht="15" customHeight="1">
      <c r="G42" s="1343" t="s">
        <v>107</v>
      </c>
      <c r="H42" s="1343"/>
      <c r="I42" s="1343"/>
      <c r="J42" s="1343"/>
      <c r="K42" s="1343"/>
      <c r="L42" s="1343"/>
      <c r="M42" s="1343"/>
      <c r="N42" s="1343"/>
      <c r="O42" s="1343"/>
      <c r="P42" s="1343"/>
      <c r="Q42" s="1342" t="s">
        <v>224</v>
      </c>
      <c r="R42" s="1342"/>
      <c r="S42" s="149">
        <v>1300</v>
      </c>
    </row>
    <row r="43" spans="1:30" ht="15" customHeight="1">
      <c r="G43" s="1343" t="s">
        <v>108</v>
      </c>
      <c r="H43" s="1343"/>
      <c r="I43" s="1343"/>
      <c r="J43" s="1343"/>
      <c r="K43" s="1343"/>
      <c r="L43" s="1343"/>
      <c r="M43" s="1343"/>
      <c r="N43" s="1343"/>
      <c r="O43" s="1343"/>
      <c r="P43" s="1343"/>
      <c r="Q43" s="1342" t="s">
        <v>109</v>
      </c>
      <c r="R43" s="1342"/>
      <c r="S43" s="150">
        <v>328</v>
      </c>
    </row>
    <row r="44" spans="1:30" ht="15" customHeight="1">
      <c r="G44" s="1343" t="s">
        <v>110</v>
      </c>
      <c r="H44" s="1343"/>
      <c r="I44" s="1343"/>
      <c r="J44" s="1343"/>
      <c r="K44" s="1343"/>
      <c r="L44" s="1343"/>
      <c r="M44" s="1343"/>
      <c r="N44" s="1343"/>
      <c r="O44" s="1343"/>
      <c r="P44" s="1343"/>
      <c r="Q44" s="1342" t="s">
        <v>111</v>
      </c>
      <c r="R44" s="1342"/>
      <c r="S44" s="149">
        <v>4800</v>
      </c>
    </row>
    <row r="45" spans="1:30" ht="15" customHeight="1">
      <c r="G45" s="1343" t="s">
        <v>492</v>
      </c>
      <c r="H45" s="1343"/>
      <c r="I45" s="1343"/>
      <c r="J45" s="1343"/>
      <c r="K45" s="1343"/>
      <c r="L45" s="1343"/>
      <c r="M45" s="1343"/>
      <c r="N45" s="1343"/>
      <c r="O45" s="1343"/>
      <c r="P45" s="1343"/>
      <c r="Q45" s="1342" t="s">
        <v>493</v>
      </c>
      <c r="R45" s="1342"/>
      <c r="S45" s="149">
        <v>16</v>
      </c>
    </row>
    <row r="46" spans="1:30" ht="15" customHeight="1">
      <c r="G46" s="1343" t="s">
        <v>112</v>
      </c>
      <c r="H46" s="1343"/>
      <c r="I46" s="1343"/>
      <c r="J46" s="1343"/>
      <c r="K46" s="1343"/>
      <c r="L46" s="1343"/>
      <c r="M46" s="1343"/>
      <c r="N46" s="1343"/>
      <c r="O46" s="1343"/>
      <c r="P46" s="1343"/>
      <c r="Q46" s="1342" t="s">
        <v>113</v>
      </c>
      <c r="R46" s="1342"/>
      <c r="S46" s="150">
        <v>138</v>
      </c>
    </row>
    <row r="47" spans="1:30" ht="15" customHeight="1">
      <c r="G47" s="1343" t="s">
        <v>1570</v>
      </c>
      <c r="H47" s="1343"/>
      <c r="I47" s="1343"/>
      <c r="J47" s="1343"/>
      <c r="K47" s="1343"/>
      <c r="L47" s="1343"/>
      <c r="M47" s="1343"/>
      <c r="N47" s="1343"/>
      <c r="O47" s="1343"/>
      <c r="P47" s="1343"/>
      <c r="Q47" s="1342" t="s">
        <v>10049</v>
      </c>
      <c r="R47" s="1342"/>
      <c r="S47" s="150">
        <v>4</v>
      </c>
    </row>
    <row r="48" spans="1:30" ht="15" customHeight="1">
      <c r="G48" s="1343" t="s">
        <v>114</v>
      </c>
      <c r="H48" s="1343"/>
      <c r="I48" s="1343"/>
      <c r="J48" s="1343"/>
      <c r="K48" s="1343"/>
      <c r="L48" s="1343"/>
      <c r="M48" s="1343"/>
      <c r="N48" s="1343"/>
      <c r="O48" s="1343"/>
      <c r="P48" s="1343"/>
      <c r="Q48" s="1342" t="s">
        <v>225</v>
      </c>
      <c r="R48" s="1342"/>
      <c r="S48" s="149">
        <v>3350</v>
      </c>
    </row>
    <row r="49" spans="7:19" ht="15" customHeight="1">
      <c r="G49" s="1343" t="s">
        <v>115</v>
      </c>
      <c r="H49" s="1343"/>
      <c r="I49" s="1343"/>
      <c r="J49" s="1343"/>
      <c r="K49" s="1343"/>
      <c r="L49" s="1343"/>
      <c r="M49" s="1343"/>
      <c r="N49" s="1343"/>
      <c r="O49" s="1343"/>
      <c r="P49" s="1343"/>
      <c r="Q49" s="1342" t="s">
        <v>116</v>
      </c>
      <c r="R49" s="1342"/>
      <c r="S49" s="149">
        <v>8060</v>
      </c>
    </row>
    <row r="50" spans="7:19" ht="15" customHeight="1">
      <c r="G50" s="1343" t="s">
        <v>494</v>
      </c>
      <c r="H50" s="1343"/>
      <c r="I50" s="1343"/>
      <c r="J50" s="1343"/>
      <c r="K50" s="1343"/>
      <c r="L50" s="1343"/>
      <c r="M50" s="1343"/>
      <c r="N50" s="1343"/>
      <c r="O50" s="1343"/>
      <c r="P50" s="1343"/>
      <c r="Q50" s="1342" t="s">
        <v>495</v>
      </c>
      <c r="R50" s="1342"/>
      <c r="S50" s="149">
        <v>1330</v>
      </c>
    </row>
    <row r="51" spans="7:19" ht="15" customHeight="1">
      <c r="G51" s="1343" t="s">
        <v>496</v>
      </c>
      <c r="H51" s="1343"/>
      <c r="I51" s="1343"/>
      <c r="J51" s="1343"/>
      <c r="K51" s="1343"/>
      <c r="L51" s="1343"/>
      <c r="M51" s="1343"/>
      <c r="N51" s="1343"/>
      <c r="O51" s="1343"/>
      <c r="P51" s="1343"/>
      <c r="Q51" s="1342" t="s">
        <v>497</v>
      </c>
      <c r="R51" s="1342"/>
      <c r="S51" s="149">
        <v>1210</v>
      </c>
    </row>
    <row r="52" spans="7:19" ht="15" customHeight="1">
      <c r="G52" s="1343" t="s">
        <v>117</v>
      </c>
      <c r="H52" s="1343"/>
      <c r="I52" s="1343"/>
      <c r="J52" s="1343"/>
      <c r="K52" s="1343"/>
      <c r="L52" s="1343"/>
      <c r="M52" s="1343"/>
      <c r="N52" s="1343"/>
      <c r="O52" s="1343"/>
      <c r="P52" s="1343"/>
      <c r="Q52" s="1342" t="s">
        <v>118</v>
      </c>
      <c r="R52" s="1342"/>
      <c r="S52" s="150">
        <v>716</v>
      </c>
    </row>
    <row r="53" spans="7:19" ht="15" customHeight="1">
      <c r="G53" s="1343" t="s">
        <v>498</v>
      </c>
      <c r="H53" s="1343"/>
      <c r="I53" s="1343"/>
      <c r="J53" s="1343"/>
      <c r="K53" s="1343"/>
      <c r="L53" s="1343"/>
      <c r="M53" s="1343"/>
      <c r="N53" s="1343"/>
      <c r="O53" s="1343"/>
      <c r="P53" s="1343"/>
      <c r="Q53" s="1342" t="s">
        <v>499</v>
      </c>
      <c r="R53" s="1342"/>
      <c r="S53" s="150">
        <v>858</v>
      </c>
    </row>
    <row r="54" spans="7:19" ht="15" customHeight="1">
      <c r="G54" s="1343" t="s">
        <v>500</v>
      </c>
      <c r="H54" s="1343"/>
      <c r="I54" s="1343"/>
      <c r="J54" s="1343"/>
      <c r="K54" s="1343"/>
      <c r="L54" s="1343"/>
      <c r="M54" s="1343"/>
      <c r="N54" s="1343"/>
      <c r="O54" s="1343"/>
      <c r="P54" s="1343"/>
      <c r="Q54" s="1342" t="s">
        <v>501</v>
      </c>
      <c r="R54" s="1342"/>
      <c r="S54" s="150">
        <v>804</v>
      </c>
    </row>
    <row r="55" spans="7:19" ht="15" customHeight="1">
      <c r="G55" s="1343" t="s">
        <v>119</v>
      </c>
      <c r="H55" s="1343"/>
      <c r="I55" s="1343"/>
      <c r="J55" s="1343"/>
      <c r="K55" s="1343"/>
      <c r="L55" s="1343"/>
      <c r="M55" s="1343"/>
      <c r="N55" s="1343"/>
      <c r="O55" s="1343"/>
      <c r="P55" s="1343"/>
      <c r="Q55" s="1342" t="s">
        <v>120</v>
      </c>
      <c r="R55" s="1342"/>
      <c r="S55" s="149">
        <v>1650</v>
      </c>
    </row>
  </sheetData>
  <sheetProtection password="E4BE" sheet="1" formatCells="0"/>
  <mergeCells count="79">
    <mergeCell ref="G55:P55"/>
    <mergeCell ref="Q55:R55"/>
    <mergeCell ref="G52:P52"/>
    <mergeCell ref="Q52:R52"/>
    <mergeCell ref="G53:P53"/>
    <mergeCell ref="Q53:R53"/>
    <mergeCell ref="G46:P46"/>
    <mergeCell ref="Q46:R46"/>
    <mergeCell ref="G47:P47"/>
    <mergeCell ref="Q47:R47"/>
    <mergeCell ref="G54:P54"/>
    <mergeCell ref="Q54:R54"/>
    <mergeCell ref="G51:P51"/>
    <mergeCell ref="Q51:R51"/>
    <mergeCell ref="G49:P49"/>
    <mergeCell ref="Q49:R49"/>
    <mergeCell ref="G50:P50"/>
    <mergeCell ref="Q50:R50"/>
    <mergeCell ref="G48:P48"/>
    <mergeCell ref="Q48:R48"/>
    <mergeCell ref="G43:P43"/>
    <mergeCell ref="Q43:R43"/>
    <mergeCell ref="G44:P44"/>
    <mergeCell ref="Q44:R44"/>
    <mergeCell ref="G45:P45"/>
    <mergeCell ref="Q45:R45"/>
    <mergeCell ref="G41:P41"/>
    <mergeCell ref="Q41:R41"/>
    <mergeCell ref="G42:P42"/>
    <mergeCell ref="Q42:R42"/>
    <mergeCell ref="G38:P38"/>
    <mergeCell ref="Q38:R38"/>
    <mergeCell ref="G39:P39"/>
    <mergeCell ref="Q39:R39"/>
    <mergeCell ref="G40:P40"/>
    <mergeCell ref="Q40:R40"/>
    <mergeCell ref="C9:C10"/>
    <mergeCell ref="E9:E10"/>
    <mergeCell ref="R9:R10"/>
    <mergeCell ref="F7:G8"/>
    <mergeCell ref="C29:C30"/>
    <mergeCell ref="R17:R18"/>
    <mergeCell ref="C19:C22"/>
    <mergeCell ref="C24:C27"/>
    <mergeCell ref="C13:C18"/>
    <mergeCell ref="E13:E14"/>
    <mergeCell ref="P7:Q8"/>
    <mergeCell ref="S7:S8"/>
    <mergeCell ref="T9:T10"/>
    <mergeCell ref="R13:R14"/>
    <mergeCell ref="S13:S14"/>
    <mergeCell ref="T13:T14"/>
    <mergeCell ref="S9:S10"/>
    <mergeCell ref="T7:T8"/>
    <mergeCell ref="R7:R8"/>
    <mergeCell ref="S15:S16"/>
    <mergeCell ref="T15:T16"/>
    <mergeCell ref="S24:S25"/>
    <mergeCell ref="T24:T25"/>
    <mergeCell ref="E26:E27"/>
    <mergeCell ref="R26:R27"/>
    <mergeCell ref="S26:S27"/>
    <mergeCell ref="T26:T27"/>
    <mergeCell ref="S17:S18"/>
    <mergeCell ref="T17:T18"/>
    <mergeCell ref="E17:E18"/>
    <mergeCell ref="E15:E16"/>
    <mergeCell ref="R15:R16"/>
    <mergeCell ref="E24:E25"/>
    <mergeCell ref="R24:R25"/>
    <mergeCell ref="Q37:R37"/>
    <mergeCell ref="G37:P37"/>
    <mergeCell ref="D7:E7"/>
    <mergeCell ref="I7:I8"/>
    <mergeCell ref="H7:H8"/>
    <mergeCell ref="J7:J8"/>
    <mergeCell ref="M7:M8"/>
    <mergeCell ref="K7:L8"/>
    <mergeCell ref="N7:O8"/>
  </mergeCells>
  <phoneticPr fontId="2"/>
  <dataValidations count="1">
    <dataValidation type="list" allowBlank="1" showInputMessage="1" showErrorMessage="1" sqref="D5" xr:uid="{C4DB8FBC-7E0D-4C31-8C73-98509AF82701}">
      <formula1>$Y$3:$Y$4</formula1>
    </dataValidation>
  </dataValidations>
  <printOptions horizontalCentered="1"/>
  <pageMargins left="0.59055118110236227" right="0.59055118110236227" top="0.98425196850393704" bottom="0.78740157480314965" header="0.51181102362204722" footer="0.51181102362204722"/>
  <pageSetup paperSize="9" scale="73" pageOrder="overThenDown" orientation="landscape" r:id="rId1"/>
  <headerFooter alignWithMargins="0"/>
  <drawing r:id="rId2"/>
  <legacyDrawing r:id="rId3"/>
  <controls>
    <mc:AlternateContent xmlns:mc="http://schemas.openxmlformats.org/markup-compatibility/2006">
      <mc:Choice Requires="x14">
        <control shapeId="19457" r:id="rId4" name="cmdUnLock">
          <controlPr defaultSize="0" print="0" autoLine="0" r:id="rId5">
            <anchor>
              <from>
                <xdr:col>17</xdr:col>
                <xdr:colOff>209550</xdr:colOff>
                <xdr:row>0</xdr:row>
                <xdr:rowOff>120650</xdr:rowOff>
              </from>
              <to>
                <xdr:col>19</xdr:col>
                <xdr:colOff>990600</xdr:colOff>
                <xdr:row>2</xdr:row>
                <xdr:rowOff>152400</xdr:rowOff>
              </to>
            </anchor>
          </controlPr>
        </control>
      </mc:Choice>
      <mc:Fallback>
        <control shapeId="19457" r:id="rId4" name="cmdUnLock"/>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ECF8-D7A2-4CEC-A177-42F26087F761}">
  <sheetPr codeName="Sheet18">
    <pageSetUpPr fitToPage="1"/>
  </sheetPr>
  <dimension ref="A1:AD61"/>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1" width="9.36328125" style="3" hidden="1" customWidth="1"/>
    <col min="2" max="2" width="21.26953125" style="3" hidden="1" customWidth="1"/>
    <col min="3" max="3" width="55.36328125" style="3" customWidth="1"/>
    <col min="4" max="4" width="10.90625" style="3" hidden="1" customWidth="1"/>
    <col min="5" max="5" width="22" style="3" customWidth="1"/>
    <col min="6" max="6" width="4.453125" style="3" hidden="1" customWidth="1"/>
    <col min="7" max="7" width="15.08984375" style="3" hidden="1" customWidth="1"/>
    <col min="8" max="8" width="26.453125" style="3" customWidth="1"/>
    <col min="9" max="9" width="11.453125" style="4" customWidth="1"/>
    <col min="10" max="10" width="4.6328125" style="3" bestFit="1" customWidth="1"/>
    <col min="11" max="11" width="2.7265625" style="3" hidden="1" customWidth="1"/>
    <col min="12" max="12" width="6.08984375" style="4" hidden="1" customWidth="1"/>
    <col min="13" max="13" width="11.08984375" style="4" hidden="1" customWidth="1"/>
    <col min="14" max="14" width="2.7265625" style="3" hidden="1" customWidth="1"/>
    <col min="15" max="15" width="5" style="4" hidden="1" customWidth="1"/>
    <col min="16" max="16" width="2.7265625" style="3" customWidth="1"/>
    <col min="17" max="18" width="9" style="4"/>
    <col min="19" max="19" width="6.7265625" style="4" customWidth="1"/>
    <col min="20" max="20" width="17.26953125" style="4" customWidth="1"/>
    <col min="21" max="24" width="9" style="3" hidden="1" customWidth="1"/>
    <col min="25" max="25" width="7" style="15" hidden="1" customWidth="1"/>
    <col min="26" max="29" width="9" style="15" hidden="1" customWidth="1"/>
    <col min="30" max="30" width="5.453125" style="3" customWidth="1"/>
    <col min="31" max="16384" width="9" style="3"/>
  </cols>
  <sheetData>
    <row r="1" spans="1:29" ht="14">
      <c r="A1" s="2"/>
      <c r="C1" s="2" t="s">
        <v>45</v>
      </c>
    </row>
    <row r="2" spans="1:29" ht="15" customHeight="1">
      <c r="C2" s="2" t="s">
        <v>227</v>
      </c>
    </row>
    <row r="3" spans="1:29" ht="15" customHeight="1">
      <c r="Y3" s="15" t="s">
        <v>187</v>
      </c>
    </row>
    <row r="4" spans="1:29" ht="15" customHeight="1">
      <c r="A4" s="161"/>
      <c r="B4" s="161"/>
      <c r="C4" s="114"/>
      <c r="D4" s="152" t="s">
        <v>189</v>
      </c>
      <c r="E4" s="64" t="s">
        <v>190</v>
      </c>
      <c r="Y4" s="15" t="s">
        <v>188</v>
      </c>
    </row>
    <row r="5" spans="1:29" ht="15" customHeight="1">
      <c r="A5" s="162"/>
      <c r="B5" s="162"/>
      <c r="C5" s="113"/>
      <c r="D5" s="153" t="s">
        <v>144</v>
      </c>
      <c r="E5" s="115" t="str">
        <f>'別紙-第3項(1)基準年'!$D$4&amp;"年度"</f>
        <v>2025年度</v>
      </c>
    </row>
    <row r="7" spans="1:29"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 t="s">
        <v>145</v>
      </c>
      <c r="G8" s="7" t="s">
        <v>170</v>
      </c>
      <c r="H8" s="1301"/>
      <c r="I8" s="1293"/>
      <c r="J8" s="1294"/>
      <c r="K8" s="1297"/>
      <c r="L8" s="1298"/>
      <c r="M8" s="1293"/>
      <c r="N8" s="1297"/>
      <c r="O8" s="1298"/>
      <c r="P8" s="1297"/>
      <c r="Q8" s="1298"/>
      <c r="R8" s="1293"/>
      <c r="S8" s="1293"/>
      <c r="T8" s="1293"/>
    </row>
    <row r="9" spans="1:29" ht="15" customHeight="1">
      <c r="A9" s="22"/>
      <c r="B9" s="75"/>
      <c r="C9" s="785" t="s">
        <v>138</v>
      </c>
      <c r="D9" s="734"/>
      <c r="E9" s="735" t="s">
        <v>227</v>
      </c>
      <c r="F9" s="14"/>
      <c r="G9" s="13"/>
      <c r="H9" s="13" t="s">
        <v>9877</v>
      </c>
      <c r="I9" s="17"/>
      <c r="J9" s="8" t="s">
        <v>210</v>
      </c>
      <c r="K9" s="9"/>
      <c r="L9" s="18"/>
      <c r="M9" s="137" t="s">
        <v>28</v>
      </c>
      <c r="N9" s="9"/>
      <c r="O9" s="18"/>
      <c r="P9" s="9"/>
      <c r="Q9" s="18">
        <v>3.1</v>
      </c>
      <c r="R9" s="758">
        <f>I9*Q9</f>
        <v>0</v>
      </c>
      <c r="S9" s="138"/>
      <c r="T9" s="203">
        <f>IF(ISERROR(R9*S9),"",ROUND(R9*S9,1))</f>
        <v>0</v>
      </c>
      <c r="AA9" s="15" t="s">
        <v>182</v>
      </c>
      <c r="AB9" s="15" t="s">
        <v>182</v>
      </c>
      <c r="AC9" s="15">
        <v>39</v>
      </c>
    </row>
    <row r="10" spans="1:29" ht="15" customHeight="1">
      <c r="A10" s="20"/>
      <c r="B10" s="83"/>
      <c r="C10" s="1304" t="s">
        <v>10050</v>
      </c>
      <c r="D10" s="734"/>
      <c r="E10" s="1326" t="s">
        <v>10051</v>
      </c>
      <c r="F10" s="14"/>
      <c r="G10" s="13"/>
      <c r="H10" s="13" t="s">
        <v>10052</v>
      </c>
      <c r="I10" s="17"/>
      <c r="J10" s="8" t="s">
        <v>210</v>
      </c>
      <c r="K10" s="9"/>
      <c r="L10" s="18"/>
      <c r="M10" s="137" t="s">
        <v>28</v>
      </c>
      <c r="N10" s="9"/>
      <c r="O10" s="18"/>
      <c r="P10" s="9"/>
      <c r="Q10" s="18">
        <v>900</v>
      </c>
      <c r="R10" s="1367">
        <f>I10*Q10-I11*Q11</f>
        <v>0</v>
      </c>
      <c r="S10" s="1369">
        <v>6630</v>
      </c>
      <c r="T10" s="1346">
        <f>IF(ISERROR(R10*S10),"",ROUND(R10*S10,1))</f>
        <v>0</v>
      </c>
      <c r="AA10" s="15" t="s">
        <v>182</v>
      </c>
      <c r="AB10" s="15" t="s">
        <v>182</v>
      </c>
      <c r="AC10" s="15">
        <v>800</v>
      </c>
    </row>
    <row r="11" spans="1:29" ht="18.75" customHeight="1">
      <c r="A11" s="21"/>
      <c r="B11" s="92"/>
      <c r="C11" s="1305"/>
      <c r="D11" s="734"/>
      <c r="E11" s="1374"/>
      <c r="F11" s="14"/>
      <c r="G11" s="13"/>
      <c r="H11" s="13" t="s">
        <v>121</v>
      </c>
      <c r="I11" s="17"/>
      <c r="J11" s="8" t="s">
        <v>210</v>
      </c>
      <c r="K11" s="9"/>
      <c r="L11" s="18"/>
      <c r="M11" s="137"/>
      <c r="N11" s="9"/>
      <c r="O11" s="18"/>
      <c r="P11" s="9"/>
      <c r="Q11" s="18">
        <v>1000</v>
      </c>
      <c r="R11" s="1368"/>
      <c r="S11" s="1370"/>
      <c r="T11" s="1347"/>
      <c r="AC11" s="15">
        <v>1000</v>
      </c>
    </row>
    <row r="12" spans="1:29" ht="15" customHeight="1">
      <c r="A12" s="22"/>
      <c r="B12" s="75"/>
      <c r="C12" s="1305"/>
      <c r="D12" s="734"/>
      <c r="E12" s="1326" t="s">
        <v>10053</v>
      </c>
      <c r="F12" s="14"/>
      <c r="G12" s="13"/>
      <c r="H12" s="13" t="s">
        <v>10052</v>
      </c>
      <c r="I12" s="17"/>
      <c r="J12" s="8" t="s">
        <v>210</v>
      </c>
      <c r="K12" s="9"/>
      <c r="L12" s="18"/>
      <c r="M12" s="137" t="s">
        <v>28</v>
      </c>
      <c r="N12" s="9"/>
      <c r="O12" s="18"/>
      <c r="P12" s="9"/>
      <c r="Q12" s="18">
        <v>600</v>
      </c>
      <c r="R12" s="1367">
        <f>I12*Q12-I13*Q13</f>
        <v>0</v>
      </c>
      <c r="S12" s="1369">
        <v>6630</v>
      </c>
      <c r="T12" s="1346">
        <f>IF(ISERROR(R12*S12),"",ROUND(R12*S12,1))</f>
        <v>0</v>
      </c>
      <c r="AA12" s="15" t="s">
        <v>182</v>
      </c>
      <c r="AB12" s="15" t="s">
        <v>182</v>
      </c>
      <c r="AC12" s="15">
        <v>800</v>
      </c>
    </row>
    <row r="13" spans="1:29" ht="15" customHeight="1">
      <c r="A13" s="81"/>
      <c r="B13" s="82"/>
      <c r="C13" s="1305"/>
      <c r="D13" s="734"/>
      <c r="E13" s="1374"/>
      <c r="F13" s="14"/>
      <c r="G13" s="13"/>
      <c r="H13" s="13" t="s">
        <v>121</v>
      </c>
      <c r="I13" s="17"/>
      <c r="J13" s="8" t="s">
        <v>210</v>
      </c>
      <c r="K13" s="9"/>
      <c r="L13" s="18"/>
      <c r="M13" s="137"/>
      <c r="N13" s="9"/>
      <c r="O13" s="18"/>
      <c r="P13" s="9"/>
      <c r="Q13" s="18">
        <v>1000</v>
      </c>
      <c r="R13" s="1368"/>
      <c r="S13" s="1370"/>
      <c r="T13" s="1347"/>
      <c r="AC13" s="15">
        <v>1000</v>
      </c>
    </row>
    <row r="14" spans="1:29" ht="15" customHeight="1">
      <c r="A14" s="26"/>
      <c r="B14" s="68"/>
      <c r="C14" s="1305"/>
      <c r="D14" s="734"/>
      <c r="E14" s="1326" t="s">
        <v>10054</v>
      </c>
      <c r="F14" s="14"/>
      <c r="G14" s="13"/>
      <c r="H14" s="13" t="s">
        <v>139</v>
      </c>
      <c r="I14" s="17"/>
      <c r="J14" s="8" t="s">
        <v>210</v>
      </c>
      <c r="K14" s="9"/>
      <c r="L14" s="18"/>
      <c r="M14" s="137" t="s">
        <v>28</v>
      </c>
      <c r="N14" s="9"/>
      <c r="O14" s="18"/>
      <c r="P14" s="9"/>
      <c r="Q14" s="18">
        <v>600</v>
      </c>
      <c r="R14" s="1367">
        <f>I14*Q14-I15*Q15</f>
        <v>0</v>
      </c>
      <c r="S14" s="1369">
        <v>11100</v>
      </c>
      <c r="T14" s="1346">
        <f>IF(ISERROR(R14*S14),"",ROUND(R14*S14,1))</f>
        <v>0</v>
      </c>
      <c r="AA14" s="15" t="s">
        <v>182</v>
      </c>
      <c r="AB14" s="15" t="s">
        <v>182</v>
      </c>
      <c r="AC14" s="15">
        <v>700</v>
      </c>
    </row>
    <row r="15" spans="1:29" ht="15" customHeight="1">
      <c r="A15" s="26"/>
      <c r="B15" s="68"/>
      <c r="C15" s="1305"/>
      <c r="D15" s="734"/>
      <c r="E15" s="1373"/>
      <c r="F15" s="14"/>
      <c r="G15" s="13"/>
      <c r="H15" s="13" t="s">
        <v>140</v>
      </c>
      <c r="I15" s="17"/>
      <c r="J15" s="8" t="s">
        <v>210</v>
      </c>
      <c r="K15" s="9"/>
      <c r="L15" s="18"/>
      <c r="M15" s="137"/>
      <c r="N15" s="9"/>
      <c r="O15" s="18"/>
      <c r="P15" s="9"/>
      <c r="Q15" s="18">
        <v>1000</v>
      </c>
      <c r="R15" s="1368"/>
      <c r="S15" s="1370"/>
      <c r="T15" s="1347"/>
      <c r="AC15" s="15">
        <v>1000</v>
      </c>
    </row>
    <row r="16" spans="1:29" ht="33" customHeight="1">
      <c r="A16" s="26"/>
      <c r="B16" s="68"/>
      <c r="C16" s="1305"/>
      <c r="D16" s="734"/>
      <c r="E16" s="1373"/>
      <c r="F16" s="14"/>
      <c r="G16" s="13"/>
      <c r="H16" s="13" t="s">
        <v>10055</v>
      </c>
      <c r="I16" s="17"/>
      <c r="J16" s="8" t="s">
        <v>210</v>
      </c>
      <c r="K16" s="9"/>
      <c r="L16" s="18"/>
      <c r="M16" s="137"/>
      <c r="N16" s="9"/>
      <c r="O16" s="18"/>
      <c r="P16" s="9"/>
      <c r="Q16" s="18">
        <v>200</v>
      </c>
      <c r="R16" s="1367">
        <f>I16*Q16-I17*Q17</f>
        <v>0</v>
      </c>
      <c r="S16" s="1369">
        <v>6630</v>
      </c>
      <c r="T16" s="1346">
        <f>IF(ISERROR(R16*S16),"",ROUND(R17*S16,1))</f>
        <v>0</v>
      </c>
    </row>
    <row r="17" spans="1:29" ht="33" customHeight="1">
      <c r="A17" s="26"/>
      <c r="B17" s="68"/>
      <c r="C17" s="1305"/>
      <c r="D17" s="734"/>
      <c r="E17" s="1374"/>
      <c r="F17" s="14"/>
      <c r="G17" s="13"/>
      <c r="H17" s="13" t="s">
        <v>122</v>
      </c>
      <c r="I17" s="17"/>
      <c r="J17" s="8" t="s">
        <v>210</v>
      </c>
      <c r="K17" s="9"/>
      <c r="L17" s="18"/>
      <c r="M17" s="137"/>
      <c r="N17" s="9"/>
      <c r="O17" s="18"/>
      <c r="P17" s="9"/>
      <c r="Q17" s="18">
        <v>1000</v>
      </c>
      <c r="R17" s="1368"/>
      <c r="S17" s="1372"/>
      <c r="T17" s="1278"/>
      <c r="AC17" s="15">
        <v>1000</v>
      </c>
    </row>
    <row r="18" spans="1:29" ht="15" customHeight="1">
      <c r="A18" s="26"/>
      <c r="B18" s="68"/>
      <c r="C18" s="1305"/>
      <c r="D18" s="734"/>
      <c r="E18" s="1326" t="s">
        <v>10056</v>
      </c>
      <c r="F18" s="14"/>
      <c r="G18" s="13"/>
      <c r="H18" s="13" t="s">
        <v>139</v>
      </c>
      <c r="I18" s="17"/>
      <c r="J18" s="8" t="s">
        <v>210</v>
      </c>
      <c r="K18" s="9"/>
      <c r="L18" s="18"/>
      <c r="M18" s="137" t="s">
        <v>28</v>
      </c>
      <c r="N18" s="9"/>
      <c r="O18" s="18"/>
      <c r="P18" s="9"/>
      <c r="Q18" s="18">
        <v>1000</v>
      </c>
      <c r="R18" s="1367">
        <f>I18*Q18-I19*Q19</f>
        <v>0</v>
      </c>
      <c r="S18" s="1369">
        <v>11100</v>
      </c>
      <c r="T18" s="1346">
        <f>IF(ISERROR(R18*S18),"",ROUND(R18*S18,1))</f>
        <v>0</v>
      </c>
      <c r="AA18" s="15" t="s">
        <v>182</v>
      </c>
      <c r="AB18" s="15" t="s">
        <v>182</v>
      </c>
      <c r="AC18" s="15">
        <v>700</v>
      </c>
    </row>
    <row r="19" spans="1:29" ht="28.5" customHeight="1">
      <c r="A19" s="151"/>
      <c r="B19" s="151"/>
      <c r="C19" s="1305"/>
      <c r="D19" s="734"/>
      <c r="E19" s="1373"/>
      <c r="F19" s="14"/>
      <c r="G19" s="13"/>
      <c r="H19" s="13" t="s">
        <v>140</v>
      </c>
      <c r="I19" s="17"/>
      <c r="J19" s="8" t="s">
        <v>210</v>
      </c>
      <c r="K19" s="9"/>
      <c r="L19" s="18"/>
      <c r="M19" s="137"/>
      <c r="N19" s="9"/>
      <c r="O19" s="18"/>
      <c r="P19" s="9"/>
      <c r="Q19" s="18">
        <v>1000</v>
      </c>
      <c r="R19" s="1368"/>
      <c r="S19" s="1370"/>
      <c r="T19" s="1347"/>
      <c r="AC19" s="15">
        <v>1000</v>
      </c>
    </row>
    <row r="20" spans="1:29" ht="33.75" customHeight="1">
      <c r="A20" s="26"/>
      <c r="B20" s="68"/>
      <c r="C20" s="1305"/>
      <c r="D20" s="734"/>
      <c r="E20" s="1373"/>
      <c r="F20" s="14"/>
      <c r="G20" s="13"/>
      <c r="H20" s="13" t="s">
        <v>10055</v>
      </c>
      <c r="I20" s="17"/>
      <c r="J20" s="8" t="s">
        <v>210</v>
      </c>
      <c r="K20" s="9"/>
      <c r="L20" s="18"/>
      <c r="M20" s="137"/>
      <c r="N20" s="9"/>
      <c r="O20" s="18"/>
      <c r="P20" s="9"/>
      <c r="Q20" s="18">
        <v>200</v>
      </c>
      <c r="R20" s="1367">
        <f>I20*Q20-I21*Q21</f>
        <v>0</v>
      </c>
      <c r="S20" s="1369">
        <v>6630</v>
      </c>
      <c r="T20" s="1346">
        <f>IF(ISERROR(R20*S20),"",ROUND(R21*S20,1))</f>
        <v>0</v>
      </c>
    </row>
    <row r="21" spans="1:29" ht="33.75" customHeight="1">
      <c r="A21" s="26"/>
      <c r="B21" s="68"/>
      <c r="C21" s="1305"/>
      <c r="D21" s="734"/>
      <c r="E21" s="1374"/>
      <c r="F21" s="14"/>
      <c r="G21" s="13"/>
      <c r="H21" s="13" t="s">
        <v>122</v>
      </c>
      <c r="I21" s="17"/>
      <c r="J21" s="8" t="s">
        <v>210</v>
      </c>
      <c r="K21" s="9"/>
      <c r="L21" s="18"/>
      <c r="M21" s="137"/>
      <c r="N21" s="9"/>
      <c r="O21" s="18"/>
      <c r="P21" s="9"/>
      <c r="Q21" s="18">
        <v>1000</v>
      </c>
      <c r="R21" s="1368"/>
      <c r="S21" s="1372"/>
      <c r="T21" s="1278"/>
      <c r="AC21" s="15">
        <v>1000</v>
      </c>
    </row>
    <row r="22" spans="1:29" ht="15" customHeight="1">
      <c r="A22" s="21"/>
      <c r="B22" s="92"/>
      <c r="C22" s="1305"/>
      <c r="D22" s="734"/>
      <c r="E22" s="1326" t="s">
        <v>10057</v>
      </c>
      <c r="F22" s="14"/>
      <c r="G22" s="13"/>
      <c r="H22" s="13" t="s">
        <v>141</v>
      </c>
      <c r="I22" s="17"/>
      <c r="J22" s="8" t="s">
        <v>210</v>
      </c>
      <c r="K22" s="9"/>
      <c r="L22" s="18"/>
      <c r="M22" s="137" t="s">
        <v>28</v>
      </c>
      <c r="N22" s="9"/>
      <c r="O22" s="18"/>
      <c r="P22" s="9"/>
      <c r="Q22" s="18">
        <v>400</v>
      </c>
      <c r="R22" s="1367">
        <f>I22*Q22-I23*Q23</f>
        <v>0</v>
      </c>
      <c r="S22" s="1369">
        <v>8900</v>
      </c>
      <c r="T22" s="1346">
        <f>IF(ISERROR(R22*S22),"",ROUND(R22*S22,1))</f>
        <v>0</v>
      </c>
      <c r="AA22" s="15" t="s">
        <v>182</v>
      </c>
      <c r="AB22" s="15" t="s">
        <v>182</v>
      </c>
      <c r="AC22" s="15">
        <v>700</v>
      </c>
    </row>
    <row r="23" spans="1:29" ht="15" customHeight="1">
      <c r="C23" s="1305"/>
      <c r="D23" s="734"/>
      <c r="E23" s="1373"/>
      <c r="F23" s="14"/>
      <c r="G23" s="13"/>
      <c r="H23" s="13" t="s">
        <v>142</v>
      </c>
      <c r="I23" s="17"/>
      <c r="J23" s="8" t="s">
        <v>210</v>
      </c>
      <c r="K23" s="9"/>
      <c r="L23" s="18"/>
      <c r="M23" s="137"/>
      <c r="N23" s="9"/>
      <c r="O23" s="18"/>
      <c r="P23" s="9"/>
      <c r="Q23" s="18">
        <v>1000</v>
      </c>
      <c r="R23" s="1368"/>
      <c r="S23" s="1370"/>
      <c r="T23" s="1347"/>
      <c r="AC23" s="15">
        <v>1000</v>
      </c>
    </row>
    <row r="24" spans="1:29" ht="30.75" customHeight="1">
      <c r="C24" s="1305"/>
      <c r="D24" s="734"/>
      <c r="E24" s="1373"/>
      <c r="F24" s="14"/>
      <c r="G24" s="13"/>
      <c r="H24" s="13" t="s">
        <v>10058</v>
      </c>
      <c r="I24" s="17"/>
      <c r="J24" s="8" t="s">
        <v>210</v>
      </c>
      <c r="K24" s="9"/>
      <c r="L24" s="18"/>
      <c r="M24" s="137"/>
      <c r="N24" s="9"/>
      <c r="O24" s="18"/>
      <c r="P24" s="9"/>
      <c r="Q24" s="18">
        <v>100</v>
      </c>
      <c r="R24" s="1367">
        <f>I24*Q24-I25*Q25</f>
        <v>0</v>
      </c>
      <c r="S24" s="1369">
        <v>6630</v>
      </c>
      <c r="T24" s="1346">
        <f>IF(ISERROR(R24*S24),"",ROUND(R25*S24,1))</f>
        <v>0</v>
      </c>
    </row>
    <row r="25" spans="1:29" ht="30.75" customHeight="1">
      <c r="C25" s="1305"/>
      <c r="D25" s="734"/>
      <c r="E25" s="1374"/>
      <c r="F25" s="14"/>
      <c r="G25" s="13"/>
      <c r="H25" s="13" t="s">
        <v>10059</v>
      </c>
      <c r="I25" s="17"/>
      <c r="J25" s="8" t="s">
        <v>210</v>
      </c>
      <c r="K25" s="9"/>
      <c r="L25" s="18"/>
      <c r="M25" s="137"/>
      <c r="N25" s="9"/>
      <c r="O25" s="18"/>
      <c r="P25" s="9"/>
      <c r="Q25" s="18">
        <v>1000</v>
      </c>
      <c r="R25" s="1368"/>
      <c r="S25" s="1372"/>
      <c r="T25" s="1278"/>
      <c r="AC25" s="15">
        <v>1000</v>
      </c>
    </row>
    <row r="26" spans="1:29" ht="15" customHeight="1">
      <c r="C26" s="1305"/>
      <c r="D26" s="734"/>
      <c r="E26" s="1326" t="s">
        <v>10060</v>
      </c>
      <c r="F26" s="14"/>
      <c r="G26" s="13"/>
      <c r="H26" s="13" t="s">
        <v>10061</v>
      </c>
      <c r="I26" s="17"/>
      <c r="J26" s="8" t="s">
        <v>210</v>
      </c>
      <c r="K26" s="9"/>
      <c r="L26" s="18"/>
      <c r="M26" s="137" t="s">
        <v>28</v>
      </c>
      <c r="N26" s="9"/>
      <c r="O26" s="18"/>
      <c r="P26" s="9"/>
      <c r="Q26" s="18">
        <v>100</v>
      </c>
      <c r="R26" s="1367">
        <f>I26*Q26-I27*Q27</f>
        <v>0</v>
      </c>
      <c r="S26" s="1369">
        <v>9540</v>
      </c>
      <c r="T26" s="1346">
        <f>IF(ISERROR(R26*S26),"",ROUND(R26*S26,1))</f>
        <v>0</v>
      </c>
      <c r="AA26" s="15" t="s">
        <v>182</v>
      </c>
      <c r="AB26" s="15" t="s">
        <v>182</v>
      </c>
      <c r="AC26" s="15">
        <v>700</v>
      </c>
    </row>
    <row r="27" spans="1:29" ht="15" customHeight="1">
      <c r="C27" s="1305"/>
      <c r="D27" s="734"/>
      <c r="E27" s="1373"/>
      <c r="F27" s="14"/>
      <c r="G27" s="13"/>
      <c r="H27" s="13" t="s">
        <v>10062</v>
      </c>
      <c r="I27" s="17"/>
      <c r="J27" s="8" t="s">
        <v>210</v>
      </c>
      <c r="K27" s="9"/>
      <c r="L27" s="18"/>
      <c r="M27" s="137"/>
      <c r="N27" s="9"/>
      <c r="O27" s="18"/>
      <c r="P27" s="9"/>
      <c r="Q27" s="18">
        <v>1000</v>
      </c>
      <c r="R27" s="1368"/>
      <c r="S27" s="1370"/>
      <c r="T27" s="1347"/>
      <c r="AC27" s="15">
        <v>1000</v>
      </c>
    </row>
    <row r="28" spans="1:29" ht="28.5" customHeight="1">
      <c r="C28" s="1305"/>
      <c r="D28" s="734"/>
      <c r="E28" s="1373"/>
      <c r="F28" s="14"/>
      <c r="G28" s="13"/>
      <c r="H28" s="13" t="s">
        <v>10063</v>
      </c>
      <c r="I28" s="17"/>
      <c r="J28" s="8" t="s">
        <v>210</v>
      </c>
      <c r="K28" s="9"/>
      <c r="L28" s="18"/>
      <c r="M28" s="137"/>
      <c r="N28" s="9"/>
      <c r="O28" s="18"/>
      <c r="P28" s="9"/>
      <c r="Q28" s="18">
        <v>100</v>
      </c>
      <c r="R28" s="1367">
        <f>I28*Q28-I29*Q29</f>
        <v>0</v>
      </c>
      <c r="S28" s="1369">
        <v>6630</v>
      </c>
      <c r="T28" s="1346">
        <f>IF(ISERROR(R28*S28),"",ROUND(R29*S28,1))</f>
        <v>0</v>
      </c>
    </row>
    <row r="29" spans="1:29" ht="28.5" customHeight="1">
      <c r="C29" s="1305"/>
      <c r="D29" s="734"/>
      <c r="E29" s="1373"/>
      <c r="F29" s="14"/>
      <c r="G29" s="13"/>
      <c r="H29" s="13" t="s">
        <v>10064</v>
      </c>
      <c r="I29" s="17"/>
      <c r="J29" s="8" t="s">
        <v>210</v>
      </c>
      <c r="K29" s="9"/>
      <c r="L29" s="18"/>
      <c r="M29" s="137"/>
      <c r="N29" s="9"/>
      <c r="O29" s="18"/>
      <c r="P29" s="9"/>
      <c r="Q29" s="18">
        <v>1000</v>
      </c>
      <c r="R29" s="1368"/>
      <c r="S29" s="1372"/>
      <c r="T29" s="1278"/>
      <c r="AC29" s="15">
        <v>1000</v>
      </c>
    </row>
    <row r="30" spans="1:29" ht="28.5" customHeight="1">
      <c r="C30" s="1305"/>
      <c r="D30" s="734"/>
      <c r="E30" s="1373"/>
      <c r="F30" s="14"/>
      <c r="G30" s="13"/>
      <c r="H30" s="13" t="s">
        <v>10065</v>
      </c>
      <c r="I30" s="17"/>
      <c r="J30" s="8" t="s">
        <v>210</v>
      </c>
      <c r="K30" s="9"/>
      <c r="L30" s="18"/>
      <c r="M30" s="137"/>
      <c r="N30" s="9"/>
      <c r="O30" s="18"/>
      <c r="P30" s="9"/>
      <c r="Q30" s="18">
        <v>100</v>
      </c>
      <c r="R30" s="1367">
        <f>I30*Q30-I31*Q31</f>
        <v>0</v>
      </c>
      <c r="S30" s="1369">
        <v>11100</v>
      </c>
      <c r="T30" s="1346">
        <f>IF(ISERROR(R30*S30),"",ROUND(R31*S30,1))</f>
        <v>0</v>
      </c>
    </row>
    <row r="31" spans="1:29" ht="28.5" customHeight="1">
      <c r="C31" s="1305"/>
      <c r="D31" s="734"/>
      <c r="E31" s="1374"/>
      <c r="F31" s="14"/>
      <c r="G31" s="13"/>
      <c r="H31" s="13" t="s">
        <v>10066</v>
      </c>
      <c r="I31" s="17"/>
      <c r="J31" s="8" t="s">
        <v>210</v>
      </c>
      <c r="K31" s="9"/>
      <c r="L31" s="18"/>
      <c r="M31" s="137"/>
      <c r="N31" s="9"/>
      <c r="O31" s="18"/>
      <c r="P31" s="9"/>
      <c r="Q31" s="18">
        <v>1000</v>
      </c>
      <c r="R31" s="1368"/>
      <c r="S31" s="1372"/>
      <c r="T31" s="1278"/>
      <c r="AC31" s="15">
        <v>1000</v>
      </c>
    </row>
    <row r="32" spans="1:29" ht="22.5" customHeight="1">
      <c r="C32" s="1305"/>
      <c r="D32" s="734"/>
      <c r="E32" s="1326" t="s">
        <v>10067</v>
      </c>
      <c r="F32" s="14"/>
      <c r="G32" s="13"/>
      <c r="H32" s="13" t="s">
        <v>10061</v>
      </c>
      <c r="I32" s="17"/>
      <c r="J32" s="8" t="s">
        <v>210</v>
      </c>
      <c r="K32" s="9"/>
      <c r="L32" s="18"/>
      <c r="M32" s="137" t="s">
        <v>28</v>
      </c>
      <c r="N32" s="9"/>
      <c r="O32" s="18"/>
      <c r="P32" s="9"/>
      <c r="Q32" s="18">
        <v>100</v>
      </c>
      <c r="R32" s="1367">
        <f>I32*Q32-I33*Q33</f>
        <v>0</v>
      </c>
      <c r="S32" s="1369">
        <v>9540</v>
      </c>
      <c r="T32" s="1346">
        <f>IF(ISERROR(R32*S32),"",ROUND(R32*S32,1))</f>
        <v>0</v>
      </c>
      <c r="AA32" s="15" t="s">
        <v>182</v>
      </c>
      <c r="AB32" s="15" t="s">
        <v>182</v>
      </c>
      <c r="AC32" s="15">
        <v>700</v>
      </c>
    </row>
    <row r="33" spans="3:29" ht="22.5" customHeight="1">
      <c r="C33" s="1305"/>
      <c r="D33" s="734"/>
      <c r="E33" s="1373"/>
      <c r="F33" s="14"/>
      <c r="G33" s="13"/>
      <c r="H33" s="13" t="s">
        <v>10062</v>
      </c>
      <c r="I33" s="17"/>
      <c r="J33" s="8" t="s">
        <v>210</v>
      </c>
      <c r="K33" s="9"/>
      <c r="L33" s="18"/>
      <c r="M33" s="137"/>
      <c r="N33" s="9"/>
      <c r="O33" s="18"/>
      <c r="P33" s="9"/>
      <c r="Q33" s="18">
        <v>1000</v>
      </c>
      <c r="R33" s="1368"/>
      <c r="S33" s="1370"/>
      <c r="T33" s="1347"/>
      <c r="AC33" s="15">
        <v>1000</v>
      </c>
    </row>
    <row r="34" spans="3:29" ht="22.5" customHeight="1">
      <c r="C34" s="1305"/>
      <c r="D34" s="734"/>
      <c r="E34" s="1373"/>
      <c r="F34" s="14"/>
      <c r="G34" s="13"/>
      <c r="H34" s="13" t="s">
        <v>10063</v>
      </c>
      <c r="I34" s="17"/>
      <c r="J34" s="8" t="s">
        <v>210</v>
      </c>
      <c r="K34" s="9"/>
      <c r="L34" s="18"/>
      <c r="M34" s="137"/>
      <c r="N34" s="9"/>
      <c r="O34" s="18"/>
      <c r="P34" s="9"/>
      <c r="Q34" s="18">
        <v>10</v>
      </c>
      <c r="R34" s="1367">
        <f>I34*Q34-I35*Q35</f>
        <v>0</v>
      </c>
      <c r="S34" s="1369">
        <v>6630</v>
      </c>
      <c r="T34" s="1346">
        <f>IF(ISERROR(R34*S34),"",ROUND(R35*S34,1))</f>
        <v>0</v>
      </c>
    </row>
    <row r="35" spans="3:29" ht="22.5" customHeight="1">
      <c r="C35" s="1305"/>
      <c r="D35" s="734"/>
      <c r="E35" s="1373"/>
      <c r="F35" s="14"/>
      <c r="G35" s="13"/>
      <c r="H35" s="13" t="s">
        <v>10064</v>
      </c>
      <c r="I35" s="17"/>
      <c r="J35" s="8" t="s">
        <v>210</v>
      </c>
      <c r="K35" s="9"/>
      <c r="L35" s="18"/>
      <c r="M35" s="137"/>
      <c r="N35" s="9"/>
      <c r="O35" s="18"/>
      <c r="P35" s="9"/>
      <c r="Q35" s="18">
        <v>1000</v>
      </c>
      <c r="R35" s="1368"/>
      <c r="S35" s="1372"/>
      <c r="T35" s="1278"/>
      <c r="AC35" s="15">
        <v>1000</v>
      </c>
    </row>
    <row r="36" spans="3:29" ht="22.5" customHeight="1">
      <c r="C36" s="1305"/>
      <c r="D36" s="734"/>
      <c r="E36" s="1373"/>
      <c r="F36" s="14"/>
      <c r="G36" s="13"/>
      <c r="H36" s="13" t="s">
        <v>10065</v>
      </c>
      <c r="I36" s="17"/>
      <c r="J36" s="8" t="s">
        <v>210</v>
      </c>
      <c r="K36" s="9"/>
      <c r="L36" s="18"/>
      <c r="M36" s="137"/>
      <c r="N36" s="9"/>
      <c r="O36" s="18"/>
      <c r="P36" s="9"/>
      <c r="Q36" s="18">
        <v>100</v>
      </c>
      <c r="R36" s="1367">
        <f>I36*Q36-I37*Q37</f>
        <v>0</v>
      </c>
      <c r="S36" s="1369">
        <v>11100</v>
      </c>
      <c r="T36" s="1346">
        <f>IF(ISERROR(R36*S36),"",ROUND(R37*S36,1))</f>
        <v>0</v>
      </c>
    </row>
    <row r="37" spans="3:29" ht="22.5" customHeight="1">
      <c r="C37" s="1305"/>
      <c r="D37" s="734"/>
      <c r="E37" s="1374"/>
      <c r="F37" s="14"/>
      <c r="G37" s="13"/>
      <c r="H37" s="13" t="s">
        <v>10066</v>
      </c>
      <c r="I37" s="17"/>
      <c r="J37" s="8" t="s">
        <v>210</v>
      </c>
      <c r="K37" s="9"/>
      <c r="L37" s="18"/>
      <c r="M37" s="137"/>
      <c r="N37" s="9"/>
      <c r="O37" s="18"/>
      <c r="P37" s="9"/>
      <c r="Q37" s="18">
        <v>1000</v>
      </c>
      <c r="R37" s="1368"/>
      <c r="S37" s="1372"/>
      <c r="T37" s="1278"/>
      <c r="AC37" s="15">
        <v>1000</v>
      </c>
    </row>
    <row r="38" spans="3:29" ht="22.5" customHeight="1">
      <c r="C38" s="1305"/>
      <c r="D38" s="734"/>
      <c r="E38" s="1326" t="s">
        <v>10068</v>
      </c>
      <c r="F38" s="14"/>
      <c r="G38" s="13"/>
      <c r="H38" s="13" t="s">
        <v>10069</v>
      </c>
      <c r="I38" s="17"/>
      <c r="J38" s="8" t="s">
        <v>210</v>
      </c>
      <c r="K38" s="9"/>
      <c r="L38" s="18"/>
      <c r="M38" s="137" t="s">
        <v>28</v>
      </c>
      <c r="N38" s="9"/>
      <c r="O38" s="18"/>
      <c r="P38" s="9"/>
      <c r="Q38" s="18">
        <v>70</v>
      </c>
      <c r="R38" s="1367">
        <f>I38*Q38-I39*Q39</f>
        <v>0</v>
      </c>
      <c r="S38" s="1369">
        <v>6630</v>
      </c>
      <c r="T38" s="1346">
        <f>IF(ISERROR(R38*S38),"",ROUND(R38*S38,1))</f>
        <v>0</v>
      </c>
      <c r="AA38" s="15" t="s">
        <v>182</v>
      </c>
      <c r="AB38" s="15" t="s">
        <v>182</v>
      </c>
      <c r="AC38" s="15">
        <v>800</v>
      </c>
    </row>
    <row r="39" spans="3:29" ht="22.5" customHeight="1">
      <c r="C39" s="1305"/>
      <c r="D39" s="734"/>
      <c r="E39" s="1373"/>
      <c r="F39" s="14"/>
      <c r="G39" s="13"/>
      <c r="H39" s="13" t="s">
        <v>121</v>
      </c>
      <c r="I39" s="17"/>
      <c r="J39" s="8" t="s">
        <v>210</v>
      </c>
      <c r="K39" s="9"/>
      <c r="L39" s="18"/>
      <c r="M39" s="137"/>
      <c r="N39" s="9"/>
      <c r="O39" s="18"/>
      <c r="P39" s="9"/>
      <c r="Q39" s="18">
        <v>1000</v>
      </c>
      <c r="R39" s="1368"/>
      <c r="S39" s="1370"/>
      <c r="T39" s="1347"/>
      <c r="AC39" s="15">
        <v>1000</v>
      </c>
    </row>
    <row r="40" spans="3:29" ht="22.5" customHeight="1">
      <c r="C40" s="1305"/>
      <c r="D40" s="734"/>
      <c r="E40" s="1371"/>
      <c r="F40" s="14"/>
      <c r="G40" s="13"/>
      <c r="H40" s="13" t="s">
        <v>10070</v>
      </c>
      <c r="I40" s="17"/>
      <c r="J40" s="8" t="s">
        <v>210</v>
      </c>
      <c r="K40" s="9"/>
      <c r="L40" s="18"/>
      <c r="M40" s="137" t="s">
        <v>28</v>
      </c>
      <c r="N40" s="9"/>
      <c r="O40" s="18"/>
      <c r="P40" s="9"/>
      <c r="Q40" s="18">
        <v>50</v>
      </c>
      <c r="R40" s="1367">
        <f>I40*Q40-I41*Q41</f>
        <v>0</v>
      </c>
      <c r="S40" s="1369">
        <v>11100</v>
      </c>
      <c r="T40" s="1346">
        <f>IF(ISERROR(R40*S40),"",ROUND(R40*S40,1))</f>
        <v>0</v>
      </c>
      <c r="AA40" s="15" t="s">
        <v>182</v>
      </c>
      <c r="AB40" s="15" t="s">
        <v>182</v>
      </c>
      <c r="AC40" s="15">
        <v>800</v>
      </c>
    </row>
    <row r="41" spans="3:29" ht="22.5" customHeight="1">
      <c r="C41" s="1305"/>
      <c r="D41" s="734"/>
      <c r="E41" s="1375"/>
      <c r="F41" s="14"/>
      <c r="G41" s="13"/>
      <c r="H41" s="13" t="s">
        <v>121</v>
      </c>
      <c r="I41" s="17"/>
      <c r="J41" s="8" t="s">
        <v>210</v>
      </c>
      <c r="K41" s="9"/>
      <c r="L41" s="18"/>
      <c r="M41" s="137"/>
      <c r="N41" s="9"/>
      <c r="O41" s="18"/>
      <c r="P41" s="9"/>
      <c r="Q41" s="18">
        <v>1000</v>
      </c>
      <c r="R41" s="1368"/>
      <c r="S41" s="1372"/>
      <c r="T41" s="1347"/>
      <c r="AC41" s="15">
        <v>1000</v>
      </c>
    </row>
    <row r="42" spans="3:29" ht="22.5" customHeight="1">
      <c r="C42" s="1305"/>
      <c r="D42" s="734"/>
      <c r="E42" s="1326" t="s">
        <v>10071</v>
      </c>
      <c r="F42" s="14"/>
      <c r="G42" s="13"/>
      <c r="H42" s="13" t="s">
        <v>10072</v>
      </c>
      <c r="I42" s="17"/>
      <c r="J42" s="8" t="s">
        <v>210</v>
      </c>
      <c r="K42" s="9"/>
      <c r="L42" s="18"/>
      <c r="M42" s="137" t="s">
        <v>28</v>
      </c>
      <c r="N42" s="9"/>
      <c r="O42" s="18"/>
      <c r="P42" s="9"/>
      <c r="Q42" s="18">
        <v>20</v>
      </c>
      <c r="R42" s="1367">
        <f>I42*Q42-I43*Q43</f>
        <v>0</v>
      </c>
      <c r="S42" s="1369">
        <v>6630</v>
      </c>
      <c r="T42" s="1346">
        <f>IF(ISERROR(R42*S42),"",ROUND(R42*S42,1))</f>
        <v>0</v>
      </c>
      <c r="AA42" s="15" t="s">
        <v>182</v>
      </c>
      <c r="AB42" s="15" t="s">
        <v>182</v>
      </c>
      <c r="AC42" s="15">
        <v>800</v>
      </c>
    </row>
    <row r="43" spans="3:29" ht="22.5" customHeight="1">
      <c r="C43" s="1305"/>
      <c r="D43" s="734"/>
      <c r="E43" s="1371"/>
      <c r="F43" s="14"/>
      <c r="G43" s="13"/>
      <c r="H43" s="13" t="s">
        <v>121</v>
      </c>
      <c r="I43" s="17"/>
      <c r="J43" s="8" t="s">
        <v>210</v>
      </c>
      <c r="K43" s="9"/>
      <c r="L43" s="18"/>
      <c r="M43" s="137"/>
      <c r="N43" s="9"/>
      <c r="O43" s="18"/>
      <c r="P43" s="9"/>
      <c r="Q43" s="18">
        <v>1000</v>
      </c>
      <c r="R43" s="1368"/>
      <c r="S43" s="1370"/>
      <c r="T43" s="1347"/>
      <c r="AC43" s="15">
        <v>1000</v>
      </c>
    </row>
    <row r="44" spans="3:29" ht="22.5" customHeight="1">
      <c r="C44" s="1305"/>
      <c r="D44" s="734"/>
      <c r="E44" s="1326" t="s">
        <v>10073</v>
      </c>
      <c r="F44" s="14"/>
      <c r="G44" s="13"/>
      <c r="H44" s="13" t="s">
        <v>10072</v>
      </c>
      <c r="I44" s="17"/>
      <c r="J44" s="8" t="s">
        <v>210</v>
      </c>
      <c r="K44" s="9"/>
      <c r="L44" s="18"/>
      <c r="M44" s="137" t="s">
        <v>28</v>
      </c>
      <c r="N44" s="9"/>
      <c r="O44" s="18"/>
      <c r="P44" s="9"/>
      <c r="Q44" s="18">
        <v>90</v>
      </c>
      <c r="R44" s="1367">
        <f>I44*Q44-I45*Q45</f>
        <v>0</v>
      </c>
      <c r="S44" s="1369">
        <v>6630</v>
      </c>
      <c r="T44" s="1346">
        <f>IF(ISERROR(R44*S44),"",ROUND(R44*S44,1))</f>
        <v>0</v>
      </c>
      <c r="AA44" s="15" t="s">
        <v>182</v>
      </c>
      <c r="AB44" s="15" t="s">
        <v>182</v>
      </c>
      <c r="AC44" s="15">
        <v>800</v>
      </c>
    </row>
    <row r="45" spans="3:29" ht="22.5" customHeight="1">
      <c r="C45" s="1306"/>
      <c r="D45" s="734"/>
      <c r="E45" s="1371"/>
      <c r="F45" s="14"/>
      <c r="G45" s="13"/>
      <c r="H45" s="13" t="s">
        <v>121</v>
      </c>
      <c r="I45" s="17"/>
      <c r="J45" s="8" t="s">
        <v>210</v>
      </c>
      <c r="K45" s="9"/>
      <c r="L45" s="18"/>
      <c r="M45" s="137"/>
      <c r="N45" s="9"/>
      <c r="O45" s="18"/>
      <c r="P45" s="9"/>
      <c r="Q45" s="18">
        <v>1000</v>
      </c>
      <c r="R45" s="1368"/>
      <c r="S45" s="1370"/>
      <c r="T45" s="1347"/>
      <c r="AC45" s="15">
        <v>1000</v>
      </c>
    </row>
    <row r="46" spans="3:29" ht="22.5" customHeight="1">
      <c r="C46" s="1364" t="s">
        <v>10074</v>
      </c>
      <c r="D46" s="734"/>
      <c r="E46" s="1330" t="s">
        <v>228</v>
      </c>
      <c r="F46" s="14"/>
      <c r="G46" s="13"/>
      <c r="H46" s="13" t="s">
        <v>10075</v>
      </c>
      <c r="I46" s="17"/>
      <c r="J46" s="8" t="s">
        <v>210</v>
      </c>
      <c r="K46" s="9"/>
      <c r="L46" s="18"/>
      <c r="M46" s="137" t="s">
        <v>28</v>
      </c>
      <c r="N46" s="9"/>
      <c r="O46" s="18"/>
      <c r="P46" s="9"/>
      <c r="Q46" s="18">
        <v>700</v>
      </c>
      <c r="R46" s="1367">
        <f>I46*Q46-I47*Q47</f>
        <v>0</v>
      </c>
      <c r="S46" s="1369">
        <v>6630</v>
      </c>
      <c r="T46" s="1346">
        <f>IF(ISERROR(R46*S46),"",ROUND(R46*S46,1))</f>
        <v>0</v>
      </c>
      <c r="AA46" s="15" t="s">
        <v>182</v>
      </c>
      <c r="AB46" s="15" t="s">
        <v>182</v>
      </c>
      <c r="AC46" s="15">
        <v>0.3</v>
      </c>
    </row>
    <row r="47" spans="3:29" ht="22.5" customHeight="1">
      <c r="C47" s="1365"/>
      <c r="D47" s="734"/>
      <c r="E47" s="1366"/>
      <c r="F47" s="14"/>
      <c r="G47" s="13"/>
      <c r="H47" s="13" t="s">
        <v>121</v>
      </c>
      <c r="I47" s="17"/>
      <c r="J47" s="8" t="s">
        <v>210</v>
      </c>
      <c r="K47" s="9"/>
      <c r="L47" s="18"/>
      <c r="M47" s="137" t="s">
        <v>28</v>
      </c>
      <c r="N47" s="9"/>
      <c r="O47" s="18"/>
      <c r="P47" s="9"/>
      <c r="Q47" s="18">
        <v>1000</v>
      </c>
      <c r="R47" s="1368"/>
      <c r="S47" s="1370"/>
      <c r="T47" s="1347"/>
      <c r="AA47" s="15" t="s">
        <v>182</v>
      </c>
      <c r="AB47" s="15" t="s">
        <v>182</v>
      </c>
      <c r="AC47" s="15">
        <v>0.03</v>
      </c>
    </row>
    <row r="48" spans="3:29" ht="22.5" customHeight="1">
      <c r="C48" s="785" t="s">
        <v>123</v>
      </c>
      <c r="D48" s="743"/>
      <c r="E48" s="743" t="s">
        <v>227</v>
      </c>
      <c r="F48" s="8"/>
      <c r="G48" s="8"/>
      <c r="H48" s="8" t="s">
        <v>124</v>
      </c>
      <c r="I48" s="17"/>
      <c r="J48" s="8" t="s">
        <v>210</v>
      </c>
      <c r="K48" s="9"/>
      <c r="L48" s="18"/>
      <c r="M48" s="137" t="s">
        <v>28</v>
      </c>
      <c r="N48" s="9"/>
      <c r="O48" s="18"/>
      <c r="P48" s="9"/>
      <c r="Q48" s="18">
        <v>1000</v>
      </c>
      <c r="R48" s="758">
        <f>I48*Q48</f>
        <v>0</v>
      </c>
      <c r="S48" s="138"/>
      <c r="T48" s="203">
        <f>IF(ISERROR(R48*S48),"",ROUND(R48*S48,1))</f>
        <v>0</v>
      </c>
      <c r="AA48" s="15" t="s">
        <v>182</v>
      </c>
      <c r="AB48" s="15" t="s">
        <v>182</v>
      </c>
      <c r="AC48" s="15">
        <v>1000</v>
      </c>
    </row>
    <row r="49" spans="3:30" ht="22.5" customHeight="1">
      <c r="C49" s="785" t="s">
        <v>10076</v>
      </c>
      <c r="D49" s="743"/>
      <c r="E49" s="743" t="s">
        <v>227</v>
      </c>
      <c r="F49" s="8"/>
      <c r="G49" s="8"/>
      <c r="H49" s="8" t="s">
        <v>10077</v>
      </c>
      <c r="I49" s="17"/>
      <c r="J49" s="8" t="s">
        <v>210</v>
      </c>
      <c r="K49" s="9"/>
      <c r="L49" s="18"/>
      <c r="M49" s="137" t="s">
        <v>28</v>
      </c>
      <c r="N49" s="9"/>
      <c r="O49" s="18"/>
      <c r="P49" s="9"/>
      <c r="Q49" s="18">
        <v>1000</v>
      </c>
      <c r="R49" s="758">
        <f>I49*Q49</f>
        <v>0</v>
      </c>
      <c r="S49" s="138"/>
      <c r="T49" s="203">
        <f>IF(ISERROR(R49*S49),"",ROUND(R49*S49,1))</f>
        <v>0</v>
      </c>
      <c r="AA49" s="15" t="s">
        <v>182</v>
      </c>
      <c r="AB49" s="15" t="s">
        <v>182</v>
      </c>
      <c r="AC49" s="15">
        <v>1000</v>
      </c>
    </row>
    <row r="50" spans="3:30" ht="15" customHeight="1">
      <c r="L50" s="10"/>
      <c r="M50" s="62"/>
      <c r="Q50" s="10" t="s">
        <v>185</v>
      </c>
      <c r="R50" s="204">
        <f>SUM(R9:R49)</f>
        <v>0</v>
      </c>
      <c r="S50" s="109" t="s">
        <v>54</v>
      </c>
      <c r="T50" s="198">
        <f>SUM(T9:T49)</f>
        <v>0</v>
      </c>
      <c r="AD50" s="110" t="s">
        <v>55</v>
      </c>
    </row>
    <row r="52" spans="3:30" ht="15" customHeight="1">
      <c r="I52" s="148" t="s">
        <v>125</v>
      </c>
      <c r="S52" s="3" t="s">
        <v>97</v>
      </c>
    </row>
    <row r="53" spans="3:30" ht="15" customHeight="1">
      <c r="I53" s="1343" t="s">
        <v>502</v>
      </c>
      <c r="J53" s="1343"/>
      <c r="K53" s="1343"/>
      <c r="L53" s="1343"/>
      <c r="M53" s="1343"/>
      <c r="N53" s="1343"/>
      <c r="O53" s="1343"/>
      <c r="P53" s="1343"/>
      <c r="Q53" s="1363" t="s">
        <v>228</v>
      </c>
      <c r="R53" s="1363"/>
      <c r="S53" s="149">
        <v>6630</v>
      </c>
      <c r="T53" s="3"/>
    </row>
    <row r="54" spans="3:30" ht="15" customHeight="1">
      <c r="I54" s="1343" t="s">
        <v>503</v>
      </c>
      <c r="J54" s="1343"/>
      <c r="K54" s="1343"/>
      <c r="L54" s="1343"/>
      <c r="M54" s="1343"/>
      <c r="N54" s="1343"/>
      <c r="O54" s="1343"/>
      <c r="P54" s="1343"/>
      <c r="Q54" s="1363" t="s">
        <v>229</v>
      </c>
      <c r="R54" s="1363"/>
      <c r="S54" s="149">
        <v>11100</v>
      </c>
      <c r="T54" s="3"/>
    </row>
    <row r="55" spans="3:30" ht="15" customHeight="1">
      <c r="I55" s="1343" t="s">
        <v>504</v>
      </c>
      <c r="J55" s="1343"/>
      <c r="K55" s="1343"/>
      <c r="L55" s="1343"/>
      <c r="M55" s="1343"/>
      <c r="N55" s="1343"/>
      <c r="O55" s="1343"/>
      <c r="P55" s="1343"/>
      <c r="Q55" s="1363" t="s">
        <v>231</v>
      </c>
      <c r="R55" s="1363"/>
      <c r="S55" s="149">
        <v>8900</v>
      </c>
      <c r="T55" s="3"/>
    </row>
    <row r="56" spans="3:30" ht="15" customHeight="1">
      <c r="I56" s="1343" t="s">
        <v>505</v>
      </c>
      <c r="J56" s="1343"/>
      <c r="K56" s="1343"/>
      <c r="L56" s="1343"/>
      <c r="M56" s="1343"/>
      <c r="N56" s="1343"/>
      <c r="O56" s="1343"/>
      <c r="P56" s="1343"/>
      <c r="Q56" s="1363" t="s">
        <v>10078</v>
      </c>
      <c r="R56" s="1363"/>
      <c r="S56" s="149">
        <v>9200</v>
      </c>
      <c r="T56" s="3"/>
    </row>
    <row r="57" spans="3:30" ht="15" customHeight="1">
      <c r="I57" s="1343" t="s">
        <v>506</v>
      </c>
      <c r="J57" s="1343"/>
      <c r="K57" s="1343"/>
      <c r="L57" s="1343"/>
      <c r="M57" s="1343"/>
      <c r="N57" s="1343"/>
      <c r="O57" s="1343"/>
      <c r="P57" s="1343"/>
      <c r="Q57" s="1363" t="s">
        <v>126</v>
      </c>
      <c r="R57" s="1363"/>
      <c r="S57" s="149">
        <v>9200</v>
      </c>
      <c r="T57" s="3"/>
    </row>
    <row r="58" spans="3:30" ht="15" customHeight="1">
      <c r="I58" s="1343" t="s">
        <v>507</v>
      </c>
      <c r="J58" s="1343"/>
      <c r="K58" s="1343"/>
      <c r="L58" s="1343"/>
      <c r="M58" s="1343"/>
      <c r="N58" s="1343"/>
      <c r="O58" s="1343"/>
      <c r="P58" s="1343"/>
      <c r="Q58" s="1363" t="s">
        <v>232</v>
      </c>
      <c r="R58" s="1363"/>
      <c r="S58" s="149">
        <v>9540</v>
      </c>
      <c r="T58" s="3"/>
    </row>
    <row r="59" spans="3:30" ht="15" customHeight="1">
      <c r="I59" s="1343" t="s">
        <v>508</v>
      </c>
      <c r="J59" s="1343"/>
      <c r="K59" s="1343"/>
      <c r="L59" s="1343"/>
      <c r="M59" s="1343"/>
      <c r="N59" s="1343"/>
      <c r="O59" s="1343"/>
      <c r="P59" s="1343"/>
      <c r="Q59" s="1363" t="s">
        <v>127</v>
      </c>
      <c r="R59" s="1363"/>
      <c r="S59" s="149">
        <v>8550</v>
      </c>
      <c r="T59" s="3"/>
    </row>
    <row r="60" spans="3:30" ht="15" customHeight="1">
      <c r="I60" s="1343" t="s">
        <v>509</v>
      </c>
      <c r="J60" s="1343"/>
      <c r="K60" s="1343"/>
      <c r="L60" s="1343"/>
      <c r="M60" s="1343"/>
      <c r="N60" s="1343"/>
      <c r="O60" s="1343"/>
      <c r="P60" s="1343"/>
      <c r="Q60" s="1363" t="s">
        <v>128</v>
      </c>
      <c r="R60" s="1363"/>
      <c r="S60" s="149">
        <v>7910</v>
      </c>
      <c r="T60" s="3"/>
    </row>
    <row r="61" spans="3:30" ht="15" customHeight="1">
      <c r="I61" s="1343" t="s">
        <v>510</v>
      </c>
      <c r="J61" s="1343"/>
      <c r="K61" s="1343"/>
      <c r="L61" s="1343"/>
      <c r="M61" s="1343"/>
      <c r="N61" s="1343"/>
      <c r="O61" s="1343"/>
      <c r="P61" s="1343"/>
      <c r="Q61" s="1363" t="s">
        <v>511</v>
      </c>
      <c r="R61" s="1363"/>
      <c r="S61" s="149">
        <v>7190</v>
      </c>
    </row>
  </sheetData>
  <sheetProtection password="E4BE" sheet="1" formatCells="0"/>
  <mergeCells count="100">
    <mergeCell ref="T7:T8"/>
    <mergeCell ref="J7:J8"/>
    <mergeCell ref="M7:M8"/>
    <mergeCell ref="K7:L8"/>
    <mergeCell ref="N7:O8"/>
    <mergeCell ref="P7:Q8"/>
    <mergeCell ref="R7:R8"/>
    <mergeCell ref="S7:S8"/>
    <mergeCell ref="C10:C45"/>
    <mergeCell ref="E10:E11"/>
    <mergeCell ref="R10:R11"/>
    <mergeCell ref="S10:S11"/>
    <mergeCell ref="E22:E25"/>
    <mergeCell ref="R22:R23"/>
    <mergeCell ref="S22:S23"/>
    <mergeCell ref="R30:R31"/>
    <mergeCell ref="R26:R27"/>
    <mergeCell ref="S20:S21"/>
    <mergeCell ref="R14:R15"/>
    <mergeCell ref="S14:S15"/>
    <mergeCell ref="R16:R17"/>
    <mergeCell ref="S16:S17"/>
    <mergeCell ref="S30:S31"/>
    <mergeCell ref="E38:E41"/>
    <mergeCell ref="D7:E7"/>
    <mergeCell ref="F7:G7"/>
    <mergeCell ref="I7:I8"/>
    <mergeCell ref="H7:H8"/>
    <mergeCell ref="E26:E31"/>
    <mergeCell ref="E18:E21"/>
    <mergeCell ref="E12:E13"/>
    <mergeCell ref="E14:E17"/>
    <mergeCell ref="T14:T15"/>
    <mergeCell ref="R12:R13"/>
    <mergeCell ref="S12:S13"/>
    <mergeCell ref="T12:T13"/>
    <mergeCell ref="T10:T11"/>
    <mergeCell ref="T16:T17"/>
    <mergeCell ref="T24:T25"/>
    <mergeCell ref="R28:R29"/>
    <mergeCell ref="S28:S29"/>
    <mergeCell ref="T28:T29"/>
    <mergeCell ref="T22:T23"/>
    <mergeCell ref="R24:R25"/>
    <mergeCell ref="S24:S25"/>
    <mergeCell ref="R18:R19"/>
    <mergeCell ref="S18:S19"/>
    <mergeCell ref="R20:R21"/>
    <mergeCell ref="T18:T19"/>
    <mergeCell ref="T20:T21"/>
    <mergeCell ref="T30:T31"/>
    <mergeCell ref="S26:S27"/>
    <mergeCell ref="T26:T27"/>
    <mergeCell ref="E32:E37"/>
    <mergeCell ref="R32:R33"/>
    <mergeCell ref="S32:S33"/>
    <mergeCell ref="T32:T33"/>
    <mergeCell ref="R34:R35"/>
    <mergeCell ref="S34:S35"/>
    <mergeCell ref="T34:T35"/>
    <mergeCell ref="R36:R37"/>
    <mergeCell ref="S36:S37"/>
    <mergeCell ref="T36:T37"/>
    <mergeCell ref="R38:R39"/>
    <mergeCell ref="S38:S39"/>
    <mergeCell ref="T38:T39"/>
    <mergeCell ref="R40:R41"/>
    <mergeCell ref="S40:S41"/>
    <mergeCell ref="T40:T41"/>
    <mergeCell ref="T42:T43"/>
    <mergeCell ref="E44:E45"/>
    <mergeCell ref="R44:R45"/>
    <mergeCell ref="S44:S45"/>
    <mergeCell ref="T44:T45"/>
    <mergeCell ref="I53:P53"/>
    <mergeCell ref="Q53:R53"/>
    <mergeCell ref="E42:E43"/>
    <mergeCell ref="R42:R43"/>
    <mergeCell ref="S42:S43"/>
    <mergeCell ref="C46:C47"/>
    <mergeCell ref="E46:E47"/>
    <mergeCell ref="R46:R47"/>
    <mergeCell ref="S46:S47"/>
    <mergeCell ref="T46:T47"/>
    <mergeCell ref="I54:P54"/>
    <mergeCell ref="Q54:R54"/>
    <mergeCell ref="I55:P55"/>
    <mergeCell ref="Q55:R55"/>
    <mergeCell ref="I56:P56"/>
    <mergeCell ref="Q56:R56"/>
    <mergeCell ref="I60:P60"/>
    <mergeCell ref="Q60:R60"/>
    <mergeCell ref="I61:P61"/>
    <mergeCell ref="Q61:R61"/>
    <mergeCell ref="I57:P57"/>
    <mergeCell ref="Q57:R57"/>
    <mergeCell ref="I58:P58"/>
    <mergeCell ref="Q58:R58"/>
    <mergeCell ref="I59:P59"/>
    <mergeCell ref="Q59:R59"/>
  </mergeCells>
  <phoneticPr fontId="2"/>
  <dataValidations count="1">
    <dataValidation type="list" allowBlank="1" showInputMessage="1" showErrorMessage="1" sqref="D5" xr:uid="{BABD3C6D-0BE0-4B44-BF15-47F2538DD77A}">
      <formula1>$Y$3:$Y$4</formula1>
    </dataValidation>
  </dataValidations>
  <printOptions horizontalCentered="1"/>
  <pageMargins left="0.59055118110236227" right="0.59055118110236227" top="0.98425196850393704" bottom="0.78740157480314965" header="0.51181102362204722" footer="0.51181102362204722"/>
  <pageSetup paperSize="9" scale="80" fitToHeight="0" pageOrder="overThenDown" orientation="landscape" r:id="rId1"/>
  <headerFooter alignWithMargins="0"/>
  <rowBreaks count="1" manualBreakCount="1">
    <brk id="31" max="29" man="1"/>
  </rowBreaks>
  <drawing r:id="rId2"/>
  <legacyDrawing r:id="rId3"/>
  <controls>
    <mc:AlternateContent xmlns:mc="http://schemas.openxmlformats.org/markup-compatibility/2006">
      <mc:Choice Requires="x14">
        <control shapeId="20481" r:id="rId4" name="cmdUnLock">
          <controlPr defaultSize="0" print="0" autoLine="0" r:id="rId5">
            <anchor>
              <from>
                <xdr:col>16</xdr:col>
                <xdr:colOff>469900</xdr:colOff>
                <xdr:row>0</xdr:row>
                <xdr:rowOff>63500</xdr:rowOff>
              </from>
              <to>
                <xdr:col>19</xdr:col>
                <xdr:colOff>1098550</xdr:colOff>
                <xdr:row>2</xdr:row>
                <xdr:rowOff>171450</xdr:rowOff>
              </to>
            </anchor>
          </controlPr>
        </control>
      </mc:Choice>
      <mc:Fallback>
        <control shapeId="20481" r:id="rId4" name="cmdUnLock"/>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6D0E-3448-4F58-B126-AE2CFB0F95E8}">
  <sheetPr codeName="Sheet10"/>
  <dimension ref="A2:I57"/>
  <sheetViews>
    <sheetView view="pageBreakPreview" zoomScale="80" zoomScaleNormal="100" zoomScaleSheetLayoutView="80" workbookViewId="0"/>
  </sheetViews>
  <sheetFormatPr defaultRowHeight="13"/>
  <sheetData>
    <row r="2" spans="1:9" ht="16.5">
      <c r="A2" s="235" t="s">
        <v>517</v>
      </c>
    </row>
    <row r="3" spans="1:9">
      <c r="A3" s="329"/>
      <c r="B3" s="330"/>
      <c r="C3" s="330"/>
      <c r="D3" s="330"/>
      <c r="E3" s="330"/>
      <c r="F3" s="330"/>
      <c r="G3" s="330"/>
      <c r="H3" s="330"/>
      <c r="I3" s="331"/>
    </row>
    <row r="4" spans="1:9">
      <c r="A4" s="332"/>
      <c r="B4" s="333"/>
      <c r="C4" s="333"/>
      <c r="D4" s="333"/>
      <c r="E4" s="333"/>
      <c r="F4" s="333"/>
      <c r="G4" s="333"/>
      <c r="H4" s="333"/>
      <c r="I4" s="334"/>
    </row>
    <row r="5" spans="1:9">
      <c r="A5" s="332"/>
      <c r="B5" s="333"/>
      <c r="C5" s="333"/>
      <c r="D5" s="333"/>
      <c r="E5" s="333"/>
      <c r="F5" s="333"/>
      <c r="G5" s="333"/>
      <c r="H5" s="333"/>
      <c r="I5" s="334"/>
    </row>
    <row r="6" spans="1:9">
      <c r="A6" s="332"/>
      <c r="B6" s="333"/>
      <c r="C6" s="333"/>
      <c r="D6" s="333"/>
      <c r="E6" s="333"/>
      <c r="F6" s="333"/>
      <c r="G6" s="333"/>
      <c r="H6" s="333"/>
      <c r="I6" s="334"/>
    </row>
    <row r="7" spans="1:9">
      <c r="A7" s="332"/>
      <c r="B7" s="333"/>
      <c r="C7" s="333"/>
      <c r="D7" s="333"/>
      <c r="E7" s="333"/>
      <c r="F7" s="333"/>
      <c r="G7" s="333"/>
      <c r="H7" s="333"/>
      <c r="I7" s="334"/>
    </row>
    <row r="8" spans="1:9">
      <c r="A8" s="332"/>
      <c r="B8" s="333"/>
      <c r="C8" s="333"/>
      <c r="D8" s="333"/>
      <c r="E8" s="333"/>
      <c r="F8" s="333"/>
      <c r="G8" s="333"/>
      <c r="H8" s="333"/>
      <c r="I8" s="334"/>
    </row>
    <row r="9" spans="1:9">
      <c r="A9" s="332"/>
      <c r="B9" s="333"/>
      <c r="C9" s="333"/>
      <c r="D9" s="333"/>
      <c r="E9" s="333"/>
      <c r="F9" s="333"/>
      <c r="G9" s="333"/>
      <c r="H9" s="333"/>
      <c r="I9" s="334"/>
    </row>
    <row r="10" spans="1:9">
      <c r="A10" s="332"/>
      <c r="B10" s="333"/>
      <c r="C10" s="333"/>
      <c r="D10" s="333"/>
      <c r="E10" s="333"/>
      <c r="F10" s="333"/>
      <c r="G10" s="333"/>
      <c r="H10" s="333"/>
      <c r="I10" s="334"/>
    </row>
    <row r="11" spans="1:9">
      <c r="A11" s="332"/>
      <c r="B11" s="333"/>
      <c r="C11" s="333"/>
      <c r="D11" s="333"/>
      <c r="E11" s="333"/>
      <c r="F11" s="333"/>
      <c r="G11" s="333"/>
      <c r="H11" s="333"/>
      <c r="I11" s="334"/>
    </row>
    <row r="12" spans="1:9">
      <c r="A12" s="332"/>
      <c r="B12" s="333"/>
      <c r="C12" s="333"/>
      <c r="D12" s="333"/>
      <c r="E12" s="333"/>
      <c r="F12" s="333"/>
      <c r="G12" s="333"/>
      <c r="H12" s="333"/>
      <c r="I12" s="334"/>
    </row>
    <row r="13" spans="1:9">
      <c r="A13" s="332"/>
      <c r="B13" s="333"/>
      <c r="C13" s="333"/>
      <c r="D13" s="333"/>
      <c r="E13" s="333"/>
      <c r="F13" s="333"/>
      <c r="G13" s="333"/>
      <c r="H13" s="333"/>
      <c r="I13" s="334"/>
    </row>
    <row r="14" spans="1:9">
      <c r="A14" s="332"/>
      <c r="B14" s="333"/>
      <c r="C14" s="333"/>
      <c r="D14" s="333"/>
      <c r="E14" s="333"/>
      <c r="F14" s="333"/>
      <c r="G14" s="333"/>
      <c r="H14" s="333"/>
      <c r="I14" s="334"/>
    </row>
    <row r="15" spans="1:9">
      <c r="A15" s="332"/>
      <c r="B15" s="333"/>
      <c r="C15" s="333"/>
      <c r="D15" s="333"/>
      <c r="E15" s="333"/>
      <c r="F15" s="333"/>
      <c r="G15" s="333"/>
      <c r="H15" s="333"/>
      <c r="I15" s="334"/>
    </row>
    <row r="16" spans="1:9">
      <c r="A16" s="332"/>
      <c r="B16" s="333"/>
      <c r="C16" s="333"/>
      <c r="D16" s="333"/>
      <c r="E16" s="333"/>
      <c r="F16" s="333"/>
      <c r="G16" s="333"/>
      <c r="H16" s="333"/>
      <c r="I16" s="334"/>
    </row>
    <row r="17" spans="1:9">
      <c r="A17" s="332"/>
      <c r="B17" s="333"/>
      <c r="C17" s="333"/>
      <c r="D17" s="333"/>
      <c r="E17" s="333"/>
      <c r="F17" s="333"/>
      <c r="G17" s="333"/>
      <c r="H17" s="333"/>
      <c r="I17" s="334"/>
    </row>
    <row r="18" spans="1:9">
      <c r="A18" s="332"/>
      <c r="B18" s="333"/>
      <c r="C18" s="333"/>
      <c r="D18" s="311"/>
      <c r="E18" s="333"/>
      <c r="F18" s="333"/>
      <c r="G18" s="333"/>
      <c r="H18" s="333"/>
      <c r="I18" s="334"/>
    </row>
    <row r="19" spans="1:9">
      <c r="A19" s="332"/>
      <c r="B19" s="333"/>
      <c r="C19" s="333"/>
      <c r="D19" s="333"/>
      <c r="E19" s="333"/>
      <c r="F19" s="333"/>
      <c r="G19" s="333"/>
      <c r="H19" s="333"/>
      <c r="I19" s="334"/>
    </row>
    <row r="20" spans="1:9">
      <c r="A20" s="332"/>
      <c r="B20" s="333"/>
      <c r="C20" s="333"/>
      <c r="D20" s="333"/>
      <c r="E20" s="333"/>
      <c r="F20" s="333"/>
      <c r="G20" s="333"/>
      <c r="H20" s="333"/>
      <c r="I20" s="334"/>
    </row>
    <row r="21" spans="1:9">
      <c r="A21" s="332"/>
      <c r="B21" s="333"/>
      <c r="C21" s="333"/>
      <c r="D21" s="333"/>
      <c r="E21" s="333"/>
      <c r="F21" s="333"/>
      <c r="G21" s="333"/>
      <c r="H21" s="333"/>
      <c r="I21" s="334"/>
    </row>
    <row r="22" spans="1:9">
      <c r="A22" s="332"/>
      <c r="B22" s="333"/>
      <c r="C22" s="333"/>
      <c r="D22" s="333"/>
      <c r="E22" s="333"/>
      <c r="F22" s="333"/>
      <c r="G22" s="333"/>
      <c r="H22" s="333"/>
      <c r="I22" s="334"/>
    </row>
    <row r="23" spans="1:9">
      <c r="A23" s="332"/>
      <c r="B23" s="333"/>
      <c r="C23" s="333"/>
      <c r="D23" s="333"/>
      <c r="E23" s="333"/>
      <c r="F23" s="333"/>
      <c r="G23" s="333"/>
      <c r="H23" s="333"/>
      <c r="I23" s="334"/>
    </row>
    <row r="24" spans="1:9">
      <c r="A24" s="332"/>
      <c r="B24" s="333"/>
      <c r="C24" s="333"/>
      <c r="D24" s="333"/>
      <c r="E24" s="333"/>
      <c r="F24" s="333"/>
      <c r="G24" s="333"/>
      <c r="H24" s="333"/>
      <c r="I24" s="334"/>
    </row>
    <row r="25" spans="1:9">
      <c r="A25" s="332"/>
      <c r="B25" s="333"/>
      <c r="C25" s="333"/>
      <c r="D25" s="333"/>
      <c r="E25" s="333"/>
      <c r="F25" s="333"/>
      <c r="G25" s="333"/>
      <c r="H25" s="333"/>
      <c r="I25" s="334"/>
    </row>
    <row r="26" spans="1:9">
      <c r="A26" s="332"/>
      <c r="B26" s="333"/>
      <c r="C26" s="333"/>
      <c r="D26" s="333"/>
      <c r="E26" s="333"/>
      <c r="F26" s="333"/>
      <c r="G26" s="333"/>
      <c r="H26" s="333"/>
      <c r="I26" s="334"/>
    </row>
    <row r="27" spans="1:9">
      <c r="A27" s="332"/>
      <c r="B27" s="333"/>
      <c r="C27" s="333"/>
      <c r="D27" s="333"/>
      <c r="E27" s="333"/>
      <c r="F27" s="333"/>
      <c r="G27" s="333"/>
      <c r="H27" s="333"/>
      <c r="I27" s="334"/>
    </row>
    <row r="28" spans="1:9">
      <c r="A28" s="332"/>
      <c r="B28" s="333"/>
      <c r="C28" s="333"/>
      <c r="D28" s="333"/>
      <c r="E28" s="333"/>
      <c r="F28" s="333"/>
      <c r="G28" s="333"/>
      <c r="H28" s="333"/>
      <c r="I28" s="334"/>
    </row>
    <row r="29" spans="1:9">
      <c r="A29" s="332"/>
      <c r="B29" s="333"/>
      <c r="C29" s="333"/>
      <c r="D29" s="333"/>
      <c r="E29" s="333"/>
      <c r="F29" s="333"/>
      <c r="G29" s="333"/>
      <c r="H29" s="333"/>
      <c r="I29" s="334"/>
    </row>
    <row r="30" spans="1:9">
      <c r="A30" s="332"/>
      <c r="B30" s="333"/>
      <c r="C30" s="333"/>
      <c r="D30" s="333"/>
      <c r="E30" s="333"/>
      <c r="F30" s="333"/>
      <c r="G30" s="333"/>
      <c r="H30" s="333"/>
      <c r="I30" s="334"/>
    </row>
    <row r="31" spans="1:9">
      <c r="A31" s="332"/>
      <c r="B31" s="333"/>
      <c r="C31" s="333"/>
      <c r="D31" s="333"/>
      <c r="E31" s="333"/>
      <c r="F31" s="333"/>
      <c r="G31" s="333"/>
      <c r="H31" s="333"/>
      <c r="I31" s="334"/>
    </row>
    <row r="32" spans="1:9">
      <c r="A32" s="332"/>
      <c r="B32" s="333"/>
      <c r="C32" s="333"/>
      <c r="D32" s="333"/>
      <c r="E32" s="333"/>
      <c r="F32" s="333"/>
      <c r="G32" s="333"/>
      <c r="H32" s="333"/>
      <c r="I32" s="334"/>
    </row>
    <row r="33" spans="1:9">
      <c r="A33" s="332"/>
      <c r="B33" s="333"/>
      <c r="C33" s="333"/>
      <c r="D33" s="333"/>
      <c r="E33" s="333"/>
      <c r="F33" s="333"/>
      <c r="G33" s="333"/>
      <c r="H33" s="333"/>
      <c r="I33" s="334"/>
    </row>
    <row r="34" spans="1:9">
      <c r="A34" s="332"/>
      <c r="B34" s="333"/>
      <c r="C34" s="333"/>
      <c r="D34" s="333"/>
      <c r="E34" s="333"/>
      <c r="F34" s="333"/>
      <c r="G34" s="333"/>
      <c r="H34" s="333"/>
      <c r="I34" s="334"/>
    </row>
    <row r="35" spans="1:9">
      <c r="A35" s="332"/>
      <c r="B35" s="333"/>
      <c r="C35" s="333"/>
      <c r="D35" s="333"/>
      <c r="E35" s="333"/>
      <c r="F35" s="333"/>
      <c r="G35" s="333"/>
      <c r="H35" s="333"/>
      <c r="I35" s="334"/>
    </row>
    <row r="36" spans="1:9">
      <c r="A36" s="332"/>
      <c r="B36" s="333"/>
      <c r="C36" s="333"/>
      <c r="D36" s="333"/>
      <c r="E36" s="333"/>
      <c r="F36" s="333"/>
      <c r="G36" s="333"/>
      <c r="H36" s="333"/>
      <c r="I36" s="334"/>
    </row>
    <row r="37" spans="1:9">
      <c r="A37" s="332"/>
      <c r="B37" s="333"/>
      <c r="C37" s="333"/>
      <c r="D37" s="333"/>
      <c r="E37" s="333"/>
      <c r="F37" s="333"/>
      <c r="G37" s="333"/>
      <c r="H37" s="333"/>
      <c r="I37" s="334"/>
    </row>
    <row r="38" spans="1:9">
      <c r="A38" s="332"/>
      <c r="B38" s="333"/>
      <c r="C38" s="333"/>
      <c r="D38" s="333"/>
      <c r="E38" s="333"/>
      <c r="F38" s="333"/>
      <c r="G38" s="333"/>
      <c r="H38" s="333"/>
      <c r="I38" s="334"/>
    </row>
    <row r="39" spans="1:9">
      <c r="A39" s="332"/>
      <c r="B39" s="333"/>
      <c r="C39" s="333"/>
      <c r="D39" s="333"/>
      <c r="E39" s="333"/>
      <c r="F39" s="333"/>
      <c r="G39" s="333"/>
      <c r="H39" s="333"/>
      <c r="I39" s="334"/>
    </row>
    <row r="40" spans="1:9">
      <c r="A40" s="332"/>
      <c r="B40" s="333"/>
      <c r="C40" s="333"/>
      <c r="D40" s="333"/>
      <c r="E40" s="333"/>
      <c r="F40" s="333"/>
      <c r="G40" s="333"/>
      <c r="H40" s="333"/>
      <c r="I40" s="334"/>
    </row>
    <row r="41" spans="1:9">
      <c r="A41" s="332"/>
      <c r="B41" s="333"/>
      <c r="C41" s="333"/>
      <c r="D41" s="333"/>
      <c r="E41" s="333"/>
      <c r="F41" s="333"/>
      <c r="G41" s="333"/>
      <c r="H41" s="333"/>
      <c r="I41" s="334"/>
    </row>
    <row r="42" spans="1:9">
      <c r="A42" s="332"/>
      <c r="B42" s="333"/>
      <c r="C42" s="333"/>
      <c r="D42" s="333"/>
      <c r="E42" s="333"/>
      <c r="F42" s="333"/>
      <c r="G42" s="333"/>
      <c r="H42" s="333"/>
      <c r="I42" s="334"/>
    </row>
    <row r="43" spans="1:9">
      <c r="A43" s="332"/>
      <c r="B43" s="333"/>
      <c r="C43" s="333"/>
      <c r="D43" s="333"/>
      <c r="E43" s="333"/>
      <c r="F43" s="333"/>
      <c r="G43" s="333"/>
      <c r="H43" s="333"/>
      <c r="I43" s="334"/>
    </row>
    <row r="44" spans="1:9">
      <c r="A44" s="332"/>
      <c r="B44" s="333"/>
      <c r="C44" s="333"/>
      <c r="D44" s="333"/>
      <c r="E44" s="333"/>
      <c r="F44" s="333"/>
      <c r="G44" s="333"/>
      <c r="H44" s="333"/>
      <c r="I44" s="334"/>
    </row>
    <row r="45" spans="1:9">
      <c r="A45" s="332"/>
      <c r="B45" s="333"/>
      <c r="C45" s="333"/>
      <c r="D45" s="333"/>
      <c r="E45" s="333"/>
      <c r="F45" s="333"/>
      <c r="G45" s="333"/>
      <c r="H45" s="333"/>
      <c r="I45" s="334"/>
    </row>
    <row r="46" spans="1:9">
      <c r="A46" s="332"/>
      <c r="B46" s="333"/>
      <c r="C46" s="333"/>
      <c r="D46" s="333"/>
      <c r="E46" s="333"/>
      <c r="F46" s="333"/>
      <c r="G46" s="333"/>
      <c r="H46" s="333"/>
      <c r="I46" s="334"/>
    </row>
    <row r="47" spans="1:9">
      <c r="A47" s="332"/>
      <c r="B47" s="333"/>
      <c r="C47" s="333"/>
      <c r="D47" s="333"/>
      <c r="E47" s="333"/>
      <c r="F47" s="333"/>
      <c r="G47" s="333"/>
      <c r="H47" s="333"/>
      <c r="I47" s="334"/>
    </row>
    <row r="48" spans="1:9">
      <c r="A48" s="332"/>
      <c r="B48" s="333"/>
      <c r="C48" s="333"/>
      <c r="D48" s="333"/>
      <c r="E48" s="333"/>
      <c r="F48" s="333"/>
      <c r="G48" s="333"/>
      <c r="H48" s="333"/>
      <c r="I48" s="334"/>
    </row>
    <row r="49" spans="1:9">
      <c r="A49" s="332"/>
      <c r="B49" s="333"/>
      <c r="C49" s="333"/>
      <c r="D49" s="333"/>
      <c r="E49" s="333"/>
      <c r="F49" s="333"/>
      <c r="G49" s="333"/>
      <c r="H49" s="333"/>
      <c r="I49" s="334"/>
    </row>
    <row r="50" spans="1:9">
      <c r="A50" s="332"/>
      <c r="B50" s="333"/>
      <c r="C50" s="333"/>
      <c r="D50" s="333"/>
      <c r="E50" s="333"/>
      <c r="F50" s="333"/>
      <c r="G50" s="333"/>
      <c r="H50" s="333"/>
      <c r="I50" s="334"/>
    </row>
    <row r="51" spans="1:9">
      <c r="A51" s="332"/>
      <c r="B51" s="333"/>
      <c r="C51" s="333"/>
      <c r="D51" s="333"/>
      <c r="E51" s="333"/>
      <c r="F51" s="333"/>
      <c r="G51" s="333"/>
      <c r="H51" s="333"/>
      <c r="I51" s="334"/>
    </row>
    <row r="52" spans="1:9">
      <c r="A52" s="332"/>
      <c r="B52" s="333"/>
      <c r="C52" s="333"/>
      <c r="D52" s="333"/>
      <c r="E52" s="333"/>
      <c r="F52" s="333"/>
      <c r="G52" s="333"/>
      <c r="H52" s="333"/>
      <c r="I52" s="334"/>
    </row>
    <row r="53" spans="1:9">
      <c r="A53" s="332"/>
      <c r="B53" s="333"/>
      <c r="C53" s="333"/>
      <c r="D53" s="333"/>
      <c r="E53" s="333"/>
      <c r="F53" s="333"/>
      <c r="G53" s="333"/>
      <c r="H53" s="333"/>
      <c r="I53" s="334"/>
    </row>
    <row r="54" spans="1:9">
      <c r="A54" s="332"/>
      <c r="B54" s="333"/>
      <c r="C54" s="333"/>
      <c r="D54" s="333"/>
      <c r="E54" s="333"/>
      <c r="F54" s="333"/>
      <c r="G54" s="333"/>
      <c r="H54" s="333"/>
      <c r="I54" s="334"/>
    </row>
    <row r="55" spans="1:9">
      <c r="A55" s="332"/>
      <c r="B55" s="333"/>
      <c r="C55" s="333"/>
      <c r="D55" s="333"/>
      <c r="E55" s="333"/>
      <c r="F55" s="333"/>
      <c r="G55" s="333"/>
      <c r="H55" s="333"/>
      <c r="I55" s="334"/>
    </row>
    <row r="56" spans="1:9">
      <c r="A56" s="332"/>
      <c r="B56" s="333"/>
      <c r="C56" s="333"/>
      <c r="D56" s="333"/>
      <c r="E56" s="333"/>
      <c r="F56" s="333"/>
      <c r="G56" s="333"/>
      <c r="H56" s="333"/>
      <c r="I56" s="334"/>
    </row>
    <row r="57" spans="1:9">
      <c r="A57" s="335"/>
      <c r="B57" s="336"/>
      <c r="C57" s="336"/>
      <c r="D57" s="336"/>
      <c r="E57" s="336"/>
      <c r="F57" s="336"/>
      <c r="G57" s="336"/>
      <c r="H57" s="336"/>
      <c r="I57" s="337"/>
    </row>
  </sheetData>
  <sheetProtection sheet="1" formatCells="0"/>
  <phoneticPr fontId="2"/>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DC4B-D441-45CA-AFF7-2D5AE42EC901}">
  <sheetPr codeName="Sheet19">
    <pageSetUpPr fitToPage="1"/>
  </sheetPr>
  <dimension ref="A1:AD34"/>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55.36328125" style="3" customWidth="1"/>
    <col min="4" max="7" width="0" style="3" hidden="1" customWidth="1"/>
    <col min="8" max="8" width="33.36328125" style="3" customWidth="1"/>
    <col min="9" max="9" width="11.453125" style="4" customWidth="1"/>
    <col min="10" max="10" width="4.6328125" style="3" bestFit="1"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6.72656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6.36328125" style="3" customWidth="1"/>
    <col min="31" max="16384" width="9" style="3"/>
  </cols>
  <sheetData>
    <row r="1" spans="1:29" ht="14">
      <c r="A1" s="2" t="s">
        <v>169</v>
      </c>
      <c r="C1" s="2" t="s">
        <v>147</v>
      </c>
    </row>
    <row r="2" spans="1:29" ht="15" customHeight="1">
      <c r="A2" s="2" t="s">
        <v>234</v>
      </c>
      <c r="C2" s="2" t="s">
        <v>149</v>
      </c>
    </row>
    <row r="3" spans="1:29" ht="15" customHeight="1">
      <c r="Y3" s="16" t="s">
        <v>187</v>
      </c>
    </row>
    <row r="4" spans="1:29" ht="15" customHeight="1">
      <c r="A4" s="161"/>
      <c r="B4" s="161"/>
      <c r="C4" s="114"/>
      <c r="D4" s="111" t="s">
        <v>189</v>
      </c>
      <c r="E4" s="64" t="s">
        <v>190</v>
      </c>
      <c r="H4" s="64" t="s">
        <v>190</v>
      </c>
      <c r="Y4" s="16" t="s">
        <v>188</v>
      </c>
    </row>
    <row r="5" spans="1:29" ht="15" customHeight="1">
      <c r="A5" s="162"/>
      <c r="B5" s="162"/>
      <c r="C5" s="113"/>
      <c r="D5" s="117" t="s">
        <v>187</v>
      </c>
      <c r="E5" s="115" t="str">
        <f>'別紙-第3項(1)基準年'!$D$4&amp;"年度"</f>
        <v>2025年度</v>
      </c>
      <c r="H5" s="115" t="str">
        <f>'別紙-第3項(1)基準年'!$D$4&amp;"年度"</f>
        <v>2025年度</v>
      </c>
    </row>
    <row r="7" spans="1:29"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 t="s">
        <v>418</v>
      </c>
      <c r="G8" s="7" t="s">
        <v>170</v>
      </c>
      <c r="H8" s="1301"/>
      <c r="I8" s="1293"/>
      <c r="J8" s="1294"/>
      <c r="K8" s="1297"/>
      <c r="L8" s="1298"/>
      <c r="M8" s="1293"/>
      <c r="N8" s="1297"/>
      <c r="O8" s="1298"/>
      <c r="P8" s="1297"/>
      <c r="Q8" s="1298"/>
      <c r="R8" s="1293"/>
      <c r="S8" s="1293"/>
      <c r="T8" s="1293"/>
    </row>
    <row r="9" spans="1:29" ht="15" customHeight="1">
      <c r="A9" s="124"/>
      <c r="B9" s="144"/>
      <c r="C9" s="819" t="s">
        <v>10096</v>
      </c>
      <c r="D9" s="743" t="s">
        <v>182</v>
      </c>
      <c r="E9" s="743" t="s">
        <v>182</v>
      </c>
      <c r="F9" s="750"/>
      <c r="G9" s="750"/>
      <c r="H9" s="621" t="s">
        <v>436</v>
      </c>
      <c r="I9" s="17"/>
      <c r="J9" s="8" t="s">
        <v>210</v>
      </c>
      <c r="K9" s="9"/>
      <c r="L9" s="18"/>
      <c r="M9" s="137" t="s">
        <v>28</v>
      </c>
      <c r="N9" s="9"/>
      <c r="O9" s="18"/>
      <c r="P9" s="9"/>
      <c r="Q9" s="18">
        <v>1.3</v>
      </c>
      <c r="R9" s="759">
        <f>I9*Q9</f>
        <v>0</v>
      </c>
      <c r="S9" s="728">
        <v>23500</v>
      </c>
      <c r="T9" s="176">
        <f>IF(ISERROR(R9*S9),"",ROUND(R9*S9,1))</f>
        <v>0</v>
      </c>
      <c r="AA9" s="15" t="s">
        <v>182</v>
      </c>
      <c r="AB9" s="15" t="s">
        <v>182</v>
      </c>
      <c r="AC9" s="121">
        <v>19</v>
      </c>
    </row>
    <row r="10" spans="1:29" ht="15" customHeight="1">
      <c r="A10" s="124"/>
      <c r="B10" s="144"/>
      <c r="C10" s="819" t="s">
        <v>129</v>
      </c>
      <c r="D10" s="743" t="s">
        <v>182</v>
      </c>
      <c r="E10" s="743" t="s">
        <v>182</v>
      </c>
      <c r="F10" s="750"/>
      <c r="G10" s="750" t="s">
        <v>129</v>
      </c>
      <c r="H10" s="621" t="s">
        <v>130</v>
      </c>
      <c r="I10" s="17"/>
      <c r="J10" s="8" t="s">
        <v>210</v>
      </c>
      <c r="K10" s="9"/>
      <c r="L10" s="18"/>
      <c r="M10" s="137" t="s">
        <v>28</v>
      </c>
      <c r="N10" s="9"/>
      <c r="O10" s="18"/>
      <c r="P10" s="9"/>
      <c r="Q10" s="18">
        <v>1000</v>
      </c>
      <c r="R10" s="759">
        <f>I10*Q10</f>
        <v>0</v>
      </c>
      <c r="S10" s="728">
        <v>23500</v>
      </c>
      <c r="T10" s="176">
        <f>IF(ISERROR(R10*S10),"",ROUND(R10*S10,1))</f>
        <v>0</v>
      </c>
      <c r="AA10" s="15" t="s">
        <v>182</v>
      </c>
      <c r="AB10" s="15" t="s">
        <v>182</v>
      </c>
      <c r="AC10" s="121">
        <v>1000</v>
      </c>
    </row>
    <row r="11" spans="1:29" ht="15" customHeight="1">
      <c r="A11" s="124"/>
      <c r="B11" s="144"/>
      <c r="C11" s="1381" t="s">
        <v>10079</v>
      </c>
      <c r="D11" s="743"/>
      <c r="E11" s="743"/>
      <c r="F11" s="750"/>
      <c r="G11" s="1385" t="s">
        <v>10080</v>
      </c>
      <c r="H11" s="621" t="s">
        <v>136</v>
      </c>
      <c r="I11" s="17"/>
      <c r="J11" s="8" t="s">
        <v>210</v>
      </c>
      <c r="K11" s="9"/>
      <c r="L11" s="18"/>
      <c r="M11" s="137"/>
      <c r="N11" s="9"/>
      <c r="O11" s="18"/>
      <c r="P11" s="9"/>
      <c r="Q11" s="18">
        <v>200</v>
      </c>
      <c r="R11" s="1378">
        <f>I11*Q11-I12*Q12</f>
        <v>0</v>
      </c>
      <c r="S11" s="1369">
        <v>23500</v>
      </c>
      <c r="T11" s="1346">
        <f>IF(ISERROR(R11*S11),"",ROUND(R11*S11,1))</f>
        <v>0</v>
      </c>
      <c r="AA11" s="15"/>
      <c r="AB11" s="15"/>
      <c r="AC11" s="121">
        <v>500</v>
      </c>
    </row>
    <row r="12" spans="1:29" ht="15" customHeight="1">
      <c r="A12" s="124"/>
      <c r="B12" s="144"/>
      <c r="C12" s="1382"/>
      <c r="D12" s="743"/>
      <c r="E12" s="743"/>
      <c r="F12" s="750"/>
      <c r="G12" s="1386"/>
      <c r="H12" s="621" t="s">
        <v>137</v>
      </c>
      <c r="I12" s="17"/>
      <c r="J12" s="8" t="s">
        <v>210</v>
      </c>
      <c r="K12" s="9"/>
      <c r="L12" s="18"/>
      <c r="M12" s="137"/>
      <c r="N12" s="9"/>
      <c r="O12" s="18"/>
      <c r="P12" s="9"/>
      <c r="Q12" s="18">
        <v>1000</v>
      </c>
      <c r="R12" s="1378"/>
      <c r="S12" s="1370"/>
      <c r="T12" s="1347"/>
      <c r="AA12" s="15"/>
      <c r="AB12" s="15"/>
      <c r="AC12" s="121">
        <v>1000</v>
      </c>
    </row>
    <row r="13" spans="1:29" ht="15" customHeight="1">
      <c r="A13" s="124"/>
      <c r="B13" s="144"/>
      <c r="C13" s="1383"/>
      <c r="D13" s="743"/>
      <c r="E13" s="743"/>
      <c r="F13" s="750"/>
      <c r="G13" s="1385" t="s">
        <v>10081</v>
      </c>
      <c r="H13" s="621" t="s">
        <v>136</v>
      </c>
      <c r="I13" s="17"/>
      <c r="J13" s="8" t="s">
        <v>210</v>
      </c>
      <c r="K13" s="9"/>
      <c r="L13" s="18"/>
      <c r="M13" s="137"/>
      <c r="N13" s="9"/>
      <c r="O13" s="18"/>
      <c r="P13" s="9"/>
      <c r="Q13" s="18">
        <v>600</v>
      </c>
      <c r="R13" s="1378">
        <f>I13*Q13-I14*Q14</f>
        <v>0</v>
      </c>
      <c r="S13" s="1369">
        <v>23500</v>
      </c>
      <c r="T13" s="1346">
        <f>IF(ISERROR(R13*S13),"",ROUND(R13*S13,1))</f>
        <v>0</v>
      </c>
      <c r="AA13" s="15"/>
      <c r="AB13" s="15"/>
      <c r="AC13" s="121">
        <v>500</v>
      </c>
    </row>
    <row r="14" spans="1:29" ht="15" customHeight="1">
      <c r="A14" s="124"/>
      <c r="B14" s="144"/>
      <c r="C14" s="1384"/>
      <c r="D14" s="743"/>
      <c r="E14" s="743"/>
      <c r="F14" s="750"/>
      <c r="G14" s="1386"/>
      <c r="H14" s="621" t="s">
        <v>137</v>
      </c>
      <c r="I14" s="17"/>
      <c r="J14" s="8" t="s">
        <v>210</v>
      </c>
      <c r="K14" s="9"/>
      <c r="L14" s="18"/>
      <c r="M14" s="137"/>
      <c r="N14" s="9"/>
      <c r="O14" s="18"/>
      <c r="P14" s="9"/>
      <c r="Q14" s="18">
        <v>1000</v>
      </c>
      <c r="R14" s="1378"/>
      <c r="S14" s="1370"/>
      <c r="T14" s="1347"/>
      <c r="AA14" s="15"/>
      <c r="AB14" s="15"/>
      <c r="AC14" s="121">
        <v>1000</v>
      </c>
    </row>
    <row r="15" spans="1:29" ht="15" customHeight="1">
      <c r="A15" s="124"/>
      <c r="B15" s="144"/>
      <c r="C15" s="819" t="s">
        <v>10082</v>
      </c>
      <c r="D15" s="743" t="s">
        <v>182</v>
      </c>
      <c r="E15" s="743" t="s">
        <v>182</v>
      </c>
      <c r="F15" s="750"/>
      <c r="G15" s="750" t="s">
        <v>10083</v>
      </c>
      <c r="H15" s="621" t="s">
        <v>131</v>
      </c>
      <c r="I15" s="17"/>
      <c r="J15" s="8" t="s">
        <v>210</v>
      </c>
      <c r="K15" s="9"/>
      <c r="L15" s="18"/>
      <c r="M15" s="137" t="s">
        <v>28</v>
      </c>
      <c r="N15" s="9"/>
      <c r="O15" s="18"/>
      <c r="P15" s="9"/>
      <c r="Q15" s="18">
        <v>19</v>
      </c>
      <c r="R15" s="759">
        <f>I15*Q15</f>
        <v>0</v>
      </c>
      <c r="S15" s="728">
        <v>23500</v>
      </c>
      <c r="T15" s="176">
        <f>IF(ISERROR(R15*S15),"",ROUND(R15*S15,1))</f>
        <v>0</v>
      </c>
      <c r="AA15" s="15" t="s">
        <v>182</v>
      </c>
      <c r="AB15" s="15" t="s">
        <v>182</v>
      </c>
      <c r="AC15" s="121">
        <v>27</v>
      </c>
    </row>
    <row r="16" spans="1:29" ht="15" customHeight="1">
      <c r="A16" s="124"/>
      <c r="B16" s="144"/>
      <c r="C16" s="1379" t="s">
        <v>10084</v>
      </c>
      <c r="D16" s="743" t="s">
        <v>182</v>
      </c>
      <c r="E16" s="743" t="s">
        <v>182</v>
      </c>
      <c r="F16" s="750"/>
      <c r="G16" s="1385" t="s">
        <v>10083</v>
      </c>
      <c r="H16" s="621" t="s">
        <v>132</v>
      </c>
      <c r="I16" s="17"/>
      <c r="J16" s="8" t="s">
        <v>210</v>
      </c>
      <c r="K16" s="9"/>
      <c r="L16" s="18"/>
      <c r="M16" s="137" t="s">
        <v>28</v>
      </c>
      <c r="N16" s="9"/>
      <c r="O16" s="18"/>
      <c r="P16" s="9"/>
      <c r="Q16" s="18">
        <v>1</v>
      </c>
      <c r="R16" s="1378">
        <f>I16*Q16*I17/100</f>
        <v>0</v>
      </c>
      <c r="S16" s="1369">
        <v>23500</v>
      </c>
      <c r="T16" s="1346">
        <f>IF(ISERROR(R16*S16),"",ROUND(R16*S16,1))</f>
        <v>0</v>
      </c>
      <c r="AA16" s="15" t="s">
        <v>182</v>
      </c>
      <c r="AB16" s="15" t="s">
        <v>182</v>
      </c>
      <c r="AC16" s="121">
        <v>1</v>
      </c>
    </row>
    <row r="17" spans="1:30" ht="15" customHeight="1">
      <c r="A17" s="124"/>
      <c r="B17" s="144"/>
      <c r="C17" s="1379"/>
      <c r="D17" s="743" t="s">
        <v>182</v>
      </c>
      <c r="E17" s="743" t="s">
        <v>182</v>
      </c>
      <c r="F17" s="750"/>
      <c r="G17" s="1386"/>
      <c r="H17" s="621" t="s">
        <v>133</v>
      </c>
      <c r="I17" s="17"/>
      <c r="J17" s="8" t="s">
        <v>146</v>
      </c>
      <c r="K17" s="9"/>
      <c r="L17" s="18"/>
      <c r="M17" s="137" t="s">
        <v>28</v>
      </c>
      <c r="N17" s="9"/>
      <c r="O17" s="18"/>
      <c r="P17" s="9"/>
      <c r="Q17" s="123" t="s">
        <v>28</v>
      </c>
      <c r="R17" s="1378"/>
      <c r="S17" s="1370"/>
      <c r="T17" s="1347"/>
      <c r="AA17" s="15" t="s">
        <v>182</v>
      </c>
      <c r="AB17" s="15" t="s">
        <v>182</v>
      </c>
      <c r="AC17" s="109" t="s">
        <v>28</v>
      </c>
    </row>
    <row r="18" spans="1:30" ht="15" customHeight="1">
      <c r="C18" s="819" t="s">
        <v>10097</v>
      </c>
      <c r="D18" s="743" t="s">
        <v>182</v>
      </c>
      <c r="E18" s="743" t="s">
        <v>182</v>
      </c>
      <c r="F18" s="750"/>
      <c r="G18" s="750" t="s">
        <v>10083</v>
      </c>
      <c r="H18" s="621" t="s">
        <v>10085</v>
      </c>
      <c r="I18" s="17"/>
      <c r="J18" s="8" t="s">
        <v>210</v>
      </c>
      <c r="K18" s="9"/>
      <c r="L18" s="18"/>
      <c r="M18" s="137" t="s">
        <v>28</v>
      </c>
      <c r="N18" s="9"/>
      <c r="O18" s="18"/>
      <c r="P18" s="9"/>
      <c r="Q18" s="18">
        <v>1000</v>
      </c>
      <c r="R18" s="759">
        <f>I18*Q18</f>
        <v>0</v>
      </c>
      <c r="S18" s="728">
        <v>23500</v>
      </c>
      <c r="T18" s="176">
        <f>IF(ISERROR(R18*S18),"",ROUND(R18*S18,1))</f>
        <v>0</v>
      </c>
      <c r="AA18" s="15" t="s">
        <v>182</v>
      </c>
      <c r="AB18" s="15" t="s">
        <v>182</v>
      </c>
      <c r="AC18" s="121">
        <v>1000</v>
      </c>
    </row>
    <row r="19" spans="1:30" ht="15" customHeight="1">
      <c r="C19" s="819" t="s">
        <v>10098</v>
      </c>
      <c r="D19" s="743"/>
      <c r="E19" s="743"/>
      <c r="F19" s="750"/>
      <c r="G19" s="750" t="s">
        <v>10083</v>
      </c>
      <c r="H19" s="621" t="s">
        <v>135</v>
      </c>
      <c r="I19" s="17"/>
      <c r="J19" s="8" t="s">
        <v>210</v>
      </c>
      <c r="K19" s="9"/>
      <c r="L19" s="18"/>
      <c r="M19" s="137"/>
      <c r="N19" s="9"/>
      <c r="O19" s="18"/>
      <c r="P19" s="9"/>
      <c r="Q19" s="18">
        <v>1000</v>
      </c>
      <c r="R19" s="759">
        <f>I19*Q19</f>
        <v>0</v>
      </c>
      <c r="S19" s="728">
        <v>23500</v>
      </c>
      <c r="T19" s="176">
        <f>IF(ISERROR(R19*S19),"",ROUND(R19*S19,1))</f>
        <v>0</v>
      </c>
      <c r="AA19" s="15"/>
      <c r="AB19" s="15"/>
      <c r="AC19" s="121">
        <v>1000</v>
      </c>
    </row>
    <row r="20" spans="1:30" ht="15" customHeight="1">
      <c r="C20" s="1379" t="s">
        <v>10086</v>
      </c>
      <c r="D20" s="743"/>
      <c r="E20" s="743"/>
      <c r="F20" s="750"/>
      <c r="G20" s="1376" t="s">
        <v>10087</v>
      </c>
      <c r="H20" s="621" t="s">
        <v>10088</v>
      </c>
      <c r="I20" s="17"/>
      <c r="J20" s="8" t="s">
        <v>210</v>
      </c>
      <c r="K20" s="9"/>
      <c r="L20" s="18"/>
      <c r="M20" s="137"/>
      <c r="N20" s="9"/>
      <c r="O20" s="18"/>
      <c r="P20" s="9"/>
      <c r="Q20" s="18">
        <v>45</v>
      </c>
      <c r="R20" s="1378">
        <f>I20*Q20*I21/100</f>
        <v>0</v>
      </c>
      <c r="S20" s="1369">
        <v>23500</v>
      </c>
      <c r="T20" s="1346">
        <f>IF(ISERROR(R20*S20),"",ROUND(R20*S20,1))</f>
        <v>0</v>
      </c>
      <c r="AA20" s="15"/>
      <c r="AB20" s="15"/>
      <c r="AC20" s="121">
        <v>1000</v>
      </c>
    </row>
    <row r="21" spans="1:30" ht="15" customHeight="1">
      <c r="C21" s="1380"/>
      <c r="D21" s="743" t="s">
        <v>182</v>
      </c>
      <c r="E21" s="743" t="s">
        <v>182</v>
      </c>
      <c r="F21" s="750"/>
      <c r="G21" s="1377"/>
      <c r="H21" s="621" t="s">
        <v>133</v>
      </c>
      <c r="I21" s="17"/>
      <c r="J21" s="8" t="s">
        <v>146</v>
      </c>
      <c r="K21" s="9"/>
      <c r="L21" s="18"/>
      <c r="M21" s="137" t="s">
        <v>28</v>
      </c>
      <c r="N21" s="9"/>
      <c r="O21" s="18"/>
      <c r="P21" s="9"/>
      <c r="Q21" s="123" t="s">
        <v>28</v>
      </c>
      <c r="R21" s="1378"/>
      <c r="S21" s="1370"/>
      <c r="T21" s="1347"/>
      <c r="AA21" s="15" t="s">
        <v>182</v>
      </c>
      <c r="AB21" s="15" t="s">
        <v>182</v>
      </c>
      <c r="AC21" s="109" t="s">
        <v>28</v>
      </c>
    </row>
    <row r="22" spans="1:30" ht="15" customHeight="1">
      <c r="C22" s="1380"/>
      <c r="D22" s="743"/>
      <c r="E22" s="743"/>
      <c r="F22" s="750"/>
      <c r="G22" s="1376" t="s">
        <v>10089</v>
      </c>
      <c r="H22" s="621" t="s">
        <v>10088</v>
      </c>
      <c r="I22" s="17"/>
      <c r="J22" s="8" t="s">
        <v>210</v>
      </c>
      <c r="K22" s="9"/>
      <c r="L22" s="18"/>
      <c r="M22" s="137"/>
      <c r="N22" s="9"/>
      <c r="O22" s="18"/>
      <c r="P22" s="9"/>
      <c r="Q22" s="18">
        <v>70</v>
      </c>
      <c r="R22" s="1378">
        <f>I22*Q22*I23/100</f>
        <v>0</v>
      </c>
      <c r="S22" s="1369">
        <v>23500</v>
      </c>
      <c r="T22" s="1346">
        <f>IF(ISERROR(R22*S22),"",ROUND(R22*S22,1))</f>
        <v>0</v>
      </c>
      <c r="AA22" s="15"/>
      <c r="AB22" s="15"/>
      <c r="AC22" s="121">
        <v>1000</v>
      </c>
    </row>
    <row r="23" spans="1:30" ht="15" customHeight="1">
      <c r="C23" s="1380"/>
      <c r="D23" s="743" t="s">
        <v>182</v>
      </c>
      <c r="E23" s="743" t="s">
        <v>182</v>
      </c>
      <c r="F23" s="750"/>
      <c r="G23" s="1377"/>
      <c r="H23" s="621" t="s">
        <v>133</v>
      </c>
      <c r="I23" s="17"/>
      <c r="J23" s="8" t="s">
        <v>146</v>
      </c>
      <c r="K23" s="9"/>
      <c r="L23" s="18"/>
      <c r="M23" s="137" t="s">
        <v>28</v>
      </c>
      <c r="N23" s="9"/>
      <c r="O23" s="18"/>
      <c r="P23" s="9"/>
      <c r="Q23" s="123" t="s">
        <v>28</v>
      </c>
      <c r="R23" s="1378"/>
      <c r="S23" s="1370"/>
      <c r="T23" s="1347"/>
      <c r="AA23" s="15" t="s">
        <v>182</v>
      </c>
      <c r="AB23" s="15" t="s">
        <v>182</v>
      </c>
      <c r="AC23" s="109" t="s">
        <v>28</v>
      </c>
    </row>
    <row r="24" spans="1:30" ht="15" customHeight="1">
      <c r="C24" s="1380"/>
      <c r="D24" s="743"/>
      <c r="E24" s="743"/>
      <c r="F24" s="750"/>
      <c r="G24" s="1376" t="s">
        <v>10090</v>
      </c>
      <c r="H24" s="621" t="s">
        <v>10088</v>
      </c>
      <c r="I24" s="17"/>
      <c r="J24" s="8" t="s">
        <v>210</v>
      </c>
      <c r="K24" s="9"/>
      <c r="L24" s="18"/>
      <c r="M24" s="137"/>
      <c r="N24" s="9"/>
      <c r="O24" s="18"/>
      <c r="P24" s="9"/>
      <c r="Q24" s="18">
        <v>2000</v>
      </c>
      <c r="R24" s="1378">
        <f>I24*Q24*I25/100</f>
        <v>0</v>
      </c>
      <c r="S24" s="1369">
        <v>23500</v>
      </c>
      <c r="T24" s="1346">
        <f>IF(ISERROR(R24*S24),"",ROUND(R24*S24,1))</f>
        <v>0</v>
      </c>
      <c r="AA24" s="15"/>
      <c r="AB24" s="15"/>
      <c r="AC24" s="121">
        <v>1000</v>
      </c>
    </row>
    <row r="25" spans="1:30" ht="15" customHeight="1">
      <c r="C25" s="1380"/>
      <c r="D25" s="743" t="s">
        <v>182</v>
      </c>
      <c r="E25" s="743" t="s">
        <v>182</v>
      </c>
      <c r="F25" s="750"/>
      <c r="G25" s="1377"/>
      <c r="H25" s="621" t="s">
        <v>133</v>
      </c>
      <c r="I25" s="17"/>
      <c r="J25" s="8" t="s">
        <v>146</v>
      </c>
      <c r="K25" s="9"/>
      <c r="L25" s="18"/>
      <c r="M25" s="137" t="s">
        <v>28</v>
      </c>
      <c r="N25" s="9"/>
      <c r="O25" s="18"/>
      <c r="P25" s="9"/>
      <c r="Q25" s="123" t="s">
        <v>28</v>
      </c>
      <c r="R25" s="1378"/>
      <c r="S25" s="1370"/>
      <c r="T25" s="1347"/>
      <c r="AA25" s="15" t="s">
        <v>182</v>
      </c>
      <c r="AB25" s="15" t="s">
        <v>182</v>
      </c>
      <c r="AC25" s="109" t="s">
        <v>28</v>
      </c>
    </row>
    <row r="26" spans="1:30" ht="15" customHeight="1">
      <c r="C26" s="1380"/>
      <c r="D26" s="743"/>
      <c r="E26" s="743"/>
      <c r="F26" s="750"/>
      <c r="G26" s="1376" t="s">
        <v>10091</v>
      </c>
      <c r="H26" s="621" t="s">
        <v>10088</v>
      </c>
      <c r="I26" s="17"/>
      <c r="J26" s="8" t="s">
        <v>210</v>
      </c>
      <c r="K26" s="9"/>
      <c r="L26" s="18"/>
      <c r="M26" s="137"/>
      <c r="N26" s="9"/>
      <c r="O26" s="18"/>
      <c r="P26" s="9"/>
      <c r="Q26" s="18">
        <v>70</v>
      </c>
      <c r="R26" s="1378">
        <f>I26*Q26*I27/100</f>
        <v>0</v>
      </c>
      <c r="S26" s="1369">
        <v>23500</v>
      </c>
      <c r="T26" s="1346">
        <f>IF(ISERROR(R26*S26),"",ROUND(R26*S26,1))</f>
        <v>0</v>
      </c>
      <c r="AA26" s="15"/>
      <c r="AB26" s="15"/>
      <c r="AC26" s="121">
        <v>1000</v>
      </c>
    </row>
    <row r="27" spans="1:30" ht="15" customHeight="1">
      <c r="C27" s="1380"/>
      <c r="D27" s="743" t="s">
        <v>182</v>
      </c>
      <c r="E27" s="743" t="s">
        <v>182</v>
      </c>
      <c r="F27" s="750"/>
      <c r="G27" s="1377"/>
      <c r="H27" s="621" t="s">
        <v>133</v>
      </c>
      <c r="I27" s="17"/>
      <c r="J27" s="8" t="s">
        <v>146</v>
      </c>
      <c r="K27" s="9"/>
      <c r="L27" s="18"/>
      <c r="M27" s="137" t="s">
        <v>28</v>
      </c>
      <c r="N27" s="9"/>
      <c r="O27" s="18"/>
      <c r="P27" s="9"/>
      <c r="Q27" s="123" t="s">
        <v>28</v>
      </c>
      <c r="R27" s="1378"/>
      <c r="S27" s="1370"/>
      <c r="T27" s="1347"/>
      <c r="AA27" s="15" t="s">
        <v>182</v>
      </c>
      <c r="AB27" s="15" t="s">
        <v>182</v>
      </c>
      <c r="AC27" s="109" t="s">
        <v>28</v>
      </c>
    </row>
    <row r="28" spans="1:30" ht="15" customHeight="1">
      <c r="L28" s="10"/>
      <c r="M28" s="62"/>
      <c r="Q28" s="10" t="s">
        <v>185</v>
      </c>
      <c r="R28" s="192">
        <f>SUM(R9:R27)</f>
        <v>0</v>
      </c>
      <c r="S28" s="109" t="s">
        <v>54</v>
      </c>
      <c r="T28" s="193">
        <f>SUM(T9:T27)</f>
        <v>0</v>
      </c>
      <c r="AA28" s="15"/>
      <c r="AB28" s="15"/>
      <c r="AC28" s="15"/>
      <c r="AD28" s="110" t="s">
        <v>55</v>
      </c>
    </row>
    <row r="29" spans="1:30" ht="15" customHeight="1">
      <c r="AA29" s="15"/>
      <c r="AB29" s="15"/>
      <c r="AC29" s="15"/>
    </row>
    <row r="30" spans="1:30" ht="15" customHeight="1">
      <c r="AA30" s="15"/>
      <c r="AB30" s="15"/>
      <c r="AC30" s="15"/>
    </row>
    <row r="31" spans="1:30" ht="15" customHeight="1">
      <c r="AA31" s="15"/>
      <c r="AB31" s="15"/>
      <c r="AC31" s="15"/>
    </row>
    <row r="32" spans="1:30" ht="15" customHeight="1">
      <c r="AA32" s="15"/>
      <c r="AB32" s="15"/>
      <c r="AC32" s="15"/>
    </row>
    <row r="33" spans="27:29" ht="15" customHeight="1">
      <c r="AA33" s="15"/>
      <c r="AB33" s="15"/>
      <c r="AC33" s="15"/>
    </row>
    <row r="34" spans="27:29" ht="15" customHeight="1">
      <c r="AA34" s="15"/>
      <c r="AB34" s="15"/>
      <c r="AC34" s="15"/>
    </row>
  </sheetData>
  <sheetProtection password="E4BE" sheet="1" formatCells="0" formatColumns="0" formatRows="0"/>
  <mergeCells count="43">
    <mergeCell ref="T16:T17"/>
    <mergeCell ref="R7:R8"/>
    <mergeCell ref="S7:S8"/>
    <mergeCell ref="D7:E7"/>
    <mergeCell ref="F7:G7"/>
    <mergeCell ref="I7:I8"/>
    <mergeCell ref="H7:H8"/>
    <mergeCell ref="T7:T8"/>
    <mergeCell ref="J7:J8"/>
    <mergeCell ref="M7:M8"/>
    <mergeCell ref="K7:L8"/>
    <mergeCell ref="N7:O8"/>
    <mergeCell ref="P7:Q8"/>
    <mergeCell ref="G16:G17"/>
    <mergeCell ref="C11:C14"/>
    <mergeCell ref="G11:G12"/>
    <mergeCell ref="R11:R12"/>
    <mergeCell ref="S11:S12"/>
    <mergeCell ref="T11:T12"/>
    <mergeCell ref="G13:G14"/>
    <mergeCell ref="R13:R14"/>
    <mergeCell ref="S13:S14"/>
    <mergeCell ref="T13:T14"/>
    <mergeCell ref="T20:T21"/>
    <mergeCell ref="G22:G23"/>
    <mergeCell ref="R22:R23"/>
    <mergeCell ref="S22:S23"/>
    <mergeCell ref="T22:T23"/>
    <mergeCell ref="C20:C27"/>
    <mergeCell ref="G20:G21"/>
    <mergeCell ref="R20:R21"/>
    <mergeCell ref="S20:S21"/>
    <mergeCell ref="C16:C17"/>
    <mergeCell ref="R16:R17"/>
    <mergeCell ref="S16:S17"/>
    <mergeCell ref="G24:G25"/>
    <mergeCell ref="R24:R25"/>
    <mergeCell ref="S24:S25"/>
    <mergeCell ref="T24:T25"/>
    <mergeCell ref="G26:G27"/>
    <mergeCell ref="R26:R27"/>
    <mergeCell ref="S26:S27"/>
    <mergeCell ref="T26:T27"/>
  </mergeCells>
  <phoneticPr fontId="2"/>
  <dataValidations disablePrompts="1" count="1">
    <dataValidation type="list" allowBlank="1" showInputMessage="1" showErrorMessage="1" sqref="D5" xr:uid="{2481CB7E-B358-459C-AC11-76E531A43DC9}">
      <formula1>$Y$3:$Y$4</formula1>
    </dataValidation>
  </dataValidations>
  <printOptions horizontalCentered="1"/>
  <pageMargins left="0.59055118110236227" right="0.59055118110236227" top="0.98425196850393704" bottom="0.78740157480314965" header="0.51181102362204722" footer="0.51181102362204722"/>
  <pageSetup paperSize="9" scale="87" fitToHeight="0" pageOrder="overThenDown" orientation="landscape" r:id="rId1"/>
  <headerFooter alignWithMargins="0"/>
  <drawing r:id="rId2"/>
  <legacyDrawing r:id="rId3"/>
  <controls>
    <mc:AlternateContent xmlns:mc="http://schemas.openxmlformats.org/markup-compatibility/2006">
      <mc:Choice Requires="x14">
        <control shapeId="21505" r:id="rId4" name="cmdUnLock">
          <controlPr defaultSize="0" print="0" autoLine="0" r:id="rId5">
            <anchor>
              <from>
                <xdr:col>17</xdr:col>
                <xdr:colOff>444500</xdr:colOff>
                <xdr:row>0</xdr:row>
                <xdr:rowOff>76200</xdr:rowOff>
              </from>
              <to>
                <xdr:col>29</xdr:col>
                <xdr:colOff>431800</xdr:colOff>
                <xdr:row>2</xdr:row>
                <xdr:rowOff>127000</xdr:rowOff>
              </to>
            </anchor>
          </controlPr>
        </control>
      </mc:Choice>
      <mc:Fallback>
        <control shapeId="21505" r:id="rId4" name="cmdUnLock"/>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E231-4353-4231-96EA-09D4F3560801}">
  <sheetPr codeName="Sheet26">
    <pageSetUpPr fitToPage="1"/>
  </sheetPr>
  <dimension ref="A1:AD30"/>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49.7265625" style="3" customWidth="1"/>
    <col min="4" max="4" width="9" style="3" hidden="1" customWidth="1"/>
    <col min="5" max="5" width="28.453125" style="3" customWidth="1"/>
    <col min="6" max="7" width="9" style="3" hidden="1" customWidth="1"/>
    <col min="8" max="8" width="25.90625" style="3" customWidth="1"/>
    <col min="9" max="9" width="11.453125" style="4" customWidth="1"/>
    <col min="10" max="10" width="5.453125" style="3" customWidth="1"/>
    <col min="11" max="11" width="0" style="3" hidden="1" customWidth="1"/>
    <col min="12" max="13" width="0" style="4" hidden="1" customWidth="1"/>
    <col min="14" max="14" width="0" style="3" hidden="1" customWidth="1"/>
    <col min="15" max="15" width="3.36328125" style="4" hidden="1" customWidth="1"/>
    <col min="16" max="16" width="2.7265625" style="3" hidden="1" customWidth="1"/>
    <col min="17" max="18" width="9" style="4"/>
    <col min="19" max="19" width="6.72656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6.36328125" style="3" customWidth="1"/>
    <col min="31" max="16384" width="9" style="3"/>
  </cols>
  <sheetData>
    <row r="1" spans="1:30" ht="14">
      <c r="A1" s="2" t="s">
        <v>169</v>
      </c>
      <c r="C1" s="2" t="s">
        <v>147</v>
      </c>
    </row>
    <row r="2" spans="1:30" ht="15" customHeight="1">
      <c r="A2" s="2" t="s">
        <v>234</v>
      </c>
      <c r="C2" s="2" t="s">
        <v>490</v>
      </c>
    </row>
    <row r="3" spans="1:30" ht="15" customHeight="1">
      <c r="Y3" s="16" t="s">
        <v>187</v>
      </c>
    </row>
    <row r="4" spans="1:30" ht="15" customHeight="1">
      <c r="A4" s="161"/>
      <c r="B4" s="161"/>
      <c r="C4" s="114"/>
      <c r="D4" s="111" t="s">
        <v>189</v>
      </c>
      <c r="E4" s="64" t="s">
        <v>190</v>
      </c>
      <c r="H4" s="4"/>
      <c r="I4" s="3"/>
      <c r="K4" s="4"/>
      <c r="M4" s="3"/>
      <c r="N4" s="4"/>
      <c r="O4" s="3"/>
      <c r="P4" s="4"/>
      <c r="T4" s="3"/>
      <c r="X4" s="16" t="s">
        <v>188</v>
      </c>
      <c r="Z4" s="16"/>
      <c r="AC4" s="3"/>
    </row>
    <row r="5" spans="1:30" ht="15" customHeight="1">
      <c r="A5" s="162"/>
      <c r="B5" s="162"/>
      <c r="C5" s="113"/>
      <c r="D5" s="117" t="s">
        <v>187</v>
      </c>
      <c r="E5" s="115" t="str">
        <f>'別紙-第3項(1)基準年'!$D$4&amp;"年度"</f>
        <v>2025年度</v>
      </c>
      <c r="H5" s="4"/>
      <c r="I5" s="3"/>
      <c r="K5" s="4"/>
      <c r="M5" s="3"/>
      <c r="N5" s="4"/>
      <c r="O5" s="3"/>
      <c r="P5" s="4"/>
      <c r="T5" s="3"/>
      <c r="X5" s="15"/>
      <c r="Z5" s="16"/>
      <c r="AC5" s="3"/>
    </row>
    <row r="7" spans="1:30" ht="15" customHeight="1">
      <c r="B7" s="154"/>
      <c r="C7" s="5" t="s">
        <v>416</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30" ht="15" customHeight="1">
      <c r="A8" s="1" t="s">
        <v>145</v>
      </c>
      <c r="B8" s="155" t="s">
        <v>180</v>
      </c>
      <c r="C8" s="5" t="s">
        <v>181</v>
      </c>
      <c r="D8" s="1" t="s">
        <v>145</v>
      </c>
      <c r="E8" s="6" t="s">
        <v>170</v>
      </c>
      <c r="F8" s="1" t="s">
        <v>145</v>
      </c>
      <c r="G8" s="7" t="s">
        <v>170</v>
      </c>
      <c r="H8" s="1301"/>
      <c r="I8" s="1293"/>
      <c r="J8" s="1294"/>
      <c r="K8" s="1297"/>
      <c r="L8" s="1298"/>
      <c r="M8" s="1293"/>
      <c r="N8" s="1297"/>
      <c r="O8" s="1298"/>
      <c r="P8" s="1297"/>
      <c r="Q8" s="1298"/>
      <c r="R8" s="1293"/>
      <c r="S8" s="1293"/>
      <c r="T8" s="1293"/>
    </row>
    <row r="9" spans="1:30" ht="15" customHeight="1">
      <c r="A9" s="124"/>
      <c r="B9" s="144"/>
      <c r="C9" s="820" t="s">
        <v>485</v>
      </c>
      <c r="D9" s="127" t="s">
        <v>182</v>
      </c>
      <c r="E9" s="127"/>
      <c r="F9" s="96"/>
      <c r="G9" s="96"/>
      <c r="H9" s="675" t="s">
        <v>10092</v>
      </c>
      <c r="I9" s="17"/>
      <c r="J9" s="8" t="s">
        <v>210</v>
      </c>
      <c r="K9" s="9"/>
      <c r="L9" s="18"/>
      <c r="M9" s="137" t="s">
        <v>28</v>
      </c>
      <c r="N9" s="9"/>
      <c r="O9" s="18"/>
      <c r="P9" s="9"/>
      <c r="Q9" s="18">
        <v>0.2</v>
      </c>
      <c r="R9" s="828">
        <f>I9*Q9</f>
        <v>0</v>
      </c>
      <c r="S9" s="728">
        <v>16100</v>
      </c>
      <c r="T9" s="176">
        <f>IF(ISERROR(R9*S9),"",ROUND(R9*S9,1))</f>
        <v>0</v>
      </c>
      <c r="AA9" s="15" t="s">
        <v>182</v>
      </c>
      <c r="AB9" s="15" t="s">
        <v>182</v>
      </c>
      <c r="AC9" s="121">
        <v>19</v>
      </c>
    </row>
    <row r="10" spans="1:30" ht="15" customHeight="1">
      <c r="A10" s="124"/>
      <c r="B10" s="144"/>
      <c r="C10" s="1387" t="s">
        <v>475</v>
      </c>
      <c r="D10" s="127" t="s">
        <v>182</v>
      </c>
      <c r="E10" s="127" t="s">
        <v>477</v>
      </c>
      <c r="F10" s="96"/>
      <c r="G10" s="96"/>
      <c r="H10" s="1280" t="s">
        <v>476</v>
      </c>
      <c r="I10" s="17"/>
      <c r="J10" s="8" t="s">
        <v>210</v>
      </c>
      <c r="K10" s="9"/>
      <c r="L10" s="18"/>
      <c r="M10" s="137" t="s">
        <v>28</v>
      </c>
      <c r="N10" s="9"/>
      <c r="O10" s="18"/>
      <c r="P10" s="9"/>
      <c r="Q10" s="18">
        <v>20</v>
      </c>
      <c r="R10" s="828">
        <f>I10*Q10</f>
        <v>0</v>
      </c>
      <c r="S10" s="728">
        <v>16100</v>
      </c>
      <c r="T10" s="176">
        <f>IF(ISERROR(R10*S10),"",ROUND(R10*S10,1))</f>
        <v>0</v>
      </c>
      <c r="AA10" s="15" t="s">
        <v>182</v>
      </c>
      <c r="AB10" s="15" t="s">
        <v>182</v>
      </c>
      <c r="AC10" s="121">
        <v>27</v>
      </c>
    </row>
    <row r="11" spans="1:30" ht="15" customHeight="1">
      <c r="A11" s="124"/>
      <c r="B11" s="144"/>
      <c r="C11" s="1388"/>
      <c r="D11" s="127" t="s">
        <v>182</v>
      </c>
      <c r="E11" s="127" t="s">
        <v>478</v>
      </c>
      <c r="F11" s="96"/>
      <c r="G11" s="96"/>
      <c r="H11" s="1390"/>
      <c r="I11" s="17"/>
      <c r="J11" s="8" t="s">
        <v>210</v>
      </c>
      <c r="K11" s="9"/>
      <c r="L11" s="18"/>
      <c r="M11" s="137" t="s">
        <v>28</v>
      </c>
      <c r="N11" s="9"/>
      <c r="O11" s="18"/>
      <c r="P11" s="9"/>
      <c r="Q11" s="18">
        <v>200</v>
      </c>
      <c r="R11" s="828">
        <f>I11*Q11</f>
        <v>0</v>
      </c>
      <c r="S11" s="728">
        <v>16100</v>
      </c>
      <c r="T11" s="676">
        <f>IF(ISERROR(R11*S11),"",ROUND(R11*S11,1))</f>
        <v>0</v>
      </c>
      <c r="AA11" s="15" t="s">
        <v>182</v>
      </c>
      <c r="AB11" s="15" t="s">
        <v>182</v>
      </c>
      <c r="AC11" s="121">
        <v>1</v>
      </c>
    </row>
    <row r="12" spans="1:30" ht="15" customHeight="1">
      <c r="A12" s="124"/>
      <c r="B12" s="144"/>
      <c r="C12" s="1388"/>
      <c r="D12" s="127" t="s">
        <v>182</v>
      </c>
      <c r="E12" s="127" t="s">
        <v>479</v>
      </c>
      <c r="F12" s="96"/>
      <c r="G12" s="96"/>
      <c r="H12" s="1390"/>
      <c r="I12" s="17"/>
      <c r="J12" s="8" t="s">
        <v>210</v>
      </c>
      <c r="K12" s="9"/>
      <c r="L12" s="18"/>
      <c r="M12" s="137" t="s">
        <v>28</v>
      </c>
      <c r="N12" s="9"/>
      <c r="O12" s="18"/>
      <c r="P12" s="9"/>
      <c r="Q12" s="123">
        <v>30</v>
      </c>
      <c r="R12" s="828">
        <f>I12*Q12</f>
        <v>0</v>
      </c>
      <c r="S12" s="728">
        <v>16100</v>
      </c>
      <c r="T12" s="176">
        <f>IF(ISERROR(R12*S12),"",ROUND(R12*S12,1))</f>
        <v>0</v>
      </c>
      <c r="AA12" s="15" t="s">
        <v>182</v>
      </c>
      <c r="AB12" s="15" t="s">
        <v>182</v>
      </c>
      <c r="AC12" s="109" t="s">
        <v>28</v>
      </c>
    </row>
    <row r="13" spans="1:30" ht="15" customHeight="1">
      <c r="A13" s="124"/>
      <c r="B13" s="144"/>
      <c r="C13" s="1389"/>
      <c r="D13" s="127" t="s">
        <v>182</v>
      </c>
      <c r="E13" s="127" t="s">
        <v>480</v>
      </c>
      <c r="F13" s="96"/>
      <c r="G13" s="96"/>
      <c r="H13" s="1391"/>
      <c r="I13" s="17"/>
      <c r="J13" s="8" t="s">
        <v>210</v>
      </c>
      <c r="K13" s="9"/>
      <c r="L13" s="18"/>
      <c r="M13" s="137" t="s">
        <v>28</v>
      </c>
      <c r="N13" s="9"/>
      <c r="O13" s="18"/>
      <c r="P13" s="9"/>
      <c r="Q13" s="18">
        <v>300</v>
      </c>
      <c r="R13" s="828">
        <f>I13*Q13</f>
        <v>0</v>
      </c>
      <c r="S13" s="728">
        <v>16100</v>
      </c>
      <c r="T13" s="176">
        <f>IF(ISERROR(R13*S13),"",ROUND(R13*S13,1))</f>
        <v>0</v>
      </c>
      <c r="AA13" s="15" t="s">
        <v>182</v>
      </c>
      <c r="AB13" s="15" t="s">
        <v>182</v>
      </c>
      <c r="AC13" s="121">
        <v>1000</v>
      </c>
    </row>
    <row r="14" spans="1:30" ht="15" customHeight="1">
      <c r="L14" s="10"/>
      <c r="M14" s="62"/>
      <c r="Q14" s="10" t="s">
        <v>185</v>
      </c>
      <c r="R14" s="192">
        <f>SUM(R9:R13)</f>
        <v>0</v>
      </c>
      <c r="S14" s="109" t="s">
        <v>54</v>
      </c>
      <c r="T14" s="193">
        <f>SUM(T9:T13)</f>
        <v>0</v>
      </c>
      <c r="AA14" s="15"/>
      <c r="AB14" s="15"/>
      <c r="AC14" s="15"/>
      <c r="AD14" s="110" t="s">
        <v>55</v>
      </c>
    </row>
    <row r="15" spans="1:30" ht="15" customHeight="1">
      <c r="T15" s="177"/>
      <c r="AA15" s="15"/>
      <c r="AB15" s="15"/>
      <c r="AC15" s="15"/>
    </row>
    <row r="16" spans="1:30" ht="15" customHeight="1">
      <c r="AA16" s="15"/>
      <c r="AB16" s="15"/>
      <c r="AC16" s="15"/>
    </row>
    <row r="17" spans="27:29" ht="15" customHeight="1">
      <c r="AA17" s="15"/>
      <c r="AB17" s="15"/>
      <c r="AC17" s="15"/>
    </row>
    <row r="18" spans="27:29" ht="15" customHeight="1">
      <c r="AA18" s="15"/>
      <c r="AB18" s="15"/>
      <c r="AC18" s="15"/>
    </row>
    <row r="19" spans="27:29" ht="15" customHeight="1">
      <c r="AA19" s="15"/>
      <c r="AB19" s="15"/>
      <c r="AC19" s="15"/>
    </row>
    <row r="20" spans="27:29" ht="15" customHeight="1">
      <c r="AA20" s="15"/>
      <c r="AB20" s="15"/>
      <c r="AC20" s="15"/>
    </row>
    <row r="21" spans="27:29" ht="15" customHeight="1">
      <c r="AA21" s="15"/>
      <c r="AB21" s="15"/>
      <c r="AC21" s="15"/>
    </row>
    <row r="22" spans="27:29" ht="15" customHeight="1">
      <c r="AA22" s="15"/>
      <c r="AB22" s="15"/>
      <c r="AC22" s="15"/>
    </row>
    <row r="23" spans="27:29" ht="15" customHeight="1">
      <c r="AA23" s="15"/>
      <c r="AB23" s="15"/>
      <c r="AC23" s="15"/>
    </row>
    <row r="24" spans="27:29" ht="15" customHeight="1">
      <c r="AA24" s="15"/>
      <c r="AB24" s="15"/>
      <c r="AC24" s="15"/>
    </row>
    <row r="25" spans="27:29" ht="15" customHeight="1">
      <c r="AA25" s="15"/>
      <c r="AB25" s="15"/>
      <c r="AC25" s="15"/>
    </row>
    <row r="26" spans="27:29" ht="15" customHeight="1">
      <c r="AA26" s="15"/>
      <c r="AB26" s="15"/>
      <c r="AC26" s="15"/>
    </row>
    <row r="27" spans="27:29" ht="15" customHeight="1">
      <c r="AA27" s="15"/>
      <c r="AB27" s="15"/>
      <c r="AC27" s="15"/>
    </row>
    <row r="28" spans="27:29" ht="15" customHeight="1">
      <c r="AA28" s="15"/>
      <c r="AB28" s="15"/>
      <c r="AC28" s="15"/>
    </row>
    <row r="29" spans="27:29" ht="15" customHeight="1">
      <c r="AA29" s="15"/>
      <c r="AB29" s="15"/>
      <c r="AC29" s="15"/>
    </row>
    <row r="30" spans="27:29" ht="15" customHeight="1">
      <c r="AA30" s="15"/>
      <c r="AB30" s="15"/>
      <c r="AC30" s="15"/>
    </row>
  </sheetData>
  <sheetProtection algorithmName="SHA-512" hashValue="fM64w5j4HPEhjyYOR52t47HcnvO874F7PSFy26tUJCvE0qGbGdwzq7fuOjwUiTXTvlpC6WQ/BKNWAcewK5Sr8w==" saltValue="RAD5sB+JHQh6b0UN/MVKVg==" spinCount="100000" sheet="1" formatCells="0"/>
  <mergeCells count="14">
    <mergeCell ref="C10:C13"/>
    <mergeCell ref="H10:H13"/>
    <mergeCell ref="M7:M8"/>
    <mergeCell ref="N7:O8"/>
    <mergeCell ref="P7:Q8"/>
    <mergeCell ref="S7:S8"/>
    <mergeCell ref="T7:T8"/>
    <mergeCell ref="D7:E7"/>
    <mergeCell ref="F7:G7"/>
    <mergeCell ref="H7:H8"/>
    <mergeCell ref="I7:I8"/>
    <mergeCell ref="J7:J8"/>
    <mergeCell ref="K7:L8"/>
    <mergeCell ref="R7:R8"/>
  </mergeCells>
  <phoneticPr fontId="2"/>
  <dataValidations count="1">
    <dataValidation type="list" allowBlank="1" showInputMessage="1" showErrorMessage="1" sqref="D5" xr:uid="{FB681C88-BF09-48CD-A93A-9A842760C28B}">
      <formula1>$Y$3:$Y$4</formula1>
    </dataValidation>
  </dataValidations>
  <printOptions horizontalCentered="1"/>
  <pageMargins left="0.59055118110236227" right="0.59055118110236227" top="0.98425196850393704" bottom="0.78740157480314965" header="0.51181102362204722" footer="0.51181102362204722"/>
  <pageSetup paperSize="9" scale="80" pageOrder="overThenDown" orientation="landscape" r:id="rId1"/>
  <headerFooter alignWithMargins="0"/>
  <drawing r:id="rId2"/>
  <legacyDrawing r:id="rId3"/>
  <controls>
    <mc:AlternateContent xmlns:mc="http://schemas.openxmlformats.org/markup-compatibility/2006">
      <mc:Choice Requires="x14">
        <control shapeId="33793" r:id="rId4" name="cmdUnLock">
          <controlPr defaultSize="0" print="0" autoLine="0" r:id="rId5">
            <anchor>
              <from>
                <xdr:col>16</xdr:col>
                <xdr:colOff>482600</xdr:colOff>
                <xdr:row>0</xdr:row>
                <xdr:rowOff>171450</xdr:rowOff>
              </from>
              <to>
                <xdr:col>29</xdr:col>
                <xdr:colOff>209550</xdr:colOff>
                <xdr:row>3</xdr:row>
                <xdr:rowOff>69850</xdr:rowOff>
              </to>
            </anchor>
          </controlPr>
        </control>
      </mc:Choice>
      <mc:Fallback>
        <control shapeId="33793" r:id="rId4" name="cmdUnLock"/>
      </mc:Fallback>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F8D2A-8131-4FF0-849C-9B1A7192885E}">
  <sheetPr codeName="Sheet2">
    <pageSetUpPr fitToPage="1"/>
  </sheetPr>
  <dimension ref="A1:AK7365"/>
  <sheetViews>
    <sheetView view="pageBreakPreview" topLeftCell="C1" zoomScale="80" zoomScaleNormal="5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32.6328125" style="3" customWidth="1"/>
    <col min="4" max="4" width="9" style="3" hidden="1" customWidth="1"/>
    <col min="5" max="5" width="31.90625" style="3" customWidth="1"/>
    <col min="6" max="6" width="8.453125" style="3" customWidth="1"/>
    <col min="7" max="7" width="30.7265625" style="3" customWidth="1"/>
    <col min="8" max="8" width="9" style="3" hidden="1" customWidth="1"/>
    <col min="9" max="9" width="11.453125" style="4" customWidth="1"/>
    <col min="10" max="10" width="4.6328125" style="3" bestFit="1" customWidth="1"/>
    <col min="11" max="11" width="2.7265625" style="3" customWidth="1"/>
    <col min="12" max="12" width="6.08984375" style="4" customWidth="1"/>
    <col min="13" max="13" width="11.08984375" style="4" customWidth="1"/>
    <col min="14" max="14" width="2.7265625" style="3" customWidth="1"/>
    <col min="15" max="15" width="5" style="4" customWidth="1"/>
    <col min="16" max="16" width="2.7265625" style="3" customWidth="1"/>
    <col min="17" max="18" width="9" style="4"/>
    <col min="19" max="19" width="6.7265625" style="4" customWidth="1"/>
    <col min="20" max="20" width="10.90625" style="4" customWidth="1"/>
    <col min="21" max="23" width="0" style="3" hidden="1" customWidth="1"/>
    <col min="24" max="24" width="9" style="3" hidden="1" customWidth="1"/>
    <col min="25" max="25" width="7" style="15" hidden="1" customWidth="1"/>
    <col min="26" max="26" width="9" style="15" hidden="1" customWidth="1"/>
    <col min="27" max="29" width="9" style="16" hidden="1" customWidth="1"/>
    <col min="30" max="30" width="5.08984375" style="3" customWidth="1"/>
    <col min="31" max="32" width="9" style="3"/>
    <col min="33" max="33" width="25.26953125" style="3" customWidth="1"/>
    <col min="34" max="34" width="12.6328125" style="3" customWidth="1"/>
    <col min="35" max="16384" width="9" style="3"/>
  </cols>
  <sheetData>
    <row r="1" spans="1:37" ht="14">
      <c r="A1" s="2" t="s">
        <v>169</v>
      </c>
      <c r="C1" s="2" t="s">
        <v>143</v>
      </c>
    </row>
    <row r="2" spans="1:37" ht="15" customHeight="1">
      <c r="A2" s="2" t="s">
        <v>193</v>
      </c>
      <c r="C2" s="2" t="s">
        <v>148</v>
      </c>
    </row>
    <row r="3" spans="1:37" ht="15" customHeight="1">
      <c r="Y3" s="16" t="s">
        <v>187</v>
      </c>
    </row>
    <row r="4" spans="1:37" ht="15" customHeight="1">
      <c r="A4" s="161"/>
      <c r="B4" s="161"/>
      <c r="C4" s="114"/>
      <c r="D4" s="64" t="s">
        <v>189</v>
      </c>
      <c r="E4" s="64" t="s">
        <v>190</v>
      </c>
      <c r="Y4" s="16" t="s">
        <v>188</v>
      </c>
    </row>
    <row r="5" spans="1:37" ht="15" customHeight="1">
      <c r="A5" s="162"/>
      <c r="B5" s="162"/>
      <c r="C5" s="113"/>
      <c r="D5" s="116" t="s">
        <v>188</v>
      </c>
      <c r="E5" s="115" t="str">
        <f>'別紙-第3項(2)現況'!$D$4&amp;"年度"</f>
        <v>2025年度</v>
      </c>
    </row>
    <row r="6" spans="1:37" ht="8.25" customHeight="1">
      <c r="AF6" s="115" t="str">
        <f>"_"&amp;'別紙-第3項(2)現況'!D4</f>
        <v>_2025</v>
      </c>
      <c r="AG6" s="264"/>
    </row>
    <row r="7" spans="1:37"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37" ht="15" customHeight="1">
      <c r="A8" s="1" t="s">
        <v>191</v>
      </c>
      <c r="B8" s="155" t="s">
        <v>180</v>
      </c>
      <c r="C8" s="5" t="s">
        <v>181</v>
      </c>
      <c r="D8" s="1" t="s">
        <v>192</v>
      </c>
      <c r="E8" s="6" t="s">
        <v>170</v>
      </c>
      <c r="F8" s="1302" t="s">
        <v>170</v>
      </c>
      <c r="G8" s="1303"/>
      <c r="H8" s="1301"/>
      <c r="I8" s="1293"/>
      <c r="J8" s="1294"/>
      <c r="K8" s="1297"/>
      <c r="L8" s="1298"/>
      <c r="M8" s="1293"/>
      <c r="N8" s="1297"/>
      <c r="O8" s="1298"/>
      <c r="P8" s="1297"/>
      <c r="Q8" s="1298"/>
      <c r="R8" s="1293"/>
      <c r="S8" s="1293"/>
      <c r="T8" s="1293"/>
      <c r="AJ8" s="3" t="s">
        <v>528</v>
      </c>
    </row>
    <row r="9" spans="1:37" ht="13.5" customHeight="1">
      <c r="A9" s="26"/>
      <c r="B9" s="68"/>
      <c r="C9" s="821" t="s">
        <v>17</v>
      </c>
      <c r="D9" s="69"/>
      <c r="E9" s="70" t="s">
        <v>8076</v>
      </c>
      <c r="F9" s="1258" t="s">
        <v>18</v>
      </c>
      <c r="G9" s="1259"/>
      <c r="H9" s="13"/>
      <c r="I9" s="172"/>
      <c r="J9" s="8" t="s">
        <v>195</v>
      </c>
      <c r="K9" s="9"/>
      <c r="L9" s="71">
        <f t="shared" ref="L9:L67" si="0">ROUND(O9*0.0258,5)</f>
        <v>0.98814000000000002</v>
      </c>
      <c r="M9" s="19">
        <f t="shared" ref="M9:M65" si="1">IF(ISERROR(I9*L9),"",ROUND(I9*L9,1)/1000)</f>
        <v>0</v>
      </c>
      <c r="N9" s="679"/>
      <c r="O9" s="680">
        <v>38.299999999999997</v>
      </c>
      <c r="P9" s="679"/>
      <c r="Q9" s="681">
        <f>0.019*44/12</f>
        <v>6.9666666666666668E-2</v>
      </c>
      <c r="R9" s="19">
        <f>IF(ISERROR(I9*IF(O9= "",1,O9)*Q9),"",ROUND(I9*IF(O9= "",1,O9)*Q9,1))</f>
        <v>0</v>
      </c>
      <c r="S9" s="19">
        <v>1</v>
      </c>
      <c r="T9" s="19">
        <f t="shared" ref="T9:T92" si="2">IF(ISERROR(R9*S9),"",ROUND(R9*S9,1))</f>
        <v>0</v>
      </c>
      <c r="Z9" s="15">
        <v>0.98555999999999999</v>
      </c>
      <c r="AA9" s="15">
        <v>38.200000000000003</v>
      </c>
      <c r="AB9" s="15">
        <v>6.8566666666666679E-2</v>
      </c>
      <c r="AC9" s="15"/>
      <c r="AD9" s="72"/>
      <c r="AE9" s="10"/>
      <c r="AF9" s="3" t="s">
        <v>686</v>
      </c>
      <c r="AG9" s="150" t="s">
        <v>1575</v>
      </c>
      <c r="AH9" s="150" t="s">
        <v>693</v>
      </c>
      <c r="AI9" s="150">
        <v>0.68</v>
      </c>
      <c r="AJ9" s="3" t="s">
        <v>686</v>
      </c>
      <c r="AK9" s="3" t="s">
        <v>4807</v>
      </c>
    </row>
    <row r="10" spans="1:37" ht="13.5" customHeight="1">
      <c r="A10" s="26"/>
      <c r="B10" s="68"/>
      <c r="C10" s="822"/>
      <c r="D10" s="69"/>
      <c r="E10" s="74"/>
      <c r="F10" s="1258" t="s">
        <v>19</v>
      </c>
      <c r="G10" s="1259"/>
      <c r="H10" s="13"/>
      <c r="I10" s="172"/>
      <c r="J10" s="8" t="s">
        <v>195</v>
      </c>
      <c r="K10" s="9"/>
      <c r="L10" s="71">
        <f t="shared" si="0"/>
        <v>0.89783999999999997</v>
      </c>
      <c r="M10" s="19">
        <f t="shared" si="1"/>
        <v>0</v>
      </c>
      <c r="N10" s="679"/>
      <c r="O10" s="680">
        <v>34.799999999999997</v>
      </c>
      <c r="P10" s="679"/>
      <c r="Q10" s="681">
        <f>0.0183*44/12</f>
        <v>6.7100000000000007E-2</v>
      </c>
      <c r="R10" s="19">
        <f>IF(ISERROR(I10*IF(O10= "",1,O10)*Q10),"",ROUND(I10*IF(O10= "",1,O10)*Q10,1))</f>
        <v>0</v>
      </c>
      <c r="S10" s="19">
        <v>1</v>
      </c>
      <c r="T10" s="19">
        <f t="shared" si="2"/>
        <v>0</v>
      </c>
      <c r="Z10" s="15">
        <v>0.91073999999999999</v>
      </c>
      <c r="AA10" s="15">
        <v>35.299999999999997</v>
      </c>
      <c r="AB10" s="15">
        <v>6.7466666666666661E-2</v>
      </c>
      <c r="AC10" s="15"/>
      <c r="AD10" s="72"/>
      <c r="AE10" s="10"/>
      <c r="AF10" s="3" t="s">
        <v>687</v>
      </c>
      <c r="AG10" s="150" t="s">
        <v>1576</v>
      </c>
      <c r="AH10" s="150" t="s">
        <v>694</v>
      </c>
      <c r="AI10" s="150">
        <v>0.56000000000000005</v>
      </c>
      <c r="AJ10" s="3" t="s">
        <v>687</v>
      </c>
      <c r="AK10" s="3" t="s">
        <v>884</v>
      </c>
    </row>
    <row r="11" spans="1:37" ht="15" customHeight="1">
      <c r="A11" s="26"/>
      <c r="B11" s="68"/>
      <c r="C11" s="822" t="s">
        <v>182</v>
      </c>
      <c r="D11" s="69"/>
      <c r="E11" s="74" t="s">
        <v>182</v>
      </c>
      <c r="F11" s="1258" t="s">
        <v>40</v>
      </c>
      <c r="G11" s="1259"/>
      <c r="H11" s="13"/>
      <c r="I11" s="172"/>
      <c r="J11" s="8" t="s">
        <v>195</v>
      </c>
      <c r="K11" s="9"/>
      <c r="L11" s="71">
        <f t="shared" si="0"/>
        <v>0.86172000000000004</v>
      </c>
      <c r="M11" s="19">
        <f t="shared" si="1"/>
        <v>0</v>
      </c>
      <c r="N11" s="679"/>
      <c r="O11" s="680">
        <v>33.4</v>
      </c>
      <c r="P11" s="679"/>
      <c r="Q11" s="681">
        <f>0.0187*44/12</f>
        <v>6.8566666666666679E-2</v>
      </c>
      <c r="R11" s="19">
        <f>IF(ISERROR(I11*IF(O11= "",1,O11)*Q11),"",ROUND(I11*IF(O11= "",1,O11)*Q11,1))</f>
        <v>0</v>
      </c>
      <c r="S11" s="19">
        <v>1</v>
      </c>
      <c r="T11" s="19">
        <f t="shared" si="2"/>
        <v>0</v>
      </c>
      <c r="Z11" s="15">
        <v>0.89268000000000003</v>
      </c>
      <c r="AA11" s="15">
        <v>34.6</v>
      </c>
      <c r="AB11" s="15">
        <v>6.7100000000000007E-2</v>
      </c>
      <c r="AC11" s="15"/>
      <c r="AD11" s="72"/>
      <c r="AE11" s="10"/>
      <c r="AF11" s="3" t="s">
        <v>688</v>
      </c>
      <c r="AG11" s="150" t="s">
        <v>1577</v>
      </c>
      <c r="AH11" s="150" t="s">
        <v>695</v>
      </c>
      <c r="AI11" s="150">
        <v>0.40600000000000003</v>
      </c>
      <c r="AJ11" s="3" t="s">
        <v>688</v>
      </c>
      <c r="AK11" s="3" t="s">
        <v>885</v>
      </c>
    </row>
    <row r="12" spans="1:37" ht="15" customHeight="1">
      <c r="A12" s="26"/>
      <c r="B12" s="68"/>
      <c r="C12" s="822" t="s">
        <v>182</v>
      </c>
      <c r="D12" s="69"/>
      <c r="E12" s="74" t="s">
        <v>182</v>
      </c>
      <c r="F12" s="1288" t="s">
        <v>196</v>
      </c>
      <c r="G12" s="1289"/>
      <c r="H12" s="13"/>
      <c r="I12" s="172"/>
      <c r="J12" s="8" t="s">
        <v>195</v>
      </c>
      <c r="K12" s="9"/>
      <c r="L12" s="71">
        <f t="shared" si="0"/>
        <v>0.85914000000000001</v>
      </c>
      <c r="M12" s="19">
        <f t="shared" si="1"/>
        <v>0</v>
      </c>
      <c r="N12" s="679"/>
      <c r="O12" s="680">
        <v>33.299999999999997</v>
      </c>
      <c r="P12" s="679"/>
      <c r="Q12" s="681">
        <f>0.0186*44/12</f>
        <v>6.8199999999999997E-2</v>
      </c>
      <c r="R12" s="19">
        <f>IF(ISERROR(I12*IF(O12= "",1,O12)*Q12),"",ROUND(I12*IF(O12= "",1,O12)*Q12,1))</f>
        <v>0</v>
      </c>
      <c r="S12" s="19">
        <v>1</v>
      </c>
      <c r="T12" s="19">
        <f t="shared" si="2"/>
        <v>0</v>
      </c>
      <c r="Z12" s="15">
        <v>0.86687999999999998</v>
      </c>
      <c r="AA12" s="15">
        <v>33.6</v>
      </c>
      <c r="AB12" s="15">
        <v>6.6733333333333339E-2</v>
      </c>
      <c r="AC12" s="15"/>
      <c r="AD12" s="72"/>
      <c r="AE12" s="10"/>
      <c r="AF12" s="3" t="s">
        <v>689</v>
      </c>
      <c r="AG12" s="150" t="s">
        <v>1578</v>
      </c>
      <c r="AH12" s="150" t="s">
        <v>696</v>
      </c>
      <c r="AI12" s="150">
        <v>0.373</v>
      </c>
      <c r="AJ12" s="3" t="s">
        <v>689</v>
      </c>
      <c r="AK12" s="3" t="s">
        <v>886</v>
      </c>
    </row>
    <row r="13" spans="1:37" ht="15" customHeight="1">
      <c r="A13" s="26"/>
      <c r="B13" s="68"/>
      <c r="C13" s="822"/>
      <c r="D13" s="69"/>
      <c r="E13" s="74"/>
      <c r="F13" s="1288" t="s">
        <v>8077</v>
      </c>
      <c r="G13" s="1289"/>
      <c r="H13" s="13"/>
      <c r="I13" s="172"/>
      <c r="J13" s="8" t="s">
        <v>195</v>
      </c>
      <c r="K13" s="9"/>
      <c r="L13" s="71">
        <f t="shared" si="0"/>
        <v>0.93654000000000004</v>
      </c>
      <c r="M13" s="19">
        <f t="shared" si="1"/>
        <v>0</v>
      </c>
      <c r="N13" s="679"/>
      <c r="O13" s="680">
        <v>36.299999999999997</v>
      </c>
      <c r="P13" s="679"/>
      <c r="Q13" s="681">
        <f>0.0186*44/12</f>
        <v>6.8199999999999997E-2</v>
      </c>
      <c r="R13" s="19">
        <f t="shared" ref="R13:R37" si="3">IF(ISERROR(I13*IF(O13= "",1,O13)*Q13),"",ROUND(I13*IF(O13= "",1,O13)*Q13,1))</f>
        <v>0</v>
      </c>
      <c r="S13" s="19">
        <v>1</v>
      </c>
      <c r="T13" s="19">
        <f t="shared" si="2"/>
        <v>0</v>
      </c>
      <c r="Z13" s="15">
        <v>0.94686000000000003</v>
      </c>
      <c r="AA13" s="15">
        <v>36.700000000000003</v>
      </c>
      <c r="AB13" s="15">
        <v>6.7833333333333329E-2</v>
      </c>
      <c r="AC13" s="15"/>
      <c r="AD13" s="72"/>
      <c r="AE13" s="10"/>
      <c r="AF13" s="3" t="s">
        <v>690</v>
      </c>
      <c r="AG13" s="150" t="s">
        <v>1579</v>
      </c>
      <c r="AH13" s="150" t="s">
        <v>697</v>
      </c>
      <c r="AI13" s="150">
        <v>0.49399999999999999</v>
      </c>
      <c r="AJ13" s="3" t="s">
        <v>690</v>
      </c>
      <c r="AK13" s="3" t="s">
        <v>887</v>
      </c>
    </row>
    <row r="14" spans="1:37" ht="15" customHeight="1">
      <c r="A14" s="26"/>
      <c r="B14" s="68"/>
      <c r="C14" s="822" t="s">
        <v>182</v>
      </c>
      <c r="D14" s="69"/>
      <c r="E14" s="74" t="s">
        <v>182</v>
      </c>
      <c r="F14" s="1279" t="s">
        <v>197</v>
      </c>
      <c r="G14" s="1279"/>
      <c r="H14" s="13"/>
      <c r="I14" s="172"/>
      <c r="J14" s="8" t="s">
        <v>195</v>
      </c>
      <c r="K14" s="9"/>
      <c r="L14" s="71">
        <f t="shared" si="0"/>
        <v>0.94169999999999998</v>
      </c>
      <c r="M14" s="19">
        <f t="shared" si="1"/>
        <v>0</v>
      </c>
      <c r="N14" s="679"/>
      <c r="O14" s="680">
        <v>36.5</v>
      </c>
      <c r="P14" s="679"/>
      <c r="Q14" s="681">
        <f>0.0187*44/12</f>
        <v>6.8566666666666679E-2</v>
      </c>
      <c r="R14" s="19">
        <f t="shared" si="3"/>
        <v>0</v>
      </c>
      <c r="S14" s="19">
        <v>1</v>
      </c>
      <c r="T14" s="19">
        <f t="shared" si="2"/>
        <v>0</v>
      </c>
      <c r="Z14" s="15">
        <v>0.97265999999999997</v>
      </c>
      <c r="AA14" s="15">
        <v>37.700000000000003</v>
      </c>
      <c r="AB14" s="15">
        <v>6.8566666666666679E-2</v>
      </c>
      <c r="AC14" s="15"/>
      <c r="AD14" s="72"/>
      <c r="AE14" s="10"/>
      <c r="AF14" s="3" t="s">
        <v>691</v>
      </c>
      <c r="AG14" s="150" t="s">
        <v>1580</v>
      </c>
      <c r="AH14" s="150" t="s">
        <v>698</v>
      </c>
      <c r="AI14" s="150">
        <v>0.47499999999999998</v>
      </c>
      <c r="AJ14" s="3" t="s">
        <v>691</v>
      </c>
      <c r="AK14" s="3" t="s">
        <v>890</v>
      </c>
    </row>
    <row r="15" spans="1:37" ht="15" customHeight="1">
      <c r="A15" s="26"/>
      <c r="B15" s="68"/>
      <c r="C15" s="822" t="s">
        <v>182</v>
      </c>
      <c r="D15" s="69"/>
      <c r="E15" s="74" t="s">
        <v>182</v>
      </c>
      <c r="F15" s="1279" t="s">
        <v>198</v>
      </c>
      <c r="G15" s="1279"/>
      <c r="H15" s="13"/>
      <c r="I15" s="172"/>
      <c r="J15" s="8" t="s">
        <v>195</v>
      </c>
      <c r="K15" s="9"/>
      <c r="L15" s="71">
        <f t="shared" si="0"/>
        <v>0.98040000000000005</v>
      </c>
      <c r="M15" s="19">
        <f t="shared" si="1"/>
        <v>0</v>
      </c>
      <c r="N15" s="679"/>
      <c r="O15" s="683">
        <v>38</v>
      </c>
      <c r="P15" s="679"/>
      <c r="Q15" s="681">
        <f>0.0188*44/12</f>
        <v>6.8933333333333333E-2</v>
      </c>
      <c r="R15" s="19">
        <f t="shared" si="3"/>
        <v>0</v>
      </c>
      <c r="S15" s="19">
        <v>1</v>
      </c>
      <c r="T15" s="19">
        <f t="shared" si="2"/>
        <v>0</v>
      </c>
      <c r="Z15" s="15">
        <v>1.00878</v>
      </c>
      <c r="AA15" s="15">
        <v>39.1</v>
      </c>
      <c r="AB15" s="15">
        <v>6.93E-2</v>
      </c>
      <c r="AC15" s="15"/>
      <c r="AD15" s="72"/>
      <c r="AE15" s="10"/>
      <c r="AF15" s="3" t="s">
        <v>692</v>
      </c>
      <c r="AG15" s="150" t="s">
        <v>1581</v>
      </c>
      <c r="AH15" s="150" t="s">
        <v>699</v>
      </c>
      <c r="AI15" s="150">
        <v>0.67200000000000004</v>
      </c>
      <c r="AJ15" s="3" t="s">
        <v>692</v>
      </c>
      <c r="AK15" s="3" t="s">
        <v>888</v>
      </c>
    </row>
    <row r="16" spans="1:37" ht="15" customHeight="1">
      <c r="A16" s="26"/>
      <c r="B16" s="68"/>
      <c r="C16" s="822" t="s">
        <v>182</v>
      </c>
      <c r="D16" s="69"/>
      <c r="E16" s="74" t="s">
        <v>182</v>
      </c>
      <c r="F16" s="1279" t="s">
        <v>199</v>
      </c>
      <c r="G16" s="1279"/>
      <c r="H16" s="13"/>
      <c r="I16" s="172"/>
      <c r="J16" s="8" t="s">
        <v>158</v>
      </c>
      <c r="K16" s="9"/>
      <c r="L16" s="71">
        <f t="shared" si="0"/>
        <v>1.00362</v>
      </c>
      <c r="M16" s="19">
        <f t="shared" si="1"/>
        <v>0</v>
      </c>
      <c r="N16" s="679"/>
      <c r="O16" s="680">
        <v>38.9</v>
      </c>
      <c r="P16" s="679"/>
      <c r="Q16" s="681">
        <f>0.0193*44/12</f>
        <v>7.0766666666666672E-2</v>
      </c>
      <c r="R16" s="19">
        <f t="shared" si="3"/>
        <v>0</v>
      </c>
      <c r="S16" s="19">
        <v>1</v>
      </c>
      <c r="T16" s="19">
        <f t="shared" si="2"/>
        <v>0</v>
      </c>
      <c r="Z16" s="15">
        <v>1.0810200000000001</v>
      </c>
      <c r="AA16" s="15">
        <v>41.9</v>
      </c>
      <c r="AB16" s="15">
        <v>7.1499999999999994E-2</v>
      </c>
      <c r="AC16" s="15"/>
      <c r="AD16" s="72"/>
      <c r="AE16" s="10"/>
      <c r="AF16" s="3" t="s">
        <v>892</v>
      </c>
      <c r="AG16" s="150" t="s">
        <v>1582</v>
      </c>
      <c r="AH16" s="150" t="s">
        <v>700</v>
      </c>
      <c r="AI16" s="150">
        <v>0.65600000000000003</v>
      </c>
      <c r="AJ16" s="3" t="s">
        <v>891</v>
      </c>
      <c r="AK16" s="3" t="s">
        <v>889</v>
      </c>
    </row>
    <row r="17" spans="1:37" ht="15" customHeight="1">
      <c r="A17" s="26"/>
      <c r="B17" s="68"/>
      <c r="C17" s="822" t="s">
        <v>182</v>
      </c>
      <c r="D17" s="69"/>
      <c r="E17" s="74" t="s">
        <v>182</v>
      </c>
      <c r="F17" s="1279" t="s">
        <v>20</v>
      </c>
      <c r="G17" s="1279"/>
      <c r="H17" s="13"/>
      <c r="I17" s="172"/>
      <c r="J17" s="8" t="s">
        <v>195</v>
      </c>
      <c r="K17" s="9"/>
      <c r="L17" s="71">
        <f t="shared" si="0"/>
        <v>1.0784400000000001</v>
      </c>
      <c r="M17" s="19">
        <f t="shared" si="1"/>
        <v>0</v>
      </c>
      <c r="N17" s="679"/>
      <c r="O17" s="680">
        <v>41.8</v>
      </c>
      <c r="P17" s="679"/>
      <c r="Q17" s="681">
        <f>0.0202*44/12</f>
        <v>7.4066666666666656E-2</v>
      </c>
      <c r="R17" s="19">
        <f t="shared" si="3"/>
        <v>0</v>
      </c>
      <c r="S17" s="19">
        <v>1</v>
      </c>
      <c r="T17" s="19">
        <f t="shared" si="2"/>
        <v>0</v>
      </c>
      <c r="Z17" s="15">
        <v>1.05522</v>
      </c>
      <c r="AA17" s="15">
        <v>40.9</v>
      </c>
      <c r="AB17" s="15">
        <v>7.6266666666666663E-2</v>
      </c>
      <c r="AC17" s="15"/>
      <c r="AD17" s="72"/>
      <c r="AE17" s="10"/>
      <c r="AF17" s="3" t="s">
        <v>4791</v>
      </c>
      <c r="AG17" s="150" t="s">
        <v>1583</v>
      </c>
      <c r="AH17" s="150" t="s">
        <v>701</v>
      </c>
      <c r="AI17" s="150">
        <v>0.59899999999999998</v>
      </c>
      <c r="AJ17" s="3" t="s">
        <v>4791</v>
      </c>
      <c r="AK17" s="3" t="s">
        <v>4806</v>
      </c>
    </row>
    <row r="18" spans="1:37" ht="12.75" customHeight="1">
      <c r="A18" s="26"/>
      <c r="B18" s="68"/>
      <c r="C18" s="822"/>
      <c r="D18" s="69"/>
      <c r="E18" s="74"/>
      <c r="F18" s="1279" t="s">
        <v>8078</v>
      </c>
      <c r="G18" s="1279"/>
      <c r="H18" s="13"/>
      <c r="I18" s="172"/>
      <c r="J18" s="8" t="s">
        <v>195</v>
      </c>
      <c r="K18" s="9"/>
      <c r="L18" s="71">
        <f t="shared" si="0"/>
        <v>1.0371600000000001</v>
      </c>
      <c r="M18" s="19">
        <f t="shared" si="1"/>
        <v>0</v>
      </c>
      <c r="N18" s="679"/>
      <c r="O18" s="680">
        <v>40.200000000000003</v>
      </c>
      <c r="P18" s="679"/>
      <c r="Q18" s="681">
        <f>0.0199*44/12</f>
        <v>7.2966666666666666E-2</v>
      </c>
      <c r="R18" s="19">
        <f t="shared" si="3"/>
        <v>0</v>
      </c>
      <c r="S18" s="19">
        <v>1</v>
      </c>
      <c r="T18" s="19">
        <f t="shared" si="2"/>
        <v>0</v>
      </c>
      <c r="Z18" s="15">
        <v>0.77141999999999999</v>
      </c>
      <c r="AA18" s="15">
        <v>29.9</v>
      </c>
      <c r="AB18" s="15">
        <v>9.3133333333333332E-2</v>
      </c>
      <c r="AC18" s="15"/>
      <c r="AD18" s="72"/>
      <c r="AE18" s="10"/>
      <c r="AF18" s="3" t="s">
        <v>8042</v>
      </c>
      <c r="AG18" s="150" t="s">
        <v>1584</v>
      </c>
      <c r="AH18" s="150" t="s">
        <v>702</v>
      </c>
      <c r="AI18" s="150">
        <v>0.69199999999999995</v>
      </c>
      <c r="AJ18" s="73" t="s">
        <v>8042</v>
      </c>
      <c r="AK18" s="3" t="s">
        <v>6248</v>
      </c>
    </row>
    <row r="19" spans="1:37" ht="15" customHeight="1">
      <c r="A19" s="26"/>
      <c r="B19" s="68"/>
      <c r="C19" s="822"/>
      <c r="D19" s="69"/>
      <c r="E19" s="74"/>
      <c r="F19" s="1279" t="s">
        <v>21</v>
      </c>
      <c r="G19" s="1279"/>
      <c r="H19" s="13"/>
      <c r="I19" s="172"/>
      <c r="J19" s="8" t="s">
        <v>194</v>
      </c>
      <c r="K19" s="9"/>
      <c r="L19" s="71">
        <f t="shared" si="0"/>
        <v>1.032</v>
      </c>
      <c r="M19" s="19">
        <f t="shared" si="1"/>
        <v>0</v>
      </c>
      <c r="N19" s="679"/>
      <c r="O19" s="683">
        <v>40</v>
      </c>
      <c r="P19" s="679"/>
      <c r="Q19" s="681">
        <f>0.0204*44/12</f>
        <v>7.4800000000000005E-2</v>
      </c>
      <c r="R19" s="19">
        <f t="shared" si="3"/>
        <v>0</v>
      </c>
      <c r="S19" s="19">
        <v>1</v>
      </c>
      <c r="T19" s="19">
        <f t="shared" si="2"/>
        <v>0</v>
      </c>
      <c r="Z19" s="15">
        <v>1.31064</v>
      </c>
      <c r="AA19" s="15">
        <v>50.8</v>
      </c>
      <c r="AB19" s="15">
        <v>5.9033333333333333E-2</v>
      </c>
      <c r="AC19" s="15"/>
      <c r="AD19" s="72"/>
      <c r="AE19" s="10"/>
      <c r="AF19" s="3" t="s">
        <v>8196</v>
      </c>
      <c r="AG19" s="150" t="s">
        <v>1585</v>
      </c>
      <c r="AH19" s="150" t="s">
        <v>715</v>
      </c>
      <c r="AI19" s="150">
        <v>0</v>
      </c>
      <c r="AJ19" s="73" t="s">
        <v>8196</v>
      </c>
      <c r="AK19" s="3" t="s">
        <v>8197</v>
      </c>
    </row>
    <row r="20" spans="1:37" ht="15" customHeight="1">
      <c r="A20" s="26"/>
      <c r="B20" s="68"/>
      <c r="C20" s="822" t="s">
        <v>182</v>
      </c>
      <c r="D20" s="69"/>
      <c r="E20" s="74" t="s">
        <v>182</v>
      </c>
      <c r="F20" s="1279" t="s">
        <v>10100</v>
      </c>
      <c r="G20" s="1279"/>
      <c r="H20" s="13"/>
      <c r="I20" s="172"/>
      <c r="J20" s="8" t="s">
        <v>194</v>
      </c>
      <c r="K20" s="9"/>
      <c r="L20" s="71">
        <f t="shared" si="0"/>
        <v>0.87978000000000001</v>
      </c>
      <c r="M20" s="19">
        <f t="shared" si="1"/>
        <v>0</v>
      </c>
      <c r="N20" s="679"/>
      <c r="O20" s="680">
        <v>34.1</v>
      </c>
      <c r="P20" s="679"/>
      <c r="Q20" s="681">
        <f>0.0245*44/12</f>
        <v>8.9833333333333334E-2</v>
      </c>
      <c r="R20" s="19">
        <f t="shared" si="3"/>
        <v>0</v>
      </c>
      <c r="S20" s="19">
        <v>1</v>
      </c>
      <c r="T20" s="19">
        <f t="shared" si="2"/>
        <v>0</v>
      </c>
      <c r="Z20" s="15">
        <v>1.15842</v>
      </c>
      <c r="AA20" s="15">
        <v>44.9</v>
      </c>
      <c r="AB20" s="15">
        <v>5.2066666666666671E-2</v>
      </c>
      <c r="AC20" s="15"/>
      <c r="AD20" s="72"/>
      <c r="AE20" s="10"/>
      <c r="AF20" s="3" t="s">
        <v>10275</v>
      </c>
      <c r="AG20" s="150" t="s">
        <v>1586</v>
      </c>
      <c r="AH20" s="150" t="s">
        <v>705</v>
      </c>
      <c r="AI20" s="150">
        <v>0.42799999999999999</v>
      </c>
      <c r="AJ20" s="73" t="s">
        <v>10275</v>
      </c>
      <c r="AK20" s="3" t="s">
        <v>10276</v>
      </c>
    </row>
    <row r="21" spans="1:37" ht="15" customHeight="1">
      <c r="A21" s="26"/>
      <c r="B21" s="68"/>
      <c r="C21" s="822"/>
      <c r="D21" s="69"/>
      <c r="E21" s="74"/>
      <c r="F21" s="1279" t="s">
        <v>10101</v>
      </c>
      <c r="G21" s="1279"/>
      <c r="H21" s="13"/>
      <c r="I21" s="172"/>
      <c r="J21" s="8" t="s">
        <v>194</v>
      </c>
      <c r="K21" s="9"/>
      <c r="L21" s="71">
        <f>ROUND(O21*0.0258,5)</f>
        <v>0.87978000000000001</v>
      </c>
      <c r="M21" s="690"/>
      <c r="N21" s="679"/>
      <c r="O21" s="680">
        <v>34.1</v>
      </c>
      <c r="P21" s="679"/>
      <c r="Q21" s="681">
        <f>0.0245*44/12</f>
        <v>8.9833333333333334E-2</v>
      </c>
      <c r="R21" s="19">
        <f>IF(ISERROR(I21*IF(O21= "",1,O21)*Q21),"",ROUND(I21*IF(O21= "",1,O21)*Q21,1))</f>
        <v>0</v>
      </c>
      <c r="S21" s="19">
        <v>1</v>
      </c>
      <c r="T21" s="19">
        <f>IF(ISERROR(R21*S21),"",ROUND(R21*S21,1))</f>
        <v>0</v>
      </c>
      <c r="AA21" s="15"/>
      <c r="AB21" s="15"/>
      <c r="AC21" s="15"/>
      <c r="AD21" s="72"/>
      <c r="AE21" s="10"/>
      <c r="AF21" s="3" t="s">
        <v>11493</v>
      </c>
      <c r="AG21" s="150" t="s">
        <v>1587</v>
      </c>
      <c r="AH21" s="150" t="s">
        <v>708</v>
      </c>
      <c r="AI21" s="150">
        <v>0.106</v>
      </c>
      <c r="AJ21" s="73" t="s">
        <v>11493</v>
      </c>
      <c r="AK21" s="3" t="s">
        <v>11494</v>
      </c>
    </row>
    <row r="22" spans="1:37" ht="15" customHeight="1">
      <c r="A22" s="26"/>
      <c r="B22" s="68"/>
      <c r="C22" s="822" t="s">
        <v>182</v>
      </c>
      <c r="D22" s="69"/>
      <c r="E22" s="74" t="s">
        <v>182</v>
      </c>
      <c r="F22" s="1279" t="s">
        <v>159</v>
      </c>
      <c r="G22" s="1279"/>
      <c r="H22" s="13"/>
      <c r="I22" s="172"/>
      <c r="J22" s="8" t="s">
        <v>194</v>
      </c>
      <c r="K22" s="9"/>
      <c r="L22" s="71">
        <f t="shared" si="0"/>
        <v>1.2925800000000001</v>
      </c>
      <c r="M22" s="19">
        <f t="shared" si="1"/>
        <v>0</v>
      </c>
      <c r="N22" s="679"/>
      <c r="O22" s="680">
        <v>50.1</v>
      </c>
      <c r="P22" s="679"/>
      <c r="Q22" s="681">
        <f>0.0163*44/12</f>
        <v>5.9766666666666662E-2</v>
      </c>
      <c r="R22" s="19">
        <f t="shared" si="3"/>
        <v>0</v>
      </c>
      <c r="S22" s="19">
        <v>1</v>
      </c>
      <c r="T22" s="19">
        <f t="shared" si="2"/>
        <v>0</v>
      </c>
      <c r="Z22" s="15">
        <v>1.4086799999999999</v>
      </c>
      <c r="AA22" s="15">
        <v>54.6</v>
      </c>
      <c r="AB22" s="15">
        <v>4.9499999999999995E-2</v>
      </c>
      <c r="AC22" s="15"/>
      <c r="AD22" s="72"/>
      <c r="AE22" s="10"/>
      <c r="AG22" s="150" t="s">
        <v>1588</v>
      </c>
      <c r="AH22" s="150" t="s">
        <v>709</v>
      </c>
      <c r="AI22" s="150">
        <v>0.29299999999999998</v>
      </c>
      <c r="AJ22" s="73"/>
    </row>
    <row r="23" spans="1:37" ht="15" customHeight="1">
      <c r="A23" s="26"/>
      <c r="B23" s="68"/>
      <c r="C23" s="822" t="s">
        <v>182</v>
      </c>
      <c r="D23" s="69"/>
      <c r="E23" s="74" t="s">
        <v>182</v>
      </c>
      <c r="F23" s="1279" t="s">
        <v>160</v>
      </c>
      <c r="G23" s="1279"/>
      <c r="H23" s="13"/>
      <c r="I23" s="172"/>
      <c r="J23" s="8" t="s">
        <v>8079</v>
      </c>
      <c r="K23" s="9"/>
      <c r="L23" s="71">
        <f t="shared" si="0"/>
        <v>1.1893800000000001</v>
      </c>
      <c r="M23" s="19">
        <f t="shared" si="1"/>
        <v>0</v>
      </c>
      <c r="N23" s="679"/>
      <c r="O23" s="680">
        <v>46.1</v>
      </c>
      <c r="P23" s="679"/>
      <c r="Q23" s="681">
        <f>0.0144*44/12</f>
        <v>5.2799999999999993E-2</v>
      </c>
      <c r="R23" s="19">
        <f t="shared" si="3"/>
        <v>0</v>
      </c>
      <c r="S23" s="19">
        <v>1</v>
      </c>
      <c r="T23" s="19">
        <f t="shared" si="2"/>
        <v>0</v>
      </c>
      <c r="Z23" s="15">
        <v>1.1223000000000001</v>
      </c>
      <c r="AA23" s="15">
        <v>43.5</v>
      </c>
      <c r="AB23" s="15">
        <v>5.096666666666666E-2</v>
      </c>
      <c r="AC23" s="15"/>
      <c r="AD23" s="72"/>
      <c r="AE23" s="10"/>
      <c r="AG23" s="150" t="s">
        <v>1589</v>
      </c>
      <c r="AH23" s="150" t="s">
        <v>711</v>
      </c>
      <c r="AI23" s="150">
        <v>0.48199999999999998</v>
      </c>
      <c r="AJ23" s="73"/>
    </row>
    <row r="24" spans="1:37" ht="15" customHeight="1">
      <c r="A24" s="22"/>
      <c r="B24" s="75"/>
      <c r="C24" s="822" t="s">
        <v>182</v>
      </c>
      <c r="D24" s="69"/>
      <c r="E24" s="74" t="s">
        <v>182</v>
      </c>
      <c r="F24" s="1279" t="s">
        <v>161</v>
      </c>
      <c r="G24" s="1279"/>
      <c r="H24" s="13"/>
      <c r="I24" s="172"/>
      <c r="J24" s="8" t="s">
        <v>194</v>
      </c>
      <c r="K24" s="9"/>
      <c r="L24" s="71">
        <f t="shared" si="0"/>
        <v>1.41126</v>
      </c>
      <c r="M24" s="19">
        <f t="shared" si="1"/>
        <v>0</v>
      </c>
      <c r="N24" s="679"/>
      <c r="O24" s="680">
        <v>54.7</v>
      </c>
      <c r="P24" s="679"/>
      <c r="Q24" s="681">
        <f>0.0139*44/12</f>
        <v>5.096666666666666E-2</v>
      </c>
      <c r="R24" s="19">
        <f t="shared" si="3"/>
        <v>0</v>
      </c>
      <c r="S24" s="19">
        <v>1</v>
      </c>
      <c r="T24" s="19">
        <f t="shared" si="2"/>
        <v>0</v>
      </c>
      <c r="Z24" s="15">
        <v>0.74819999999999998</v>
      </c>
      <c r="AA24" s="15">
        <v>29</v>
      </c>
      <c r="AB24" s="15">
        <v>8.9833333333333334E-2</v>
      </c>
      <c r="AC24" s="15"/>
      <c r="AD24" s="72"/>
      <c r="AE24" s="77"/>
      <c r="AG24" s="150" t="s">
        <v>1590</v>
      </c>
      <c r="AH24" s="150" t="s">
        <v>720</v>
      </c>
      <c r="AI24" s="150">
        <v>0.42699999999999999</v>
      </c>
      <c r="AJ24" s="73"/>
    </row>
    <row r="25" spans="1:37" ht="15" customHeight="1">
      <c r="A25" s="26"/>
      <c r="B25" s="68"/>
      <c r="C25" s="822" t="s">
        <v>182</v>
      </c>
      <c r="D25" s="69"/>
      <c r="E25" s="74" t="s">
        <v>182</v>
      </c>
      <c r="F25" s="1279" t="s">
        <v>22</v>
      </c>
      <c r="G25" s="1279"/>
      <c r="H25" s="13"/>
      <c r="I25" s="172"/>
      <c r="J25" s="8" t="s">
        <v>8079</v>
      </c>
      <c r="K25" s="9"/>
      <c r="L25" s="71">
        <f t="shared" si="0"/>
        <v>0.99072000000000005</v>
      </c>
      <c r="M25" s="19">
        <f t="shared" si="1"/>
        <v>0</v>
      </c>
      <c r="N25" s="679"/>
      <c r="O25" s="680">
        <v>38.4</v>
      </c>
      <c r="P25" s="679"/>
      <c r="Q25" s="681">
        <f>0.0139*44/12</f>
        <v>5.096666666666666E-2</v>
      </c>
      <c r="R25" s="19">
        <f t="shared" si="3"/>
        <v>0</v>
      </c>
      <c r="S25" s="19">
        <v>1</v>
      </c>
      <c r="T25" s="19">
        <f t="shared" si="2"/>
        <v>0</v>
      </c>
      <c r="Z25" s="15">
        <v>0.66305999999999998</v>
      </c>
      <c r="AA25" s="15">
        <v>25.7</v>
      </c>
      <c r="AB25" s="15">
        <v>9.056666666666667E-2</v>
      </c>
      <c r="AC25" s="15"/>
      <c r="AD25" s="72"/>
      <c r="AE25" s="77"/>
      <c r="AG25" s="150" t="s">
        <v>1591</v>
      </c>
      <c r="AH25" s="150" t="s">
        <v>712</v>
      </c>
      <c r="AI25" s="150">
        <v>0.45600000000000002</v>
      </c>
      <c r="AJ25" s="73"/>
    </row>
    <row r="26" spans="1:37" ht="15" customHeight="1">
      <c r="A26" s="26"/>
      <c r="B26" s="68"/>
      <c r="C26" s="796" t="s">
        <v>182</v>
      </c>
      <c r="D26" s="76"/>
      <c r="E26" s="70" t="s">
        <v>182</v>
      </c>
      <c r="F26" s="1279" t="s">
        <v>8080</v>
      </c>
      <c r="G26" s="1279"/>
      <c r="H26" s="13"/>
      <c r="I26" s="172"/>
      <c r="J26" s="8" t="s">
        <v>194</v>
      </c>
      <c r="K26" s="9"/>
      <c r="L26" s="71">
        <f t="shared" si="0"/>
        <v>0.74046000000000001</v>
      </c>
      <c r="M26" s="19">
        <f t="shared" si="1"/>
        <v>0</v>
      </c>
      <c r="N26" s="679"/>
      <c r="O26" s="680">
        <v>28.7</v>
      </c>
      <c r="P26" s="679"/>
      <c r="Q26" s="681">
        <f>0.0246*44/12</f>
        <v>9.0200000000000002E-2</v>
      </c>
      <c r="R26" s="19">
        <f t="shared" si="3"/>
        <v>0</v>
      </c>
      <c r="S26" s="19">
        <v>1</v>
      </c>
      <c r="T26" s="19">
        <f t="shared" si="2"/>
        <v>0</v>
      </c>
      <c r="Z26" s="15">
        <v>0.69401999999999997</v>
      </c>
      <c r="AA26" s="15">
        <v>26.9</v>
      </c>
      <c r="AB26" s="15">
        <v>9.3499999999999986E-2</v>
      </c>
      <c r="AC26" s="15"/>
      <c r="AD26" s="72"/>
      <c r="AE26" s="77"/>
      <c r="AG26" s="150" t="s">
        <v>1593</v>
      </c>
      <c r="AH26" s="150" t="s">
        <v>714</v>
      </c>
      <c r="AI26" s="150">
        <v>0.75700000000000001</v>
      </c>
      <c r="AJ26" s="73"/>
    </row>
    <row r="27" spans="1:37" ht="15" customHeight="1">
      <c r="A27" s="26"/>
      <c r="B27" s="68"/>
      <c r="C27" s="796"/>
      <c r="D27" s="76"/>
      <c r="E27" s="70"/>
      <c r="F27" s="1279" t="s">
        <v>8082</v>
      </c>
      <c r="G27" s="1279"/>
      <c r="H27" s="13"/>
      <c r="I27" s="172"/>
      <c r="J27" s="8" t="s">
        <v>194</v>
      </c>
      <c r="K27" s="9"/>
      <c r="L27" s="71">
        <f>ROUND(O27*0.0258,5)</f>
        <v>0.74561999999999995</v>
      </c>
      <c r="M27" s="19">
        <f>IF(ISERROR(I27*L27),"",ROUND(I27*L27,1)/1000)</f>
        <v>0</v>
      </c>
      <c r="N27" s="679"/>
      <c r="O27" s="680">
        <v>28.9</v>
      </c>
      <c r="P27" s="679"/>
      <c r="Q27" s="681">
        <f>0.0245*44/12</f>
        <v>8.9833333333333334E-2</v>
      </c>
      <c r="R27" s="19">
        <f>IF(ISERROR(I27*IF(O27= "",1,O27)*Q27),"",ROUND(I27*IF(O27= "",1,O27)*Q27,1))</f>
        <v>0</v>
      </c>
      <c r="S27" s="19">
        <v>1</v>
      </c>
      <c r="T27" s="19">
        <f>IF(ISERROR(R27*S27),"",ROUND(R27*S27,1))</f>
        <v>0</v>
      </c>
      <c r="Z27" s="15">
        <v>0.96233999999999997</v>
      </c>
      <c r="AA27" s="15">
        <v>37.299999999999997</v>
      </c>
      <c r="AB27" s="15">
        <v>7.6633333333333331E-2</v>
      </c>
      <c r="AC27" s="15"/>
      <c r="AD27" s="72"/>
      <c r="AE27" s="10"/>
      <c r="AG27" s="150" t="s">
        <v>1592</v>
      </c>
      <c r="AH27" s="150" t="s">
        <v>713</v>
      </c>
      <c r="AI27" s="150">
        <v>0.47099999999999997</v>
      </c>
      <c r="AJ27" s="73"/>
    </row>
    <row r="28" spans="1:37" ht="15" customHeight="1">
      <c r="A28" s="26"/>
      <c r="B28" s="68"/>
      <c r="C28" s="796"/>
      <c r="D28" s="76"/>
      <c r="E28" s="70"/>
      <c r="F28" s="1279" t="s">
        <v>8081</v>
      </c>
      <c r="G28" s="1279"/>
      <c r="H28" s="13"/>
      <c r="I28" s="172"/>
      <c r="J28" s="8" t="s">
        <v>194</v>
      </c>
      <c r="K28" s="9"/>
      <c r="L28" s="71">
        <f t="shared" si="0"/>
        <v>0.73014000000000001</v>
      </c>
      <c r="M28" s="19">
        <f t="shared" si="1"/>
        <v>0</v>
      </c>
      <c r="N28" s="679"/>
      <c r="O28" s="680">
        <v>28.3</v>
      </c>
      <c r="P28" s="679"/>
      <c r="Q28" s="681">
        <f>0.0251*44/12</f>
        <v>9.2033333333333342E-2</v>
      </c>
      <c r="R28" s="19">
        <f t="shared" si="3"/>
        <v>0</v>
      </c>
      <c r="S28" s="19">
        <v>1</v>
      </c>
      <c r="T28" s="19">
        <f t="shared" si="2"/>
        <v>0</v>
      </c>
      <c r="Z28" s="15">
        <v>0.75851999999999997</v>
      </c>
      <c r="AA28" s="15">
        <v>29.4</v>
      </c>
      <c r="AB28" s="15">
        <v>0.10779999999999999</v>
      </c>
      <c r="AC28" s="15"/>
      <c r="AD28" s="72"/>
      <c r="AE28" s="10"/>
      <c r="AG28" s="150" t="s">
        <v>1595</v>
      </c>
      <c r="AH28" s="150" t="s">
        <v>743</v>
      </c>
      <c r="AI28" s="150">
        <v>0.309</v>
      </c>
      <c r="AJ28" s="73"/>
    </row>
    <row r="29" spans="1:37" ht="15" customHeight="1">
      <c r="A29" s="26"/>
      <c r="B29" s="68"/>
      <c r="C29" s="822"/>
      <c r="D29" s="69"/>
      <c r="E29" s="74"/>
      <c r="F29" s="1279" t="s">
        <v>8084</v>
      </c>
      <c r="G29" s="1279"/>
      <c r="H29" s="13"/>
      <c r="I29" s="172"/>
      <c r="J29" s="8" t="s">
        <v>194</v>
      </c>
      <c r="K29" s="9"/>
      <c r="L29" s="71">
        <f>ROUND(O29*0.0258,5)</f>
        <v>0.67337999999999998</v>
      </c>
      <c r="M29" s="19">
        <f>IF(ISERROR(I29*L29),"",ROUND(I29*L29,1)/1000)</f>
        <v>0</v>
      </c>
      <c r="N29" s="679"/>
      <c r="O29" s="680">
        <v>26.1</v>
      </c>
      <c r="P29" s="679"/>
      <c r="Q29" s="681">
        <f>0.0243*44/12</f>
        <v>8.9099999999999999E-2</v>
      </c>
      <c r="R29" s="19">
        <f>IF(ISERROR(I29*IF(O29= "",1,O29)*Q29),"",ROUND(I29*IF(O29= "",1,O29)*Q29,1))</f>
        <v>0</v>
      </c>
      <c r="S29" s="19">
        <v>1</v>
      </c>
      <c r="T29" s="19">
        <f>IF(ISERROR(R29*S29),"",ROUND(R29*S29,1))</f>
        <v>0</v>
      </c>
      <c r="Z29" s="15">
        <v>8.7980000000000003E-2</v>
      </c>
      <c r="AA29" s="15">
        <v>3.41</v>
      </c>
      <c r="AB29" s="15">
        <v>9.6433333333333329E-2</v>
      </c>
      <c r="AC29" s="15"/>
      <c r="AD29" s="72"/>
      <c r="AE29" s="10"/>
      <c r="AG29" s="150" t="s">
        <v>1594</v>
      </c>
      <c r="AH29" s="150" t="s">
        <v>739</v>
      </c>
      <c r="AI29" s="150">
        <v>0.25900000000000001</v>
      </c>
      <c r="AJ29" s="73"/>
    </row>
    <row r="30" spans="1:37" ht="15" customHeight="1">
      <c r="A30" s="26"/>
      <c r="B30" s="68"/>
      <c r="C30" s="822" t="s">
        <v>182</v>
      </c>
      <c r="D30" s="69"/>
      <c r="E30" s="74" t="s">
        <v>182</v>
      </c>
      <c r="F30" s="1279" t="s">
        <v>8083</v>
      </c>
      <c r="G30" s="1279"/>
      <c r="H30" s="13"/>
      <c r="I30" s="172"/>
      <c r="J30" s="8" t="s">
        <v>194</v>
      </c>
      <c r="K30" s="9"/>
      <c r="L30" s="71">
        <f t="shared" si="0"/>
        <v>0.62436000000000003</v>
      </c>
      <c r="M30" s="19">
        <f t="shared" si="1"/>
        <v>0</v>
      </c>
      <c r="N30" s="679"/>
      <c r="O30" s="680">
        <v>24.2</v>
      </c>
      <c r="P30" s="679"/>
      <c r="Q30" s="681">
        <f>0.0242*44/12</f>
        <v>8.8733333333333331E-2</v>
      </c>
      <c r="R30" s="19">
        <f t="shared" si="3"/>
        <v>0</v>
      </c>
      <c r="S30" s="19">
        <v>1</v>
      </c>
      <c r="T30" s="19">
        <f t="shared" si="2"/>
        <v>0</v>
      </c>
      <c r="Z30" s="15">
        <v>0.54437999999999998</v>
      </c>
      <c r="AA30" s="15">
        <v>21.1</v>
      </c>
      <c r="AB30" s="15">
        <v>4.0333333333333332E-2</v>
      </c>
      <c r="AC30" s="15"/>
      <c r="AD30" s="72"/>
      <c r="AE30" s="4"/>
      <c r="AG30" s="150" t="s">
        <v>1596</v>
      </c>
      <c r="AH30" s="150" t="s">
        <v>745</v>
      </c>
      <c r="AI30" s="150">
        <v>0.36399999999999999</v>
      </c>
      <c r="AJ30" s="73"/>
    </row>
    <row r="31" spans="1:37" ht="15" customHeight="1">
      <c r="A31" s="26"/>
      <c r="B31" s="68"/>
      <c r="C31" s="822" t="s">
        <v>182</v>
      </c>
      <c r="D31" s="69"/>
      <c r="E31" s="74" t="s">
        <v>182</v>
      </c>
      <c r="F31" s="1279" t="s">
        <v>8085</v>
      </c>
      <c r="G31" s="1279"/>
      <c r="H31" s="13"/>
      <c r="I31" s="172"/>
      <c r="J31" s="8" t="s">
        <v>194</v>
      </c>
      <c r="K31" s="9"/>
      <c r="L31" s="71">
        <f t="shared" si="0"/>
        <v>0.71723999999999999</v>
      </c>
      <c r="M31" s="19">
        <f t="shared" si="1"/>
        <v>0</v>
      </c>
      <c r="N31" s="679"/>
      <c r="O31" s="680">
        <v>27.8</v>
      </c>
      <c r="P31" s="679"/>
      <c r="Q31" s="681">
        <f>0.0259*44/12</f>
        <v>9.4966666666666658E-2</v>
      </c>
      <c r="R31" s="19">
        <f t="shared" si="3"/>
        <v>0</v>
      </c>
      <c r="S31" s="19">
        <v>1</v>
      </c>
      <c r="T31" s="19">
        <f t="shared" si="2"/>
        <v>0</v>
      </c>
      <c r="Z31" s="15">
        <v>0.21698000000000001</v>
      </c>
      <c r="AA31" s="15">
        <v>8.41</v>
      </c>
      <c r="AB31" s="15">
        <v>0.14079999999999998</v>
      </c>
      <c r="AC31" s="15"/>
      <c r="AD31" s="72"/>
      <c r="AE31" s="10"/>
      <c r="AG31" s="150" t="s">
        <v>1597</v>
      </c>
      <c r="AH31" s="150" t="s">
        <v>746</v>
      </c>
      <c r="AI31" s="150">
        <v>0.65400000000000003</v>
      </c>
      <c r="AJ31" s="73"/>
    </row>
    <row r="32" spans="1:37" ht="15" customHeight="1">
      <c r="A32" s="26"/>
      <c r="B32" s="68"/>
      <c r="C32" s="822" t="s">
        <v>182</v>
      </c>
      <c r="D32" s="69"/>
      <c r="E32" s="74" t="s">
        <v>182</v>
      </c>
      <c r="F32" s="1279" t="s">
        <v>23</v>
      </c>
      <c r="G32" s="1279"/>
      <c r="H32" s="13"/>
      <c r="I32" s="172"/>
      <c r="J32" s="8" t="s">
        <v>194</v>
      </c>
      <c r="K32" s="9"/>
      <c r="L32" s="71">
        <f t="shared" si="0"/>
        <v>0.74819999999999998</v>
      </c>
      <c r="M32" s="19">
        <f t="shared" si="1"/>
        <v>0</v>
      </c>
      <c r="N32" s="679"/>
      <c r="O32" s="683">
        <v>29</v>
      </c>
      <c r="P32" s="679"/>
      <c r="Q32" s="681">
        <f>0.0299*44/12</f>
        <v>0.10963333333333332</v>
      </c>
      <c r="R32" s="19">
        <f t="shared" si="3"/>
        <v>0</v>
      </c>
      <c r="S32" s="19">
        <v>1</v>
      </c>
      <c r="T32" s="19">
        <f t="shared" si="2"/>
        <v>0</v>
      </c>
      <c r="Z32" s="15">
        <v>1.161</v>
      </c>
      <c r="AA32" s="15">
        <v>45</v>
      </c>
      <c r="AB32" s="15">
        <v>4.9866666666666663E-2</v>
      </c>
      <c r="AC32" s="15"/>
      <c r="AD32" s="72"/>
      <c r="AE32" s="10"/>
      <c r="AG32" s="150" t="s">
        <v>1598</v>
      </c>
      <c r="AH32" s="150" t="s">
        <v>748</v>
      </c>
      <c r="AI32" s="150">
        <v>0.38500000000000001</v>
      </c>
      <c r="AJ32" s="73"/>
    </row>
    <row r="33" spans="1:35" ht="15" customHeight="1">
      <c r="A33" s="22"/>
      <c r="B33" s="75"/>
      <c r="C33" s="822"/>
      <c r="D33" s="69"/>
      <c r="E33" s="74"/>
      <c r="F33" s="1279" t="s">
        <v>24</v>
      </c>
      <c r="G33" s="1279"/>
      <c r="H33" s="13"/>
      <c r="I33" s="172"/>
      <c r="J33" s="8" t="s">
        <v>194</v>
      </c>
      <c r="K33" s="9"/>
      <c r="L33" s="71">
        <f t="shared" si="0"/>
        <v>0.96233999999999997</v>
      </c>
      <c r="M33" s="19">
        <f t="shared" si="1"/>
        <v>0</v>
      </c>
      <c r="N33" s="679"/>
      <c r="O33" s="680">
        <v>37.299999999999997</v>
      </c>
      <c r="P33" s="679"/>
      <c r="Q33" s="681">
        <f>0.0209*44/12</f>
        <v>7.6633333333333331E-2</v>
      </c>
      <c r="R33" s="19">
        <f t="shared" si="3"/>
        <v>0</v>
      </c>
      <c r="S33" s="19">
        <v>1</v>
      </c>
      <c r="T33" s="19">
        <f t="shared" si="2"/>
        <v>0</v>
      </c>
      <c r="Z33" s="15">
        <v>2.632E-2</v>
      </c>
      <c r="AA33" s="15">
        <v>1.02</v>
      </c>
      <c r="AB33" s="15">
        <v>0.06</v>
      </c>
      <c r="AC33" s="15"/>
      <c r="AD33" s="72"/>
      <c r="AE33" s="4"/>
      <c r="AG33" s="150" t="s">
        <v>1599</v>
      </c>
      <c r="AH33" s="150" t="s">
        <v>751</v>
      </c>
      <c r="AI33" s="150">
        <v>0.42699999999999999</v>
      </c>
    </row>
    <row r="34" spans="1:35" ht="15" customHeight="1">
      <c r="A34" s="61"/>
      <c r="B34" s="80"/>
      <c r="C34" s="822" t="s">
        <v>182</v>
      </c>
      <c r="D34" s="69"/>
      <c r="E34" s="74" t="s">
        <v>182</v>
      </c>
      <c r="F34" s="1279" t="s">
        <v>203</v>
      </c>
      <c r="G34" s="1279"/>
      <c r="H34" s="13"/>
      <c r="I34" s="172"/>
      <c r="J34" s="8" t="s">
        <v>8079</v>
      </c>
      <c r="K34" s="9"/>
      <c r="L34" s="71">
        <f t="shared" si="0"/>
        <v>0.47471999999999998</v>
      </c>
      <c r="M34" s="19">
        <f t="shared" si="1"/>
        <v>0</v>
      </c>
      <c r="N34" s="679"/>
      <c r="O34" s="680">
        <v>18.399999999999999</v>
      </c>
      <c r="P34" s="679"/>
      <c r="Q34" s="681">
        <f>0.0109*44/12</f>
        <v>3.9966666666666671E-2</v>
      </c>
      <c r="R34" s="19">
        <f t="shared" si="3"/>
        <v>0</v>
      </c>
      <c r="S34" s="19">
        <v>1</v>
      </c>
      <c r="T34" s="19">
        <f t="shared" si="2"/>
        <v>0</v>
      </c>
      <c r="Z34" s="15">
        <v>3.5090000000000003E-2</v>
      </c>
      <c r="AA34" s="15">
        <v>1.36</v>
      </c>
      <c r="AB34" s="15">
        <v>5.7000000000000002E-2</v>
      </c>
      <c r="AC34" s="15"/>
      <c r="AD34" s="72"/>
      <c r="AG34" s="150" t="s">
        <v>1600</v>
      </c>
      <c r="AH34" s="150" t="s">
        <v>754</v>
      </c>
      <c r="AI34" s="150">
        <v>0.49</v>
      </c>
    </row>
    <row r="35" spans="1:35" ht="15" customHeight="1">
      <c r="A35" s="81"/>
      <c r="B35" s="82"/>
      <c r="C35" s="822" t="s">
        <v>182</v>
      </c>
      <c r="D35" s="69"/>
      <c r="E35" s="74" t="s">
        <v>182</v>
      </c>
      <c r="F35" s="1279" t="s">
        <v>204</v>
      </c>
      <c r="G35" s="1279"/>
      <c r="H35" s="13"/>
      <c r="I35" s="172"/>
      <c r="J35" s="8" t="s">
        <v>8079</v>
      </c>
      <c r="K35" s="9"/>
      <c r="L35" s="71">
        <f t="shared" si="0"/>
        <v>8.3330000000000001E-2</v>
      </c>
      <c r="M35" s="19">
        <f t="shared" si="1"/>
        <v>0</v>
      </c>
      <c r="N35" s="679"/>
      <c r="O35" s="680">
        <v>3.23</v>
      </c>
      <c r="P35" s="679"/>
      <c r="Q35" s="681">
        <f>0.0264*44/12</f>
        <v>9.6799999999999997E-2</v>
      </c>
      <c r="R35" s="19">
        <f t="shared" si="3"/>
        <v>0</v>
      </c>
      <c r="S35" s="19">
        <v>1</v>
      </c>
      <c r="T35" s="19">
        <f t="shared" si="2"/>
        <v>0</v>
      </c>
      <c r="Z35" s="15">
        <v>3.5090000000000003E-2</v>
      </c>
      <c r="AA35" s="15">
        <v>1.36</v>
      </c>
      <c r="AB35" s="15">
        <v>5.7000000000000002E-2</v>
      </c>
      <c r="AC35" s="15"/>
      <c r="AD35" s="72"/>
      <c r="AG35" s="150" t="s">
        <v>1601</v>
      </c>
      <c r="AH35" s="150" t="s">
        <v>756</v>
      </c>
      <c r="AI35" s="150">
        <v>9.0999999999999998E-2</v>
      </c>
    </row>
    <row r="36" spans="1:35" ht="15" customHeight="1">
      <c r="A36" s="81"/>
      <c r="B36" s="82"/>
      <c r="C36" s="822"/>
      <c r="D36" s="69"/>
      <c r="E36" s="74"/>
      <c r="F36" s="1279" t="s">
        <v>8086</v>
      </c>
      <c r="G36" s="1279"/>
      <c r="H36" s="13"/>
      <c r="I36" s="172"/>
      <c r="J36" s="8" t="s">
        <v>8079</v>
      </c>
      <c r="K36" s="9"/>
      <c r="L36" s="71">
        <f t="shared" si="0"/>
        <v>8.9010000000000006E-2</v>
      </c>
      <c r="M36" s="19">
        <f t="shared" si="1"/>
        <v>0</v>
      </c>
      <c r="N36" s="679"/>
      <c r="O36" s="680">
        <v>3.45</v>
      </c>
      <c r="P36" s="679"/>
      <c r="Q36" s="681">
        <f>0.0264*44/12</f>
        <v>9.6799999999999997E-2</v>
      </c>
      <c r="R36" s="19">
        <f t="shared" si="3"/>
        <v>0</v>
      </c>
      <c r="S36" s="19">
        <v>1</v>
      </c>
      <c r="T36" s="19">
        <f t="shared" si="2"/>
        <v>0</v>
      </c>
      <c r="Z36" s="15">
        <v>3.5090000000000003E-2</v>
      </c>
      <c r="AA36" s="15">
        <v>1.36</v>
      </c>
      <c r="AB36" s="15">
        <v>5.7000000000000002E-2</v>
      </c>
      <c r="AC36" s="15"/>
      <c r="AD36" s="72"/>
      <c r="AG36" s="150" t="s">
        <v>1602</v>
      </c>
      <c r="AH36" s="150" t="s">
        <v>734</v>
      </c>
      <c r="AI36" s="150">
        <v>0.78900000000000003</v>
      </c>
    </row>
    <row r="37" spans="1:35" ht="15" customHeight="1">
      <c r="A37" s="81"/>
      <c r="B37" s="82"/>
      <c r="C37" s="822" t="s">
        <v>182</v>
      </c>
      <c r="D37" s="69"/>
      <c r="E37" s="74" t="s">
        <v>182</v>
      </c>
      <c r="F37" s="1279" t="s">
        <v>205</v>
      </c>
      <c r="G37" s="1279"/>
      <c r="H37" s="13"/>
      <c r="I37" s="172"/>
      <c r="J37" s="8" t="s">
        <v>8079</v>
      </c>
      <c r="K37" s="9"/>
      <c r="L37" s="71">
        <f t="shared" si="0"/>
        <v>0.19427</v>
      </c>
      <c r="M37" s="19">
        <f t="shared" si="1"/>
        <v>0</v>
      </c>
      <c r="N37" s="679"/>
      <c r="O37" s="680">
        <v>7.53</v>
      </c>
      <c r="P37" s="679"/>
      <c r="Q37" s="681">
        <f>0.042*44/12</f>
        <v>0.154</v>
      </c>
      <c r="R37" s="19">
        <f t="shared" si="3"/>
        <v>0</v>
      </c>
      <c r="S37" s="19">
        <v>1</v>
      </c>
      <c r="T37" s="19">
        <f t="shared" si="2"/>
        <v>0</v>
      </c>
      <c r="AA37" s="15"/>
      <c r="AB37" s="15"/>
      <c r="AC37" s="15"/>
      <c r="AD37" s="72"/>
      <c r="AG37" s="150" t="s">
        <v>1603</v>
      </c>
      <c r="AH37" s="150" t="s">
        <v>760</v>
      </c>
      <c r="AI37" s="150">
        <v>0.50900000000000001</v>
      </c>
    </row>
    <row r="38" spans="1:35" ht="15" customHeight="1">
      <c r="A38" s="22"/>
      <c r="B38" s="75"/>
      <c r="C38" s="822" t="s">
        <v>182</v>
      </c>
      <c r="D38" s="69"/>
      <c r="E38" s="632" t="s">
        <v>182</v>
      </c>
      <c r="F38" s="1280" t="s">
        <v>206</v>
      </c>
      <c r="G38" s="1280"/>
      <c r="H38" s="13"/>
      <c r="I38" s="172"/>
      <c r="J38" s="8" t="s">
        <v>8079</v>
      </c>
      <c r="K38" s="9"/>
      <c r="L38" s="71">
        <f t="shared" si="0"/>
        <v>1.032</v>
      </c>
      <c r="M38" s="19">
        <f t="shared" si="1"/>
        <v>0</v>
      </c>
      <c r="N38" s="679"/>
      <c r="O38" s="680">
        <v>40</v>
      </c>
      <c r="P38" s="679"/>
      <c r="Q38" s="681">
        <f>0.014*44/12</f>
        <v>5.1333333333333335E-2</v>
      </c>
      <c r="R38" s="19">
        <f>IF(ISERROR(I38*IF(O38= "",1,O38)*Q38),"",ROUND(I38*IF(O38= "",1,O38)*Q38,1))</f>
        <v>0</v>
      </c>
      <c r="S38" s="19">
        <v>1</v>
      </c>
      <c r="T38" s="19">
        <f>IF(ISERROR(R38*S38),"",ROUND(R38*S38,1))</f>
        <v>0</v>
      </c>
      <c r="Z38" s="15">
        <v>0.25723000000000001</v>
      </c>
      <c r="AA38" s="15">
        <v>9.9700000000000006</v>
      </c>
      <c r="AB38" s="15">
        <v>0.28199999999999997</v>
      </c>
      <c r="AC38" s="15"/>
      <c r="AD38" s="72"/>
      <c r="AG38" s="150" t="s">
        <v>1604</v>
      </c>
      <c r="AH38" s="150" t="s">
        <v>761</v>
      </c>
      <c r="AI38" s="150">
        <v>0.25600000000000001</v>
      </c>
    </row>
    <row r="39" spans="1:35" ht="15" customHeight="1">
      <c r="A39" s="26"/>
      <c r="B39" s="68"/>
      <c r="C39" s="822" t="s">
        <v>182</v>
      </c>
      <c r="D39" s="69"/>
      <c r="E39" s="632" t="s">
        <v>182</v>
      </c>
      <c r="F39" s="1281"/>
      <c r="G39" s="685" t="s">
        <v>8087</v>
      </c>
      <c r="H39" s="633"/>
      <c r="I39" s="686"/>
      <c r="J39" s="8" t="s">
        <v>8079</v>
      </c>
      <c r="K39" s="679"/>
      <c r="L39" s="687">
        <f t="shared" si="0"/>
        <v>0</v>
      </c>
      <c r="M39" s="688">
        <f t="shared" si="1"/>
        <v>0</v>
      </c>
      <c r="N39" s="679"/>
      <c r="O39" s="653"/>
      <c r="P39" s="679"/>
      <c r="Q39" s="689"/>
      <c r="R39" s="19">
        <f>IF(ISERROR(I39*IF(O39= "",1,O39)*Q39),"",ROUND(I39*IF(O39= "",1,O39)*Q39,1))</f>
        <v>0</v>
      </c>
      <c r="S39" s="688">
        <v>1</v>
      </c>
      <c r="T39" s="688">
        <f>IF(ISERROR(R39*S39),"",ROUND(R39*S39,1))</f>
        <v>0</v>
      </c>
      <c r="Z39" s="15">
        <v>0.23941999999999999</v>
      </c>
      <c r="AA39" s="15">
        <v>9.2799999999999994</v>
      </c>
      <c r="AB39" s="15">
        <v>0.28199999999999997</v>
      </c>
      <c r="AC39" s="15"/>
      <c r="AD39" s="72"/>
      <c r="AG39" s="150" t="s">
        <v>1605</v>
      </c>
      <c r="AH39" s="150" t="s">
        <v>762</v>
      </c>
      <c r="AI39" s="150">
        <v>0.49199999999999999</v>
      </c>
    </row>
    <row r="40" spans="1:35" ht="15" customHeight="1">
      <c r="A40" s="26"/>
      <c r="B40" s="68"/>
      <c r="C40" s="822" t="s">
        <v>182</v>
      </c>
      <c r="D40" s="69"/>
      <c r="E40" s="634" t="s">
        <v>182</v>
      </c>
      <c r="F40" s="1282"/>
      <c r="G40" s="238" t="s">
        <v>8087</v>
      </c>
      <c r="H40" s="633"/>
      <c r="I40" s="686"/>
      <c r="J40" s="8" t="s">
        <v>8079</v>
      </c>
      <c r="K40" s="679"/>
      <c r="L40" s="687">
        <f t="shared" si="0"/>
        <v>0</v>
      </c>
      <c r="M40" s="688">
        <f t="shared" si="1"/>
        <v>0</v>
      </c>
      <c r="N40" s="679"/>
      <c r="O40" s="653"/>
      <c r="P40" s="679"/>
      <c r="Q40" s="689"/>
      <c r="R40" s="19">
        <f>IF(ISERROR(I40*IF(O40= "",1,O40)*Q40),"",ROUND(I40*IF(O40= "",1,O40)*Q40,1))</f>
        <v>0</v>
      </c>
      <c r="S40" s="688">
        <v>1</v>
      </c>
      <c r="T40" s="688">
        <f>IF(ISERROR(R40*S40),"",ROUND(R40*S40,1))</f>
        <v>0</v>
      </c>
      <c r="AA40" s="15"/>
      <c r="AB40" s="15"/>
      <c r="AC40" s="15"/>
      <c r="AD40" s="72"/>
      <c r="AG40" s="150" t="s">
        <v>1606</v>
      </c>
      <c r="AH40" s="150" t="s">
        <v>764</v>
      </c>
      <c r="AI40" s="150">
        <v>2.1999999999999999E-2</v>
      </c>
    </row>
    <row r="41" spans="1:35" ht="15" customHeight="1">
      <c r="A41" s="26"/>
      <c r="B41" s="68"/>
      <c r="C41" s="822" t="s">
        <v>182</v>
      </c>
      <c r="D41" s="69"/>
      <c r="E41" s="635" t="s">
        <v>8088</v>
      </c>
      <c r="F41" s="1283" t="s">
        <v>8089</v>
      </c>
      <c r="G41" s="772" t="s">
        <v>8090</v>
      </c>
      <c r="H41" s="633"/>
      <c r="I41" s="686"/>
      <c r="J41" s="8" t="s">
        <v>562</v>
      </c>
      <c r="K41" s="679"/>
      <c r="L41" s="687">
        <f t="shared" si="0"/>
        <v>0.46439999999999998</v>
      </c>
      <c r="M41" s="688">
        <f t="shared" si="1"/>
        <v>0</v>
      </c>
      <c r="N41" s="679"/>
      <c r="O41" s="680">
        <v>18</v>
      </c>
      <c r="P41" s="679"/>
      <c r="Q41" s="681">
        <f>0.0162*44/12</f>
        <v>5.9400000000000001E-2</v>
      </c>
      <c r="R41" s="688">
        <f t="shared" ref="R41:R47" si="4">IF(ISERROR(I41*IF(O41= "",1,O41)*Q41),"",ROUND(I41*IF(O41= "",1,O41)*Q41,1))</f>
        <v>0</v>
      </c>
      <c r="S41" s="688">
        <v>1</v>
      </c>
      <c r="T41" s="688">
        <f t="shared" ref="T41:T47" si="5">IF(ISERROR(R41*S41),"",ROUND(R41*S41,1))</f>
        <v>0</v>
      </c>
      <c r="AA41" s="15"/>
      <c r="AB41" s="15"/>
      <c r="AC41" s="15"/>
      <c r="AD41" s="72"/>
      <c r="AG41" s="150" t="s">
        <v>1607</v>
      </c>
      <c r="AH41" s="150" t="s">
        <v>766</v>
      </c>
      <c r="AI41" s="150">
        <v>0.32400000000000001</v>
      </c>
    </row>
    <row r="42" spans="1:35" ht="15" customHeight="1">
      <c r="A42" s="26"/>
      <c r="B42" s="68"/>
      <c r="C42" s="822" t="s">
        <v>182</v>
      </c>
      <c r="D42" s="69"/>
      <c r="E42" s="74" t="s">
        <v>182</v>
      </c>
      <c r="F42" s="1401"/>
      <c r="G42" s="772" t="s">
        <v>8091</v>
      </c>
      <c r="H42" s="633"/>
      <c r="I42" s="686"/>
      <c r="J42" s="8" t="s">
        <v>562</v>
      </c>
      <c r="K42" s="679"/>
      <c r="L42" s="687">
        <f t="shared" si="0"/>
        <v>0.69401999999999997</v>
      </c>
      <c r="M42" s="688">
        <f t="shared" si="1"/>
        <v>0</v>
      </c>
      <c r="N42" s="679"/>
      <c r="O42" s="680">
        <v>26.9</v>
      </c>
      <c r="P42" s="679"/>
      <c r="Q42" s="681">
        <f>0.0166*44/12</f>
        <v>6.0866666666666673E-2</v>
      </c>
      <c r="R42" s="688">
        <f t="shared" si="4"/>
        <v>0</v>
      </c>
      <c r="S42" s="688">
        <v>1</v>
      </c>
      <c r="T42" s="688">
        <f t="shared" si="5"/>
        <v>0</v>
      </c>
      <c r="AA42" s="15"/>
      <c r="AB42" s="15"/>
      <c r="AC42" s="15"/>
      <c r="AD42" s="72"/>
      <c r="AG42" s="150" t="s">
        <v>1608</v>
      </c>
      <c r="AH42" s="150" t="s">
        <v>769</v>
      </c>
      <c r="AI42" s="150">
        <v>0.44500000000000001</v>
      </c>
    </row>
    <row r="43" spans="1:35" ht="15" customHeight="1">
      <c r="A43" s="26"/>
      <c r="B43" s="68"/>
      <c r="C43" s="822"/>
      <c r="D43" s="69"/>
      <c r="E43" s="74"/>
      <c r="F43" s="1401"/>
      <c r="G43" s="772" t="s">
        <v>8092</v>
      </c>
      <c r="H43" s="633"/>
      <c r="I43" s="686"/>
      <c r="J43" s="8" t="s">
        <v>562</v>
      </c>
      <c r="K43" s="679"/>
      <c r="L43" s="687">
        <f t="shared" si="0"/>
        <v>0.85655999999999999</v>
      </c>
      <c r="M43" s="688">
        <f t="shared" si="1"/>
        <v>0</v>
      </c>
      <c r="N43" s="679"/>
      <c r="O43" s="680">
        <v>33.200000000000003</v>
      </c>
      <c r="P43" s="679"/>
      <c r="Q43" s="681">
        <f>0.0135*44/12</f>
        <v>4.9499999999999995E-2</v>
      </c>
      <c r="R43" s="688">
        <f t="shared" si="4"/>
        <v>0</v>
      </c>
      <c r="S43" s="688">
        <v>1</v>
      </c>
      <c r="T43" s="688">
        <f t="shared" si="5"/>
        <v>0</v>
      </c>
      <c r="AA43" s="15"/>
      <c r="AB43" s="15"/>
      <c r="AC43" s="15"/>
      <c r="AD43" s="72"/>
      <c r="AG43" s="150" t="s">
        <v>1609</v>
      </c>
      <c r="AH43" s="150" t="s">
        <v>770</v>
      </c>
      <c r="AI43" s="150">
        <v>0</v>
      </c>
    </row>
    <row r="44" spans="1:35" ht="15" customHeight="1">
      <c r="A44" s="26"/>
      <c r="B44" s="68"/>
      <c r="C44" s="822"/>
      <c r="D44" s="69"/>
      <c r="E44" s="74"/>
      <c r="F44" s="1401"/>
      <c r="G44" s="835" t="s">
        <v>8093</v>
      </c>
      <c r="H44" s="633"/>
      <c r="I44" s="686"/>
      <c r="J44" s="8" t="s">
        <v>562</v>
      </c>
      <c r="K44" s="679"/>
      <c r="L44" s="687">
        <f t="shared" si="0"/>
        <v>0.75593999999999995</v>
      </c>
      <c r="M44" s="688">
        <f t="shared" si="1"/>
        <v>0</v>
      </c>
      <c r="N44" s="679"/>
      <c r="O44" s="680">
        <v>29.3</v>
      </c>
      <c r="P44" s="679"/>
      <c r="Q44" s="681">
        <f>0.0257*44/12</f>
        <v>9.4233333333333336E-2</v>
      </c>
      <c r="R44" s="688">
        <f t="shared" si="4"/>
        <v>0</v>
      </c>
      <c r="S44" s="688">
        <v>1</v>
      </c>
      <c r="T44" s="688">
        <f t="shared" si="5"/>
        <v>0</v>
      </c>
      <c r="AA44" s="15"/>
      <c r="AB44" s="15"/>
      <c r="AC44" s="15"/>
      <c r="AD44" s="72"/>
      <c r="AG44" s="150" t="s">
        <v>1610</v>
      </c>
      <c r="AH44" s="150" t="s">
        <v>730</v>
      </c>
      <c r="AI44" s="150">
        <v>0</v>
      </c>
    </row>
    <row r="45" spans="1:35" ht="15" customHeight="1">
      <c r="A45" s="26"/>
      <c r="B45" s="68"/>
      <c r="C45" s="822"/>
      <c r="D45" s="69"/>
      <c r="E45" s="74"/>
      <c r="F45" s="1401"/>
      <c r="G45" s="835" t="s">
        <v>8094</v>
      </c>
      <c r="H45" s="633"/>
      <c r="I45" s="686"/>
      <c r="J45" s="8" t="s">
        <v>562</v>
      </c>
      <c r="K45" s="679"/>
      <c r="L45" s="687">
        <f t="shared" si="0"/>
        <v>0.75593999999999995</v>
      </c>
      <c r="M45" s="688">
        <f t="shared" si="1"/>
        <v>0</v>
      </c>
      <c r="N45" s="679"/>
      <c r="O45" s="680">
        <v>29.3</v>
      </c>
      <c r="P45" s="679"/>
      <c r="Q45" s="681">
        <f>0.0239*44/12</f>
        <v>8.7633333333333341E-2</v>
      </c>
      <c r="R45" s="688">
        <f t="shared" si="4"/>
        <v>0</v>
      </c>
      <c r="S45" s="688">
        <v>1</v>
      </c>
      <c r="T45" s="688">
        <f t="shared" si="5"/>
        <v>0</v>
      </c>
      <c r="AA45" s="15"/>
      <c r="AB45" s="15"/>
      <c r="AC45" s="15"/>
      <c r="AD45" s="72"/>
      <c r="AG45" s="150" t="s">
        <v>1611</v>
      </c>
      <c r="AH45" s="150" t="s">
        <v>721</v>
      </c>
      <c r="AI45" s="150">
        <v>0.44500000000000001</v>
      </c>
    </row>
    <row r="46" spans="1:35" ht="50.25" customHeight="1">
      <c r="A46" s="20"/>
      <c r="B46" s="83"/>
      <c r="C46" s="822"/>
      <c r="D46" s="69"/>
      <c r="E46" s="74"/>
      <c r="F46" s="1401"/>
      <c r="G46" s="772" t="s">
        <v>8095</v>
      </c>
      <c r="H46" s="633"/>
      <c r="I46" s="686"/>
      <c r="J46" s="8" t="s">
        <v>195</v>
      </c>
      <c r="K46" s="679"/>
      <c r="L46" s="687">
        <f t="shared" si="0"/>
        <v>1.0371600000000001</v>
      </c>
      <c r="M46" s="688">
        <f t="shared" si="1"/>
        <v>0</v>
      </c>
      <c r="N46" s="679"/>
      <c r="O46" s="680">
        <v>40.200000000000003</v>
      </c>
      <c r="P46" s="679"/>
      <c r="Q46" s="681">
        <f>0.0179*44/12</f>
        <v>6.5633333333333335E-2</v>
      </c>
      <c r="R46" s="688">
        <f t="shared" si="4"/>
        <v>0</v>
      </c>
      <c r="S46" s="688">
        <v>1</v>
      </c>
      <c r="T46" s="688">
        <f t="shared" si="5"/>
        <v>0</v>
      </c>
      <c r="Z46" s="15">
        <v>0.25180999999999998</v>
      </c>
      <c r="AA46" s="15">
        <v>9.76</v>
      </c>
      <c r="AB46" s="15"/>
      <c r="AC46" s="15"/>
      <c r="AD46" s="72"/>
      <c r="AG46" s="150" t="s">
        <v>1612</v>
      </c>
      <c r="AH46" s="150" t="s">
        <v>740</v>
      </c>
      <c r="AI46" s="150">
        <v>0.49</v>
      </c>
    </row>
    <row r="47" spans="1:35" ht="15" customHeight="1">
      <c r="A47" s="26"/>
      <c r="B47" s="68"/>
      <c r="C47" s="822"/>
      <c r="D47" s="69"/>
      <c r="E47" s="74"/>
      <c r="F47" s="1401"/>
      <c r="G47" s="773" t="s">
        <v>8096</v>
      </c>
      <c r="H47" s="633"/>
      <c r="I47" s="686"/>
      <c r="J47" s="8" t="s">
        <v>195</v>
      </c>
      <c r="K47" s="679"/>
      <c r="L47" s="687">
        <f t="shared" si="0"/>
        <v>0.98040000000000005</v>
      </c>
      <c r="M47" s="690"/>
      <c r="N47" s="679"/>
      <c r="O47" s="680">
        <v>38</v>
      </c>
      <c r="P47" s="679"/>
      <c r="Q47" s="681">
        <f>0.0188*44/12</f>
        <v>6.8933333333333333E-2</v>
      </c>
      <c r="R47" s="688">
        <f t="shared" si="4"/>
        <v>0</v>
      </c>
      <c r="S47" s="688">
        <v>1</v>
      </c>
      <c r="T47" s="688">
        <f t="shared" si="5"/>
        <v>0</v>
      </c>
      <c r="AA47" s="15"/>
      <c r="AB47" s="15"/>
      <c r="AC47" s="15"/>
      <c r="AD47" s="72"/>
      <c r="AG47" s="150" t="s">
        <v>1613</v>
      </c>
      <c r="AH47" s="150" t="s">
        <v>741</v>
      </c>
      <c r="AI47" s="150">
        <v>0.36399999999999999</v>
      </c>
    </row>
    <row r="48" spans="1:35" ht="14.25" customHeight="1">
      <c r="A48" s="26"/>
      <c r="B48" s="68"/>
      <c r="C48" s="822"/>
      <c r="D48" s="69"/>
      <c r="E48" s="74"/>
      <c r="F48" s="1401"/>
      <c r="G48" s="774" t="s">
        <v>8097</v>
      </c>
      <c r="H48" s="636"/>
      <c r="I48" s="686"/>
      <c r="J48" s="8" t="s">
        <v>562</v>
      </c>
      <c r="K48" s="679"/>
      <c r="L48" s="687">
        <f t="shared" si="0"/>
        <v>0.35088000000000003</v>
      </c>
      <c r="M48" s="688">
        <f t="shared" si="1"/>
        <v>0</v>
      </c>
      <c r="N48" s="679"/>
      <c r="O48" s="680">
        <v>13.6</v>
      </c>
      <c r="P48" s="679"/>
      <c r="Q48" s="690"/>
      <c r="R48" s="690"/>
      <c r="S48" s="690"/>
      <c r="T48" s="690"/>
      <c r="AA48" s="15"/>
      <c r="AB48" s="15"/>
      <c r="AC48" s="15"/>
      <c r="AD48" s="72"/>
      <c r="AG48" s="150" t="s">
        <v>1614</v>
      </c>
      <c r="AH48" s="150" t="s">
        <v>893</v>
      </c>
      <c r="AI48" s="150">
        <v>0.55500000000000005</v>
      </c>
    </row>
    <row r="49" spans="1:35" ht="14.25" customHeight="1">
      <c r="A49" s="22"/>
      <c r="B49" s="75"/>
      <c r="C49" s="822"/>
      <c r="D49" s="69"/>
      <c r="E49" s="74"/>
      <c r="F49" s="1401"/>
      <c r="G49" s="774" t="s">
        <v>561</v>
      </c>
      <c r="H49" s="636"/>
      <c r="I49" s="686"/>
      <c r="J49" s="8" t="s">
        <v>562</v>
      </c>
      <c r="K49" s="679"/>
      <c r="L49" s="687">
        <f t="shared" si="0"/>
        <v>0.34055999999999997</v>
      </c>
      <c r="M49" s="688">
        <f t="shared" si="1"/>
        <v>0</v>
      </c>
      <c r="N49" s="679"/>
      <c r="O49" s="680">
        <v>13.2</v>
      </c>
      <c r="P49" s="679"/>
      <c r="Q49" s="690"/>
      <c r="R49" s="690"/>
      <c r="S49" s="690"/>
      <c r="T49" s="690"/>
      <c r="Z49" s="15" t="s">
        <v>27</v>
      </c>
      <c r="AA49" s="15" t="s">
        <v>27</v>
      </c>
      <c r="AB49" s="15">
        <v>2.8000000000000001E-2</v>
      </c>
      <c r="AC49" s="15"/>
      <c r="AD49" s="72"/>
      <c r="AG49" s="347" t="s">
        <v>1615</v>
      </c>
      <c r="AH49" s="347" t="s">
        <v>693</v>
      </c>
      <c r="AI49" s="150">
        <v>0.68099999999999994</v>
      </c>
    </row>
    <row r="50" spans="1:35" ht="14.25" customHeight="1">
      <c r="A50" s="20"/>
      <c r="B50" s="83"/>
      <c r="C50" s="822"/>
      <c r="D50" s="69"/>
      <c r="E50" s="74"/>
      <c r="F50" s="1401"/>
      <c r="G50" s="774" t="s">
        <v>8098</v>
      </c>
      <c r="H50" s="636"/>
      <c r="I50" s="686"/>
      <c r="J50" s="8" t="s">
        <v>562</v>
      </c>
      <c r="K50" s="679"/>
      <c r="L50" s="687">
        <f t="shared" si="0"/>
        <v>0.44118000000000002</v>
      </c>
      <c r="M50" s="688">
        <f t="shared" si="1"/>
        <v>0</v>
      </c>
      <c r="N50" s="679"/>
      <c r="O50" s="680">
        <v>17.100000000000001</v>
      </c>
      <c r="P50" s="679"/>
      <c r="Q50" s="690"/>
      <c r="R50" s="690"/>
      <c r="S50" s="690"/>
      <c r="T50" s="690"/>
      <c r="Z50" s="15" t="s">
        <v>27</v>
      </c>
      <c r="AA50" s="15" t="s">
        <v>27</v>
      </c>
      <c r="AB50" s="15">
        <v>5700</v>
      </c>
      <c r="AC50" s="15"/>
      <c r="AD50" s="72"/>
      <c r="AG50" s="347" t="s">
        <v>1616</v>
      </c>
      <c r="AH50" s="347" t="s">
        <v>694</v>
      </c>
      <c r="AI50" s="150">
        <v>0.58899999999999997</v>
      </c>
    </row>
    <row r="51" spans="1:35" ht="14.25" customHeight="1">
      <c r="A51" s="20"/>
      <c r="B51" s="83"/>
      <c r="C51" s="822" t="s">
        <v>182</v>
      </c>
      <c r="D51" s="69"/>
      <c r="E51" s="74" t="s">
        <v>182</v>
      </c>
      <c r="F51" s="1401"/>
      <c r="G51" s="774" t="s">
        <v>8099</v>
      </c>
      <c r="H51" s="636"/>
      <c r="I51" s="686"/>
      <c r="J51" s="8" t="s">
        <v>195</v>
      </c>
      <c r="K51" s="679"/>
      <c r="L51" s="687">
        <f t="shared" si="0"/>
        <v>0.60372000000000003</v>
      </c>
      <c r="M51" s="688">
        <f t="shared" si="1"/>
        <v>0</v>
      </c>
      <c r="N51" s="679"/>
      <c r="O51" s="680">
        <v>23.4</v>
      </c>
      <c r="P51" s="679"/>
      <c r="Q51" s="690"/>
      <c r="R51" s="690"/>
      <c r="S51" s="690"/>
      <c r="T51" s="690"/>
      <c r="Z51" s="15" t="s">
        <v>27</v>
      </c>
      <c r="AA51" s="15" t="s">
        <v>27</v>
      </c>
      <c r="AB51" s="15">
        <v>1.2E-5</v>
      </c>
      <c r="AC51" s="15"/>
      <c r="AD51" s="72"/>
      <c r="AG51" s="347" t="s">
        <v>1617</v>
      </c>
      <c r="AH51" s="347" t="s">
        <v>695</v>
      </c>
      <c r="AI51" s="150">
        <v>0.52200000000000002</v>
      </c>
    </row>
    <row r="52" spans="1:35" ht="14.25" customHeight="1">
      <c r="A52" s="20"/>
      <c r="B52" s="83"/>
      <c r="C52" s="822"/>
      <c r="D52" s="69"/>
      <c r="E52" s="74"/>
      <c r="F52" s="1401"/>
      <c r="G52" s="774" t="s">
        <v>8100</v>
      </c>
      <c r="H52" s="636"/>
      <c r="I52" s="686"/>
      <c r="J52" s="8" t="s">
        <v>195</v>
      </c>
      <c r="K52" s="679"/>
      <c r="L52" s="687">
        <f t="shared" si="0"/>
        <v>0.91847999999999996</v>
      </c>
      <c r="M52" s="688">
        <f t="shared" si="1"/>
        <v>0</v>
      </c>
      <c r="N52" s="679"/>
      <c r="O52" s="680">
        <v>35.6</v>
      </c>
      <c r="P52" s="679"/>
      <c r="Q52" s="690"/>
      <c r="R52" s="690"/>
      <c r="S52" s="690"/>
      <c r="T52" s="690"/>
      <c r="Z52" s="15" t="s">
        <v>27</v>
      </c>
      <c r="AA52" s="15" t="s">
        <v>27</v>
      </c>
      <c r="AB52" s="15">
        <v>2.7E-4</v>
      </c>
      <c r="AC52" s="15"/>
      <c r="AD52" s="72"/>
      <c r="AG52" s="347" t="s">
        <v>1618</v>
      </c>
      <c r="AH52" s="347" t="s">
        <v>696</v>
      </c>
      <c r="AI52" s="150">
        <v>0.50900000000000001</v>
      </c>
    </row>
    <row r="53" spans="1:35" ht="14.25" customHeight="1">
      <c r="A53" s="20"/>
      <c r="B53" s="83"/>
      <c r="C53" s="822"/>
      <c r="D53" s="69"/>
      <c r="E53" s="74"/>
      <c r="F53" s="1401"/>
      <c r="G53" s="774" t="s">
        <v>8101</v>
      </c>
      <c r="H53" s="636"/>
      <c r="I53" s="686"/>
      <c r="J53" s="8" t="s">
        <v>8079</v>
      </c>
      <c r="K53" s="679"/>
      <c r="L53" s="687">
        <f t="shared" si="0"/>
        <v>0.54696</v>
      </c>
      <c r="M53" s="688">
        <f t="shared" si="1"/>
        <v>0</v>
      </c>
      <c r="N53" s="679"/>
      <c r="O53" s="680">
        <v>21.2</v>
      </c>
      <c r="P53" s="679"/>
      <c r="Q53" s="690"/>
      <c r="R53" s="690"/>
      <c r="S53" s="690"/>
      <c r="T53" s="690"/>
      <c r="Z53" s="15" t="s">
        <v>27</v>
      </c>
      <c r="AA53" s="15" t="s">
        <v>27</v>
      </c>
      <c r="AB53" s="15">
        <v>6.7000000000000004E-2</v>
      </c>
      <c r="AC53" s="15"/>
      <c r="AD53" s="72"/>
      <c r="AG53" s="347" t="s">
        <v>1619</v>
      </c>
      <c r="AH53" s="347" t="s">
        <v>697</v>
      </c>
      <c r="AI53" s="150">
        <v>0.628</v>
      </c>
    </row>
    <row r="54" spans="1:35" ht="14.25" customHeight="1">
      <c r="A54" s="20"/>
      <c r="B54" s="83"/>
      <c r="C54" s="822"/>
      <c r="D54" s="69"/>
      <c r="E54" s="74"/>
      <c r="F54" s="1401"/>
      <c r="G54" s="774" t="s">
        <v>8102</v>
      </c>
      <c r="H54" s="636"/>
      <c r="I54" s="686"/>
      <c r="J54" s="8" t="s">
        <v>562</v>
      </c>
      <c r="K54" s="679"/>
      <c r="L54" s="687">
        <f t="shared" si="0"/>
        <v>0.34055999999999997</v>
      </c>
      <c r="M54" s="688">
        <f t="shared" si="1"/>
        <v>0</v>
      </c>
      <c r="N54" s="679"/>
      <c r="O54" s="680">
        <v>13.2</v>
      </c>
      <c r="P54" s="679"/>
      <c r="Q54" s="690"/>
      <c r="R54" s="690"/>
      <c r="S54" s="690"/>
      <c r="T54" s="690"/>
      <c r="Z54" s="15" t="s">
        <v>27</v>
      </c>
      <c r="AA54" s="15" t="s">
        <v>27</v>
      </c>
      <c r="AB54" s="15">
        <v>9.5000000000000005E-5</v>
      </c>
      <c r="AC54" s="15"/>
      <c r="AD54" s="72"/>
      <c r="AG54" s="347" t="s">
        <v>1620</v>
      </c>
      <c r="AH54" s="347" t="s">
        <v>698</v>
      </c>
      <c r="AI54" s="150">
        <v>0.51600000000000001</v>
      </c>
    </row>
    <row r="55" spans="1:35" ht="14.25" customHeight="1">
      <c r="A55" s="20"/>
      <c r="B55" s="83"/>
      <c r="C55" s="822"/>
      <c r="D55" s="69"/>
      <c r="E55" s="74"/>
      <c r="F55" s="1401"/>
      <c r="G55" s="774" t="s">
        <v>8103</v>
      </c>
      <c r="H55" s="636"/>
      <c r="I55" s="686"/>
      <c r="J55" s="8" t="s">
        <v>8079</v>
      </c>
      <c r="K55" s="679"/>
      <c r="L55" s="687">
        <f t="shared" si="0"/>
        <v>0.54696</v>
      </c>
      <c r="M55" s="688">
        <f t="shared" si="1"/>
        <v>0</v>
      </c>
      <c r="N55" s="679"/>
      <c r="O55" s="680">
        <v>21.2</v>
      </c>
      <c r="P55" s="679"/>
      <c r="Q55" s="690"/>
      <c r="R55" s="690"/>
      <c r="S55" s="690"/>
      <c r="T55" s="690"/>
      <c r="Z55" s="15" t="s">
        <v>27</v>
      </c>
      <c r="AA55" s="15" t="s">
        <v>27</v>
      </c>
      <c r="AB55" s="15">
        <v>2.6999999999999999E-5</v>
      </c>
      <c r="AC55" s="15"/>
      <c r="AD55" s="72"/>
      <c r="AG55" s="347" t="s">
        <v>1621</v>
      </c>
      <c r="AH55" s="347" t="s">
        <v>699</v>
      </c>
      <c r="AI55" s="150">
        <v>0.71699999999999997</v>
      </c>
    </row>
    <row r="56" spans="1:35" ht="14.25" customHeight="1">
      <c r="A56" s="20"/>
      <c r="B56" s="83"/>
      <c r="C56" s="822"/>
      <c r="D56" s="69"/>
      <c r="E56" s="74"/>
      <c r="F56" s="1401"/>
      <c r="G56" s="774" t="s">
        <v>8104</v>
      </c>
      <c r="H56" s="636"/>
      <c r="I56" s="686"/>
      <c r="J56" s="8" t="s">
        <v>562</v>
      </c>
      <c r="K56" s="679"/>
      <c r="L56" s="687">
        <f>ROUND(O56*0.0258,5)</f>
        <v>0.44118000000000002</v>
      </c>
      <c r="M56" s="688">
        <f>IF(ISERROR(I56*L56),"",ROUND(I56*L56,1)/1000)</f>
        <v>0</v>
      </c>
      <c r="N56" s="679"/>
      <c r="O56" s="680">
        <v>17.100000000000001</v>
      </c>
      <c r="P56" s="679"/>
      <c r="Q56" s="690"/>
      <c r="R56" s="690"/>
      <c r="S56" s="690"/>
      <c r="T56" s="690"/>
      <c r="Z56" s="15" t="s">
        <v>27</v>
      </c>
      <c r="AA56" s="15" t="s">
        <v>27</v>
      </c>
      <c r="AB56" s="15">
        <v>1.8E-3</v>
      </c>
      <c r="AC56" s="15"/>
      <c r="AD56" s="72"/>
      <c r="AG56" s="347" t="s">
        <v>1622</v>
      </c>
      <c r="AH56" s="347" t="s">
        <v>700</v>
      </c>
      <c r="AI56" s="150">
        <v>0.70600000000000007</v>
      </c>
    </row>
    <row r="57" spans="1:35" ht="14.25" customHeight="1">
      <c r="A57" s="20"/>
      <c r="B57" s="83"/>
      <c r="C57" s="822"/>
      <c r="D57" s="69"/>
      <c r="E57" s="74"/>
      <c r="F57" s="1401"/>
      <c r="G57" s="774" t="s">
        <v>8105</v>
      </c>
      <c r="H57" s="636"/>
      <c r="I57" s="686"/>
      <c r="J57" s="8" t="s">
        <v>562</v>
      </c>
      <c r="K57" s="679"/>
      <c r="L57" s="687">
        <f t="shared" si="0"/>
        <v>3.6636000000000002</v>
      </c>
      <c r="M57" s="688">
        <f t="shared" si="1"/>
        <v>0</v>
      </c>
      <c r="N57" s="679"/>
      <c r="O57" s="680">
        <v>142</v>
      </c>
      <c r="P57" s="679"/>
      <c r="Q57" s="690"/>
      <c r="R57" s="690"/>
      <c r="S57" s="690"/>
      <c r="T57" s="690"/>
      <c r="Z57" s="15" t="s">
        <v>27</v>
      </c>
      <c r="AA57" s="15" t="s">
        <v>27</v>
      </c>
      <c r="AB57" s="15">
        <v>2.0999999999999999E-3</v>
      </c>
      <c r="AC57" s="15"/>
      <c r="AD57" s="72"/>
      <c r="AG57" s="347" t="s">
        <v>1623</v>
      </c>
      <c r="AH57" s="347" t="s">
        <v>701</v>
      </c>
      <c r="AI57" s="150">
        <v>0.61699999999999999</v>
      </c>
    </row>
    <row r="58" spans="1:35" ht="14.25" customHeight="1">
      <c r="A58" s="20"/>
      <c r="B58" s="83"/>
      <c r="C58" s="822"/>
      <c r="D58" s="69"/>
      <c r="E58" s="74"/>
      <c r="F58" s="1401"/>
      <c r="G58" s="774" t="s">
        <v>8106</v>
      </c>
      <c r="H58" s="636"/>
      <c r="I58" s="686"/>
      <c r="J58" s="8" t="s">
        <v>562</v>
      </c>
      <c r="K58" s="679"/>
      <c r="L58" s="687">
        <f t="shared" si="0"/>
        <v>0.58050000000000002</v>
      </c>
      <c r="M58" s="688">
        <f t="shared" si="1"/>
        <v>0</v>
      </c>
      <c r="N58" s="679"/>
      <c r="O58" s="680">
        <v>22.5</v>
      </c>
      <c r="P58" s="679"/>
      <c r="Q58" s="690"/>
      <c r="R58" s="690"/>
      <c r="S58" s="690"/>
      <c r="T58" s="690"/>
      <c r="Z58" s="15" t="s">
        <v>27</v>
      </c>
      <c r="AA58" s="15" t="s">
        <v>27</v>
      </c>
      <c r="AB58" s="15">
        <v>3.8999999999999998E-3</v>
      </c>
      <c r="AC58" s="15"/>
      <c r="AD58" s="72"/>
      <c r="AG58" s="347" t="s">
        <v>1624</v>
      </c>
      <c r="AH58" s="347" t="s">
        <v>702</v>
      </c>
      <c r="AI58" s="150">
        <v>0.76300000000000001</v>
      </c>
    </row>
    <row r="59" spans="1:35" ht="14.25" customHeight="1">
      <c r="A59" s="20"/>
      <c r="B59" s="83"/>
      <c r="C59" s="822" t="s">
        <v>182</v>
      </c>
      <c r="D59" s="69"/>
      <c r="E59" s="74" t="s">
        <v>182</v>
      </c>
      <c r="F59" s="1402"/>
      <c r="G59" s="834" t="s">
        <v>10441</v>
      </c>
      <c r="H59" s="754"/>
      <c r="I59" s="686"/>
      <c r="J59" s="652"/>
      <c r="K59" s="679"/>
      <c r="L59" s="687">
        <f t="shared" si="0"/>
        <v>0</v>
      </c>
      <c r="M59" s="688">
        <f t="shared" si="1"/>
        <v>0</v>
      </c>
      <c r="N59" s="679"/>
      <c r="O59" s="653"/>
      <c r="P59" s="679"/>
      <c r="Q59" s="690"/>
      <c r="R59" s="690"/>
      <c r="S59" s="690"/>
      <c r="T59" s="690"/>
      <c r="Z59" s="15" t="s">
        <v>27</v>
      </c>
      <c r="AA59" s="15" t="s">
        <v>27</v>
      </c>
      <c r="AB59" s="15">
        <v>0.48</v>
      </c>
      <c r="AC59" s="15"/>
      <c r="AD59" s="72"/>
      <c r="AG59" s="347" t="s">
        <v>4808</v>
      </c>
      <c r="AH59" s="347" t="s">
        <v>703</v>
      </c>
      <c r="AI59" s="150">
        <v>0.98100000000000009</v>
      </c>
    </row>
    <row r="60" spans="1:35" ht="14.25" customHeight="1">
      <c r="A60" s="21"/>
      <c r="B60" s="92"/>
      <c r="C60" s="1243" t="s">
        <v>162</v>
      </c>
      <c r="D60" s="78"/>
      <c r="E60" s="79" t="s">
        <v>25</v>
      </c>
      <c r="F60" s="1258" t="s">
        <v>8107</v>
      </c>
      <c r="G60" s="1259"/>
      <c r="H60" s="13"/>
      <c r="I60" s="172"/>
      <c r="J60" s="8" t="s">
        <v>207</v>
      </c>
      <c r="K60" s="9"/>
      <c r="L60" s="687">
        <f t="shared" si="0"/>
        <v>3.0190000000000002E-2</v>
      </c>
      <c r="M60" s="688">
        <f t="shared" si="1"/>
        <v>0</v>
      </c>
      <c r="N60" s="679"/>
      <c r="O60" s="680">
        <v>1.17</v>
      </c>
      <c r="P60" s="679"/>
      <c r="Q60" s="725">
        <v>6.54E-2</v>
      </c>
      <c r="R60" s="688">
        <f t="shared" ref="R60:R67" si="6">IF(ISERROR(I60*Q60),"",ROUND(I60*Q60,1))</f>
        <v>0</v>
      </c>
      <c r="S60" s="688">
        <v>1</v>
      </c>
      <c r="T60" s="688">
        <f t="shared" si="2"/>
        <v>0</v>
      </c>
      <c r="Z60" s="15" t="s">
        <v>27</v>
      </c>
      <c r="AA60" s="15" t="s">
        <v>27</v>
      </c>
      <c r="AB60" s="15">
        <v>502</v>
      </c>
      <c r="AC60" s="15"/>
      <c r="AG60" s="347" t="s">
        <v>4809</v>
      </c>
      <c r="AH60" s="347" t="s">
        <v>704</v>
      </c>
      <c r="AI60" s="150">
        <v>0.183</v>
      </c>
    </row>
    <row r="61" spans="1:35" ht="15" customHeight="1">
      <c r="A61" s="22"/>
      <c r="B61" s="75"/>
      <c r="C61" s="1244"/>
      <c r="D61" s="76"/>
      <c r="E61" s="70"/>
      <c r="F61" s="1258" t="s">
        <v>8108</v>
      </c>
      <c r="G61" s="1259"/>
      <c r="H61" s="13"/>
      <c r="I61" s="172"/>
      <c r="J61" s="8" t="s">
        <v>207</v>
      </c>
      <c r="K61" s="9"/>
      <c r="L61" s="687">
        <f t="shared" si="0"/>
        <v>3.0700000000000002E-2</v>
      </c>
      <c r="M61" s="688">
        <f t="shared" si="1"/>
        <v>0</v>
      </c>
      <c r="N61" s="679"/>
      <c r="O61" s="680">
        <v>1.19</v>
      </c>
      <c r="P61" s="679"/>
      <c r="Q61" s="687">
        <v>5.7000000000000002E-2</v>
      </c>
      <c r="R61" s="688">
        <f t="shared" si="6"/>
        <v>0</v>
      </c>
      <c r="S61" s="688">
        <v>1</v>
      </c>
      <c r="T61" s="688">
        <f t="shared" si="2"/>
        <v>0</v>
      </c>
      <c r="Z61" s="15" t="s">
        <v>27</v>
      </c>
      <c r="AA61" s="15" t="s">
        <v>27</v>
      </c>
      <c r="AB61" s="15">
        <v>428</v>
      </c>
      <c r="AC61" s="15"/>
      <c r="AG61" s="347" t="s">
        <v>4810</v>
      </c>
      <c r="AH61" s="347" t="s">
        <v>715</v>
      </c>
      <c r="AI61" s="150">
        <v>0.308</v>
      </c>
    </row>
    <row r="62" spans="1:35" ht="15" customHeight="1">
      <c r="A62" s="20"/>
      <c r="B62" s="83"/>
      <c r="C62" s="1244"/>
      <c r="D62" s="76"/>
      <c r="E62" s="70"/>
      <c r="F62" s="1258" t="s">
        <v>8109</v>
      </c>
      <c r="G62" s="1259"/>
      <c r="H62" s="13"/>
      <c r="I62" s="172"/>
      <c r="J62" s="8" t="s">
        <v>207</v>
      </c>
      <c r="K62" s="9"/>
      <c r="L62" s="687">
        <f t="shared" si="0"/>
        <v>3.0700000000000002E-2</v>
      </c>
      <c r="M62" s="688">
        <f t="shared" si="1"/>
        <v>0</v>
      </c>
      <c r="N62" s="679"/>
      <c r="O62" s="680">
        <v>1.19</v>
      </c>
      <c r="P62" s="679"/>
      <c r="Q62" s="687">
        <v>5.7000000000000002E-2</v>
      </c>
      <c r="R62" s="688">
        <f t="shared" si="6"/>
        <v>0</v>
      </c>
      <c r="S62" s="688">
        <v>1</v>
      </c>
      <c r="T62" s="688">
        <f t="shared" si="2"/>
        <v>0</v>
      </c>
      <c r="Z62" s="15" t="s">
        <v>27</v>
      </c>
      <c r="AA62" s="15" t="s">
        <v>27</v>
      </c>
      <c r="AB62" s="15">
        <v>449</v>
      </c>
      <c r="AC62" s="15"/>
      <c r="AG62" s="347" t="s">
        <v>4811</v>
      </c>
      <c r="AH62" s="347" t="s">
        <v>705</v>
      </c>
      <c r="AI62" s="150">
        <v>0.48599999999999999</v>
      </c>
    </row>
    <row r="63" spans="1:35" ht="15" customHeight="1">
      <c r="A63" s="22"/>
      <c r="B63" s="75"/>
      <c r="C63" s="1244"/>
      <c r="D63" s="76"/>
      <c r="E63" s="70"/>
      <c r="F63" s="1258" t="s">
        <v>8110</v>
      </c>
      <c r="G63" s="1259"/>
      <c r="H63" s="13"/>
      <c r="I63" s="172"/>
      <c r="J63" s="8" t="s">
        <v>207</v>
      </c>
      <c r="K63" s="9"/>
      <c r="L63" s="687">
        <f t="shared" si="0"/>
        <v>3.0700000000000002E-2</v>
      </c>
      <c r="M63" s="688">
        <f t="shared" si="1"/>
        <v>0</v>
      </c>
      <c r="N63" s="679"/>
      <c r="O63" s="680">
        <v>1.19</v>
      </c>
      <c r="P63" s="679"/>
      <c r="Q63" s="687">
        <v>5.7000000000000002E-2</v>
      </c>
      <c r="R63" s="688">
        <f t="shared" si="6"/>
        <v>0</v>
      </c>
      <c r="S63" s="688">
        <v>1</v>
      </c>
      <c r="T63" s="688">
        <f t="shared" si="2"/>
        <v>0</v>
      </c>
      <c r="Z63" s="15" t="s">
        <v>27</v>
      </c>
      <c r="AA63" s="15" t="s">
        <v>27</v>
      </c>
      <c r="AB63" s="15">
        <v>440</v>
      </c>
      <c r="AC63" s="15"/>
      <c r="AG63" s="347" t="s">
        <v>4812</v>
      </c>
      <c r="AH63" s="347" t="s">
        <v>708</v>
      </c>
      <c r="AI63" s="150">
        <v>1.155</v>
      </c>
    </row>
    <row r="64" spans="1:35" ht="15" customHeight="1">
      <c r="A64" s="20"/>
      <c r="B64" s="83"/>
      <c r="C64" s="1244"/>
      <c r="D64" s="78"/>
      <c r="E64" s="90"/>
      <c r="F64" s="771" t="s">
        <v>8111</v>
      </c>
      <c r="G64" s="238" t="s">
        <v>8087</v>
      </c>
      <c r="H64" s="13"/>
      <c r="I64" s="172"/>
      <c r="J64" s="8" t="s">
        <v>207</v>
      </c>
      <c r="K64" s="9"/>
      <c r="L64" s="687">
        <f t="shared" si="0"/>
        <v>0</v>
      </c>
      <c r="M64" s="688">
        <f t="shared" si="1"/>
        <v>0</v>
      </c>
      <c r="N64" s="679"/>
      <c r="O64" s="653"/>
      <c r="P64" s="679"/>
      <c r="Q64" s="309"/>
      <c r="R64" s="688">
        <f t="shared" si="6"/>
        <v>0</v>
      </c>
      <c r="S64" s="688">
        <v>1</v>
      </c>
      <c r="T64" s="688">
        <f t="shared" si="2"/>
        <v>0</v>
      </c>
      <c r="Z64" s="15" t="s">
        <v>27</v>
      </c>
      <c r="AA64" s="15" t="s">
        <v>27</v>
      </c>
      <c r="AB64" s="15">
        <v>471</v>
      </c>
      <c r="AC64" s="15"/>
      <c r="AG64" s="347" t="s">
        <v>4813</v>
      </c>
      <c r="AH64" s="347" t="s">
        <v>709</v>
      </c>
      <c r="AI64" s="150">
        <v>0.255</v>
      </c>
    </row>
    <row r="65" spans="1:35" ht="15" customHeight="1">
      <c r="A65" s="26"/>
      <c r="B65" s="68"/>
      <c r="C65" s="1245"/>
      <c r="D65" s="76"/>
      <c r="E65" s="70"/>
      <c r="F65" s="771" t="s">
        <v>8111</v>
      </c>
      <c r="G65" s="238" t="s">
        <v>8087</v>
      </c>
      <c r="H65" s="13"/>
      <c r="I65" s="172"/>
      <c r="J65" s="8" t="s">
        <v>207</v>
      </c>
      <c r="K65" s="9"/>
      <c r="L65" s="687">
        <f t="shared" si="0"/>
        <v>0</v>
      </c>
      <c r="M65" s="688">
        <f t="shared" si="1"/>
        <v>0</v>
      </c>
      <c r="N65" s="679"/>
      <c r="O65" s="653"/>
      <c r="P65" s="679"/>
      <c r="Q65" s="309"/>
      <c r="R65" s="688">
        <f t="shared" si="6"/>
        <v>0</v>
      </c>
      <c r="S65" s="688">
        <v>1</v>
      </c>
      <c r="T65" s="688">
        <f t="shared" si="2"/>
        <v>0</v>
      </c>
      <c r="Z65" s="15" t="s">
        <v>27</v>
      </c>
      <c r="AA65" s="15" t="s">
        <v>27</v>
      </c>
      <c r="AB65" s="15">
        <v>1000</v>
      </c>
      <c r="AC65" s="15"/>
      <c r="AG65" s="347" t="s">
        <v>4814</v>
      </c>
      <c r="AH65" s="347" t="s">
        <v>716</v>
      </c>
      <c r="AI65" s="150">
        <v>4.1999999999999996E-2</v>
      </c>
    </row>
    <row r="66" spans="1:35" ht="15" customHeight="1">
      <c r="A66" s="26"/>
      <c r="B66" s="82"/>
      <c r="C66" s="796" t="s">
        <v>8112</v>
      </c>
      <c r="D66" s="265"/>
      <c r="E66" s="638"/>
      <c r="F66" s="1229"/>
      <c r="G66" s="1230"/>
      <c r="H66" s="103"/>
      <c r="I66" s="639"/>
      <c r="J66" s="8" t="s">
        <v>207</v>
      </c>
      <c r="K66" s="9"/>
      <c r="L66" s="308">
        <f t="shared" si="0"/>
        <v>3.0190000000000002E-2</v>
      </c>
      <c r="M66" s="267"/>
      <c r="N66" s="9"/>
      <c r="O66" s="307">
        <v>1.17</v>
      </c>
      <c r="P66" s="9"/>
      <c r="Q66" s="692"/>
      <c r="R66" s="19">
        <f t="shared" si="6"/>
        <v>0</v>
      </c>
      <c r="S66" s="19">
        <v>1</v>
      </c>
      <c r="T66" s="19">
        <f t="shared" si="2"/>
        <v>0</v>
      </c>
      <c r="Z66" s="15" t="s">
        <v>27</v>
      </c>
      <c r="AA66" s="15" t="s">
        <v>27</v>
      </c>
      <c r="AB66" s="15">
        <v>415</v>
      </c>
      <c r="AC66" s="15"/>
      <c r="AG66" s="347" t="s">
        <v>4815</v>
      </c>
      <c r="AH66" s="347" t="s">
        <v>717</v>
      </c>
      <c r="AI66" s="150">
        <v>0.40499999999999997</v>
      </c>
    </row>
    <row r="67" spans="1:35" ht="15" customHeight="1">
      <c r="A67" s="22"/>
      <c r="B67" s="75"/>
      <c r="C67" s="782" t="s">
        <v>41</v>
      </c>
      <c r="D67" s="640"/>
      <c r="E67" s="79" t="s">
        <v>8113</v>
      </c>
      <c r="F67" s="1265" t="s">
        <v>42</v>
      </c>
      <c r="G67" s="1266"/>
      <c r="H67" s="13"/>
      <c r="I67" s="1269"/>
      <c r="J67" s="1271" t="s">
        <v>1</v>
      </c>
      <c r="K67" s="1272"/>
      <c r="L67" s="1273">
        <f t="shared" si="0"/>
        <v>0.22291</v>
      </c>
      <c r="M67" s="1263">
        <f>IF(ISERROR(I67*L67),"",ROUND(I67*L67,1)/1000)</f>
        <v>0</v>
      </c>
      <c r="N67" s="1272"/>
      <c r="O67" s="1274">
        <v>8.64</v>
      </c>
      <c r="P67" s="1272"/>
      <c r="Q67" s="1277" t="str">
        <f>VLOOKUP(AF6,AJ9:AK21,2,FALSE)</f>
        <v>0.415</v>
      </c>
      <c r="R67" s="1263">
        <f t="shared" si="6"/>
        <v>0</v>
      </c>
      <c r="S67" s="1263">
        <v>1</v>
      </c>
      <c r="T67" s="1263">
        <f t="shared" si="2"/>
        <v>0</v>
      </c>
      <c r="Z67" s="15" t="s">
        <v>27</v>
      </c>
      <c r="AA67" s="15" t="s">
        <v>27</v>
      </c>
      <c r="AB67" s="15">
        <v>2.2999999999999998</v>
      </c>
      <c r="AC67" s="15"/>
      <c r="AG67" s="347" t="s">
        <v>4816</v>
      </c>
      <c r="AH67" s="347" t="s">
        <v>719</v>
      </c>
      <c r="AI67" s="150">
        <v>0.51800000000000002</v>
      </c>
    </row>
    <row r="68" spans="1:35" ht="15" customHeight="1">
      <c r="A68" s="26"/>
      <c r="B68" s="68"/>
      <c r="C68" s="822" t="s">
        <v>182</v>
      </c>
      <c r="D68" s="641"/>
      <c r="E68" s="642"/>
      <c r="F68" s="1267"/>
      <c r="G68" s="1268"/>
      <c r="H68" s="644"/>
      <c r="I68" s="1270"/>
      <c r="J68" s="1264"/>
      <c r="K68" s="1264"/>
      <c r="L68" s="1264"/>
      <c r="M68" s="1264"/>
      <c r="N68" s="1264"/>
      <c r="O68" s="1275"/>
      <c r="P68" s="1264"/>
      <c r="Q68" s="1278"/>
      <c r="R68" s="1264"/>
      <c r="S68" s="1264"/>
      <c r="T68" s="1264"/>
      <c r="Z68" s="15" t="s">
        <v>27</v>
      </c>
      <c r="AA68" s="15" t="s">
        <v>27</v>
      </c>
      <c r="AB68" s="15">
        <v>2.8</v>
      </c>
      <c r="AC68" s="15"/>
      <c r="AG68" s="347" t="s">
        <v>4817</v>
      </c>
      <c r="AH68" s="347" t="s">
        <v>711</v>
      </c>
      <c r="AI68" s="150">
        <v>0.245</v>
      </c>
    </row>
    <row r="69" spans="1:35" ht="15" customHeight="1">
      <c r="A69" s="26"/>
      <c r="B69" s="68"/>
      <c r="C69" s="822"/>
      <c r="D69" s="641"/>
      <c r="E69" s="70" t="s">
        <v>8114</v>
      </c>
      <c r="F69" s="1265" t="s">
        <v>42</v>
      </c>
      <c r="G69" s="1266"/>
      <c r="H69" s="13"/>
      <c r="I69" s="1269"/>
      <c r="J69" s="1271" t="s">
        <v>1</v>
      </c>
      <c r="K69" s="1272"/>
      <c r="L69" s="1273">
        <f>ROUND(O69*0.0258,5)</f>
        <v>0.22291</v>
      </c>
      <c r="M69" s="1263">
        <f>IF(ISERROR(I69*L69),"",ROUND(I69*L69,1)/1000)</f>
        <v>0</v>
      </c>
      <c r="N69" s="1272"/>
      <c r="O69" s="1274">
        <v>8.64</v>
      </c>
      <c r="P69" s="1272"/>
      <c r="Q69" s="1276" t="str">
        <f>IFERROR(VLOOKUP($AF$6&amp;E70,AG9:AI7365,3,FALSE),"")</f>
        <v/>
      </c>
      <c r="R69" s="1263" t="str">
        <f>IF(ISERROR(I69*Q69),"",ROUND(I69*Q69,1))</f>
        <v/>
      </c>
      <c r="S69" s="1263">
        <v>1</v>
      </c>
      <c r="T69" s="1263" t="str">
        <f>IF(ISERROR(R69*S69),"",ROUND(R69*S69,1))</f>
        <v/>
      </c>
      <c r="Z69" s="15" t="s">
        <v>27</v>
      </c>
      <c r="AA69" s="15" t="s">
        <v>27</v>
      </c>
      <c r="AB69" s="15">
        <v>2.2000000000000002</v>
      </c>
      <c r="AC69" s="15"/>
      <c r="AG69" s="347" t="s">
        <v>4818</v>
      </c>
      <c r="AH69" s="347" t="s">
        <v>720</v>
      </c>
      <c r="AI69" s="150">
        <v>0.443</v>
      </c>
    </row>
    <row r="70" spans="1:35" ht="15" customHeight="1">
      <c r="A70" s="26"/>
      <c r="B70" s="68"/>
      <c r="C70" s="822"/>
      <c r="D70" s="641"/>
      <c r="E70" s="236"/>
      <c r="F70" s="1267"/>
      <c r="G70" s="1268"/>
      <c r="H70" s="644"/>
      <c r="I70" s="1270"/>
      <c r="J70" s="1264"/>
      <c r="K70" s="1264"/>
      <c r="L70" s="1264"/>
      <c r="M70" s="1264"/>
      <c r="N70" s="1264"/>
      <c r="O70" s="1275"/>
      <c r="P70" s="1264"/>
      <c r="Q70" s="1264"/>
      <c r="R70" s="1264"/>
      <c r="S70" s="1264"/>
      <c r="T70" s="1264"/>
      <c r="Z70" s="15" t="s">
        <v>27</v>
      </c>
      <c r="AA70" s="15" t="s">
        <v>27</v>
      </c>
      <c r="AB70" s="15">
        <v>3</v>
      </c>
      <c r="AC70" s="15"/>
      <c r="AG70" s="347" t="s">
        <v>4819</v>
      </c>
      <c r="AH70" s="347" t="s">
        <v>712</v>
      </c>
      <c r="AI70" s="150">
        <v>0</v>
      </c>
    </row>
    <row r="71" spans="1:35" ht="15" customHeight="1">
      <c r="A71" s="20"/>
      <c r="B71" s="83"/>
      <c r="C71" s="822"/>
      <c r="D71" s="641"/>
      <c r="E71" s="70" t="s">
        <v>8114</v>
      </c>
      <c r="F71" s="1265" t="s">
        <v>42</v>
      </c>
      <c r="G71" s="1266"/>
      <c r="H71" s="13"/>
      <c r="I71" s="1269"/>
      <c r="J71" s="1271" t="s">
        <v>1</v>
      </c>
      <c r="K71" s="1272"/>
      <c r="L71" s="1273">
        <f>ROUND(O71*0.0258,5)</f>
        <v>0.22291</v>
      </c>
      <c r="M71" s="1263">
        <f>IF(ISERROR(I71*L71),"",ROUND(I71*L71,1)/1000)</f>
        <v>0</v>
      </c>
      <c r="N71" s="1272"/>
      <c r="O71" s="1274">
        <v>8.64</v>
      </c>
      <c r="P71" s="1272"/>
      <c r="Q71" s="1276" t="str">
        <f>IFERROR(VLOOKUP($AF$6&amp;E72,AG9:AI7365,3,FALSE),"")</f>
        <v/>
      </c>
      <c r="R71" s="1263" t="str">
        <f>IF(ISERROR(I71*Q71),"",ROUND(I71*Q71,1))</f>
        <v/>
      </c>
      <c r="S71" s="1263">
        <v>1</v>
      </c>
      <c r="T71" s="1263" t="str">
        <f>IF(ISERROR(R71*S71),"",ROUND(R71*S71,1))</f>
        <v/>
      </c>
      <c r="Z71" s="15" t="s">
        <v>27</v>
      </c>
      <c r="AA71" s="15" t="s">
        <v>27</v>
      </c>
      <c r="AB71" s="15">
        <v>2.2999999999999998</v>
      </c>
      <c r="AC71" s="15"/>
      <c r="AG71" s="347" t="s">
        <v>4820</v>
      </c>
      <c r="AH71" s="347" t="s">
        <v>713</v>
      </c>
      <c r="AI71" s="150">
        <v>0.432</v>
      </c>
    </row>
    <row r="72" spans="1:35" ht="15" customHeight="1">
      <c r="A72" s="26"/>
      <c r="B72" s="68"/>
      <c r="C72" s="822"/>
      <c r="D72" s="641"/>
      <c r="E72" s="236"/>
      <c r="F72" s="1267"/>
      <c r="G72" s="1268"/>
      <c r="H72" s="644"/>
      <c r="I72" s="1270"/>
      <c r="J72" s="1264"/>
      <c r="K72" s="1264"/>
      <c r="L72" s="1264"/>
      <c r="M72" s="1264"/>
      <c r="N72" s="1264"/>
      <c r="O72" s="1275"/>
      <c r="P72" s="1264"/>
      <c r="Q72" s="1264"/>
      <c r="R72" s="1264"/>
      <c r="S72" s="1264"/>
      <c r="T72" s="1264"/>
      <c r="Z72" s="15" t="s">
        <v>27</v>
      </c>
      <c r="AA72" s="15" t="s">
        <v>27</v>
      </c>
      <c r="AB72" s="15">
        <v>2.7</v>
      </c>
      <c r="AC72" s="15"/>
      <c r="AG72" s="347" t="s">
        <v>4821</v>
      </c>
      <c r="AH72" s="347" t="s">
        <v>714</v>
      </c>
      <c r="AI72" s="150">
        <v>0.37</v>
      </c>
    </row>
    <row r="73" spans="1:35" ht="15" customHeight="1">
      <c r="A73" s="26"/>
      <c r="B73" s="68"/>
      <c r="C73" s="822"/>
      <c r="D73" s="641"/>
      <c r="E73" s="70" t="s">
        <v>8114</v>
      </c>
      <c r="F73" s="1265" t="s">
        <v>42</v>
      </c>
      <c r="G73" s="1266"/>
      <c r="H73" s="13"/>
      <c r="I73" s="1269"/>
      <c r="J73" s="1271" t="s">
        <v>1</v>
      </c>
      <c r="K73" s="1272"/>
      <c r="L73" s="1273">
        <f>ROUND(O73*0.0258,5)</f>
        <v>0.22291</v>
      </c>
      <c r="M73" s="1263">
        <f>IF(ISERROR(I73*L73),"",ROUND(I73*L73,1)/1000)</f>
        <v>0</v>
      </c>
      <c r="N73" s="1272"/>
      <c r="O73" s="1274">
        <v>8.64</v>
      </c>
      <c r="P73" s="1272"/>
      <c r="Q73" s="1276" t="str">
        <f>IFERROR(VLOOKUP($AF$6&amp;E74,AG9:AI7365,3,FALSE),"")</f>
        <v/>
      </c>
      <c r="R73" s="1263" t="str">
        <f>IF(ISERROR(I73*Q73),"",ROUND(I73*Q73,1))</f>
        <v/>
      </c>
      <c r="S73" s="1263">
        <v>1</v>
      </c>
      <c r="T73" s="1263" t="str">
        <f>IF(ISERROR(R73*S73),"",ROUND(R73*S73,1))</f>
        <v/>
      </c>
      <c r="Z73" s="15" t="s">
        <v>27</v>
      </c>
      <c r="AA73" s="15" t="s">
        <v>27</v>
      </c>
      <c r="AB73" s="15">
        <v>2.2000000000000002</v>
      </c>
      <c r="AC73" s="15"/>
      <c r="AG73" s="347" t="s">
        <v>4822</v>
      </c>
      <c r="AH73" s="347" t="s">
        <v>722</v>
      </c>
      <c r="AI73" s="150">
        <v>0.52800000000000002</v>
      </c>
    </row>
    <row r="74" spans="1:35" ht="15" customHeight="1">
      <c r="A74" s="26"/>
      <c r="B74" s="68"/>
      <c r="C74" s="822"/>
      <c r="D74" s="641"/>
      <c r="E74" s="236"/>
      <c r="F74" s="1267"/>
      <c r="G74" s="1268"/>
      <c r="H74" s="644"/>
      <c r="I74" s="1270"/>
      <c r="J74" s="1264"/>
      <c r="K74" s="1264"/>
      <c r="L74" s="1264"/>
      <c r="M74" s="1264"/>
      <c r="N74" s="1264"/>
      <c r="O74" s="1275"/>
      <c r="P74" s="1264"/>
      <c r="Q74" s="1264"/>
      <c r="R74" s="1264"/>
      <c r="S74" s="1264"/>
      <c r="T74" s="1264"/>
      <c r="Z74" s="15" t="s">
        <v>27</v>
      </c>
      <c r="AA74" s="15" t="s">
        <v>27</v>
      </c>
      <c r="AB74" s="15">
        <v>0.85</v>
      </c>
      <c r="AC74" s="15"/>
      <c r="AG74" s="347" t="s">
        <v>4823</v>
      </c>
      <c r="AH74" s="347" t="s">
        <v>723</v>
      </c>
      <c r="AI74" s="150">
        <v>0.47499999999999998</v>
      </c>
    </row>
    <row r="75" spans="1:35" ht="15" customHeight="1">
      <c r="A75" s="61"/>
      <c r="B75" s="80"/>
      <c r="C75" s="822" t="s">
        <v>182</v>
      </c>
      <c r="D75" s="645"/>
      <c r="E75" s="693" t="s">
        <v>8115</v>
      </c>
      <c r="F75" s="1229" t="s">
        <v>42</v>
      </c>
      <c r="G75" s="1259"/>
      <c r="H75" s="103"/>
      <c r="I75" s="172"/>
      <c r="J75" s="8" t="s">
        <v>1</v>
      </c>
      <c r="K75" s="9"/>
      <c r="L75" s="71">
        <f>ROUND(O75*0.0258,5)</f>
        <v>0.22291</v>
      </c>
      <c r="M75" s="19">
        <f>IF(ISERROR(I75*L75),"",ROUND(I75*L75,1)/1000)</f>
        <v>0</v>
      </c>
      <c r="N75" s="9"/>
      <c r="O75" s="680">
        <v>8.64</v>
      </c>
      <c r="P75" s="9"/>
      <c r="Q75" s="309"/>
      <c r="R75" s="19">
        <f>IF(ISERROR(I75*Q75),"",ROUND(I75*Q75,1))</f>
        <v>0</v>
      </c>
      <c r="S75" s="19">
        <v>1</v>
      </c>
      <c r="T75" s="19">
        <f t="shared" si="2"/>
        <v>0</v>
      </c>
      <c r="Z75" s="15" t="s">
        <v>27</v>
      </c>
      <c r="AA75" s="15" t="s">
        <v>27</v>
      </c>
      <c r="AB75" s="15">
        <v>2300</v>
      </c>
      <c r="AC75" s="15"/>
      <c r="AG75" s="347" t="s">
        <v>4824</v>
      </c>
      <c r="AH75" s="347" t="s">
        <v>724</v>
      </c>
      <c r="AI75" s="150">
        <v>0.49399999999999999</v>
      </c>
    </row>
    <row r="76" spans="1:35" ht="15" customHeight="1">
      <c r="A76" s="81"/>
      <c r="B76" s="82"/>
      <c r="C76" s="822"/>
      <c r="D76" s="645"/>
      <c r="E76" s="693" t="s">
        <v>8116</v>
      </c>
      <c r="F76" s="1229"/>
      <c r="G76" s="1260"/>
      <c r="H76" s="238"/>
      <c r="I76" s="686"/>
      <c r="J76" s="8" t="s">
        <v>1</v>
      </c>
      <c r="K76" s="679"/>
      <c r="L76" s="687">
        <f>ROUND(O76*0.0258,5)</f>
        <v>9.2880000000000004E-2</v>
      </c>
      <c r="M76" s="688">
        <f>IF(ISERROR(I76*L76),"",ROUND(I76*L76,1)/1000)</f>
        <v>0</v>
      </c>
      <c r="N76" s="679"/>
      <c r="O76" s="694">
        <v>3.6</v>
      </c>
      <c r="P76" s="9"/>
      <c r="Q76" s="695"/>
      <c r="R76" s="690"/>
      <c r="S76" s="690"/>
      <c r="T76" s="690"/>
      <c r="Z76" s="15" t="s">
        <v>27</v>
      </c>
      <c r="AA76" s="15" t="s">
        <v>27</v>
      </c>
      <c r="AB76" s="15">
        <v>760</v>
      </c>
      <c r="AC76" s="15"/>
      <c r="AG76" s="347" t="s">
        <v>1625</v>
      </c>
      <c r="AH76" s="347" t="s">
        <v>738</v>
      </c>
      <c r="AI76" s="150">
        <v>0.47800000000000004</v>
      </c>
    </row>
    <row r="77" spans="1:35" ht="15" customHeight="1">
      <c r="A77" s="61"/>
      <c r="B77" s="80"/>
      <c r="C77" s="1246" t="s">
        <v>1553</v>
      </c>
      <c r="D77" s="645"/>
      <c r="E77" s="693" t="s">
        <v>1554</v>
      </c>
      <c r="F77" s="1229"/>
      <c r="G77" s="1259"/>
      <c r="H77" s="103"/>
      <c r="I77" s="686"/>
      <c r="J77" s="8" t="s">
        <v>1</v>
      </c>
      <c r="K77" s="679"/>
      <c r="L77" s="266"/>
      <c r="M77" s="267"/>
      <c r="N77" s="679"/>
      <c r="O77" s="268"/>
      <c r="P77" s="9"/>
      <c r="Q77" s="266"/>
      <c r="R77" s="267"/>
      <c r="S77" s="267"/>
      <c r="T77" s="267"/>
      <c r="Z77" s="15" t="s">
        <v>27</v>
      </c>
      <c r="AA77" s="15" t="s">
        <v>27</v>
      </c>
      <c r="AB77" s="15">
        <v>1100</v>
      </c>
      <c r="AC77" s="15"/>
      <c r="AG77" s="347" t="s">
        <v>4825</v>
      </c>
      <c r="AH77" s="347" t="s">
        <v>725</v>
      </c>
      <c r="AI77" s="150">
        <v>0.14499999999999999</v>
      </c>
    </row>
    <row r="78" spans="1:35" ht="15" customHeight="1">
      <c r="A78" s="21"/>
      <c r="B78" s="92"/>
      <c r="C78" s="1245"/>
      <c r="D78" s="645"/>
      <c r="E78" s="693" t="s">
        <v>8117</v>
      </c>
      <c r="F78" s="1229"/>
      <c r="G78" s="1260"/>
      <c r="H78" s="238"/>
      <c r="I78" s="686"/>
      <c r="J78" s="8" t="s">
        <v>1</v>
      </c>
      <c r="K78" s="679"/>
      <c r="L78" s="687">
        <f>ROUND(O78*0.0258,5)</f>
        <v>9.2880000000000004E-2</v>
      </c>
      <c r="M78" s="688">
        <f>IF(ISERROR(I78*L78),"",ROUND(I78*L78,1)/1000)</f>
        <v>0</v>
      </c>
      <c r="N78" s="679"/>
      <c r="O78" s="694">
        <v>3.6</v>
      </c>
      <c r="P78" s="9"/>
      <c r="Q78" s="695"/>
      <c r="R78" s="690"/>
      <c r="S78" s="690"/>
      <c r="T78" s="690"/>
      <c r="Z78" s="15" t="s">
        <v>27</v>
      </c>
      <c r="AA78" s="15" t="s">
        <v>27</v>
      </c>
      <c r="AB78" s="15">
        <v>14</v>
      </c>
      <c r="AC78" s="15"/>
      <c r="AG78" s="347" t="s">
        <v>4826</v>
      </c>
      <c r="AH78" s="347" t="s">
        <v>726</v>
      </c>
      <c r="AI78" s="150">
        <v>0.46799999999999997</v>
      </c>
    </row>
    <row r="79" spans="1:35" ht="30" customHeight="1">
      <c r="A79" s="21"/>
      <c r="B79" s="92"/>
      <c r="C79" s="823" t="s">
        <v>1555</v>
      </c>
      <c r="D79" s="645"/>
      <c r="E79" s="237"/>
      <c r="F79" s="1229"/>
      <c r="G79" s="1230"/>
      <c r="H79" s="103"/>
      <c r="I79" s="646"/>
      <c r="J79" s="8" t="s">
        <v>1</v>
      </c>
      <c r="K79" s="9"/>
      <c r="L79" s="309">
        <f>ROUND(O79*0.0258,5)</f>
        <v>0.22291</v>
      </c>
      <c r="M79" s="267"/>
      <c r="N79" s="679"/>
      <c r="O79" s="307">
        <v>8.64</v>
      </c>
      <c r="P79" s="9"/>
      <c r="Q79" s="697"/>
      <c r="R79" s="19">
        <f t="shared" ref="R79:R142" si="7">IF(ISERROR(I79*Q79),"",ROUND(I79*Q79,1))</f>
        <v>0</v>
      </c>
      <c r="S79" s="19">
        <v>1</v>
      </c>
      <c r="T79" s="19">
        <f>IF(ISERROR(R79*S79),"",ROUND(R79*S79,1))</f>
        <v>0</v>
      </c>
      <c r="Z79" s="15" t="s">
        <v>27</v>
      </c>
      <c r="AA79" s="15" t="s">
        <v>27</v>
      </c>
      <c r="AB79" s="15">
        <v>3400</v>
      </c>
      <c r="AC79" s="15"/>
      <c r="AG79" s="347" t="s">
        <v>1626</v>
      </c>
      <c r="AH79" s="347" t="s">
        <v>727</v>
      </c>
      <c r="AI79" s="150">
        <v>0.36000000000000004</v>
      </c>
    </row>
    <row r="80" spans="1:35" ht="15" hidden="1" customHeight="1">
      <c r="A80" s="21"/>
      <c r="B80" s="92"/>
      <c r="C80" s="824" t="s">
        <v>43</v>
      </c>
      <c r="D80" s="84"/>
      <c r="E80" s="85"/>
      <c r="F80" s="1258" t="s">
        <v>26</v>
      </c>
      <c r="G80" s="1259"/>
      <c r="H80" s="13"/>
      <c r="I80" s="17"/>
      <c r="J80" s="8" t="s">
        <v>209</v>
      </c>
      <c r="K80" s="9"/>
      <c r="L80" s="194" t="s">
        <v>27</v>
      </c>
      <c r="M80" s="195" t="s">
        <v>28</v>
      </c>
      <c r="N80" s="86"/>
      <c r="O80" s="87" t="s">
        <v>27</v>
      </c>
      <c r="P80" s="9"/>
      <c r="Q80" s="18">
        <v>2.8000000000000001E-2</v>
      </c>
      <c r="R80" s="19">
        <f t="shared" si="7"/>
        <v>0</v>
      </c>
      <c r="S80" s="19">
        <v>1</v>
      </c>
      <c r="T80" s="19">
        <f t="shared" si="2"/>
        <v>0</v>
      </c>
      <c r="Z80" s="15" t="s">
        <v>27</v>
      </c>
      <c r="AA80" s="15" t="s">
        <v>27</v>
      </c>
      <c r="AB80" s="15">
        <v>5</v>
      </c>
      <c r="AC80" s="15"/>
      <c r="AG80" s="347" t="s">
        <v>1627</v>
      </c>
      <c r="AH80" s="347" t="s">
        <v>728</v>
      </c>
      <c r="AI80" s="150">
        <v>9.0000000000000011E-3</v>
      </c>
    </row>
    <row r="81" spans="1:35" ht="15" hidden="1" customHeight="1">
      <c r="A81" s="22"/>
      <c r="B81" s="75"/>
      <c r="C81" s="825" t="s">
        <v>29</v>
      </c>
      <c r="D81" s="88"/>
      <c r="E81" s="89"/>
      <c r="F81" s="1258" t="s">
        <v>30</v>
      </c>
      <c r="G81" s="1259"/>
      <c r="H81" s="13"/>
      <c r="I81" s="17"/>
      <c r="J81" s="8" t="s">
        <v>209</v>
      </c>
      <c r="K81" s="9"/>
      <c r="L81" s="194" t="s">
        <v>27</v>
      </c>
      <c r="M81" s="195" t="s">
        <v>28</v>
      </c>
      <c r="N81" s="86"/>
      <c r="O81" s="87" t="s">
        <v>27</v>
      </c>
      <c r="P81" s="9"/>
      <c r="Q81" s="18">
        <v>5700</v>
      </c>
      <c r="R81" s="19">
        <f t="shared" si="7"/>
        <v>0</v>
      </c>
      <c r="S81" s="19">
        <v>1</v>
      </c>
      <c r="T81" s="19">
        <f t="shared" si="2"/>
        <v>0</v>
      </c>
      <c r="Z81" s="15" t="s">
        <v>27</v>
      </c>
      <c r="AA81" s="15" t="s">
        <v>27</v>
      </c>
      <c r="AB81" s="15">
        <v>1000</v>
      </c>
      <c r="AC81" s="15"/>
      <c r="AG81" s="347" t="s">
        <v>4827</v>
      </c>
      <c r="AH81" s="347" t="s">
        <v>739</v>
      </c>
      <c r="AI81" s="150">
        <v>0.53100000000000003</v>
      </c>
    </row>
    <row r="82" spans="1:35" ht="15" hidden="1" customHeight="1">
      <c r="A82" s="22"/>
      <c r="B82" s="75"/>
      <c r="C82" s="826" t="s">
        <v>31</v>
      </c>
      <c r="D82" s="78"/>
      <c r="E82" s="79" t="s">
        <v>32</v>
      </c>
      <c r="F82" s="1258" t="s">
        <v>8118</v>
      </c>
      <c r="G82" s="1259"/>
      <c r="H82" s="13"/>
      <c r="I82" s="17"/>
      <c r="J82" s="8" t="s">
        <v>195</v>
      </c>
      <c r="K82" s="9"/>
      <c r="L82" s="194" t="s">
        <v>27</v>
      </c>
      <c r="M82" s="195" t="s">
        <v>28</v>
      </c>
      <c r="N82" s="86"/>
      <c r="O82" s="87" t="s">
        <v>27</v>
      </c>
      <c r="P82" s="9"/>
      <c r="Q82" s="680">
        <v>9.5000000000000005E-5</v>
      </c>
      <c r="R82" s="19">
        <f t="shared" si="7"/>
        <v>0</v>
      </c>
      <c r="S82" s="19">
        <v>1</v>
      </c>
      <c r="T82" s="19">
        <f t="shared" si="2"/>
        <v>0</v>
      </c>
      <c r="Z82" s="15" t="s">
        <v>27</v>
      </c>
      <c r="AA82" s="15" t="s">
        <v>27</v>
      </c>
      <c r="AB82" s="15">
        <v>1000</v>
      </c>
      <c r="AC82" s="15"/>
      <c r="AG82" s="347" t="s">
        <v>4828</v>
      </c>
      <c r="AH82" s="347" t="s">
        <v>743</v>
      </c>
      <c r="AI82" s="150">
        <v>0.16200000000000001</v>
      </c>
    </row>
    <row r="83" spans="1:35" ht="28.5" hidden="1" customHeight="1">
      <c r="A83" s="22"/>
      <c r="B83" s="75"/>
      <c r="C83" s="826"/>
      <c r="D83" s="88"/>
      <c r="E83" s="90"/>
      <c r="F83" s="1258" t="s">
        <v>8119</v>
      </c>
      <c r="G83" s="1259"/>
      <c r="H83" s="13"/>
      <c r="I83" s="17"/>
      <c r="J83" s="8" t="s">
        <v>195</v>
      </c>
      <c r="K83" s="9"/>
      <c r="L83" s="194" t="s">
        <v>27</v>
      </c>
      <c r="M83" s="195" t="s">
        <v>28</v>
      </c>
      <c r="N83" s="86"/>
      <c r="O83" s="87" t="s">
        <v>27</v>
      </c>
      <c r="P83" s="9"/>
      <c r="Q83" s="680">
        <v>1.2999999999999999E-4</v>
      </c>
      <c r="R83" s="19">
        <f t="shared" si="7"/>
        <v>0</v>
      </c>
      <c r="S83" s="19">
        <v>1</v>
      </c>
      <c r="T83" s="19">
        <f t="shared" si="2"/>
        <v>0</v>
      </c>
      <c r="Z83" s="15" t="s">
        <v>27</v>
      </c>
      <c r="AA83" s="15" t="s">
        <v>27</v>
      </c>
      <c r="AB83" s="15">
        <v>2920</v>
      </c>
      <c r="AC83" s="15"/>
      <c r="AG83" s="347" t="s">
        <v>4829</v>
      </c>
      <c r="AH83" s="347" t="s">
        <v>744</v>
      </c>
      <c r="AI83" s="150">
        <v>0.53399999999999992</v>
      </c>
    </row>
    <row r="84" spans="1:35" ht="27.75" hidden="1" customHeight="1">
      <c r="A84" s="81"/>
      <c r="B84" s="82"/>
      <c r="C84" s="826"/>
      <c r="D84" s="88"/>
      <c r="E84" s="90"/>
      <c r="F84" s="1258" t="s">
        <v>8120</v>
      </c>
      <c r="G84" s="1259"/>
      <c r="H84" s="13"/>
      <c r="I84" s="17"/>
      <c r="J84" s="8" t="s">
        <v>195</v>
      </c>
      <c r="K84" s="9"/>
      <c r="L84" s="194" t="s">
        <v>27</v>
      </c>
      <c r="M84" s="195" t="s">
        <v>28</v>
      </c>
      <c r="N84" s="86"/>
      <c r="O84" s="87" t="s">
        <v>27</v>
      </c>
      <c r="P84" s="9"/>
      <c r="Q84" s="680">
        <v>4.3000000000000001E-8</v>
      </c>
      <c r="R84" s="19">
        <f t="shared" si="7"/>
        <v>0</v>
      </c>
      <c r="S84" s="19">
        <v>1</v>
      </c>
      <c r="T84" s="19">
        <f>IF(ISERROR(R84*S84),"",ROUND(R84*S84,1))</f>
        <v>0</v>
      </c>
      <c r="Z84" s="15" t="s">
        <v>27</v>
      </c>
      <c r="AA84" s="15" t="s">
        <v>27</v>
      </c>
      <c r="AB84" s="15">
        <v>2290</v>
      </c>
      <c r="AC84" s="15"/>
      <c r="AG84" s="347" t="s">
        <v>4830</v>
      </c>
      <c r="AH84" s="347" t="s">
        <v>745</v>
      </c>
      <c r="AI84" s="150">
        <v>0.36900000000000005</v>
      </c>
    </row>
    <row r="85" spans="1:35" ht="15" hidden="1" customHeight="1">
      <c r="A85" s="81"/>
      <c r="B85" s="82"/>
      <c r="C85" s="826"/>
      <c r="D85" s="84"/>
      <c r="E85" s="91"/>
      <c r="F85" s="1258" t="s">
        <v>8121</v>
      </c>
      <c r="G85" s="1259"/>
      <c r="H85" s="13"/>
      <c r="I85" s="17"/>
      <c r="J85" s="8" t="s">
        <v>195</v>
      </c>
      <c r="K85" s="9"/>
      <c r="L85" s="194" t="s">
        <v>27</v>
      </c>
      <c r="M85" s="195" t="s">
        <v>28</v>
      </c>
      <c r="N85" s="86"/>
      <c r="O85" s="87" t="s">
        <v>27</v>
      </c>
      <c r="P85" s="9"/>
      <c r="Q85" s="680">
        <v>4.1000000000000002E-2</v>
      </c>
      <c r="R85" s="19">
        <f t="shared" si="7"/>
        <v>0</v>
      </c>
      <c r="S85" s="19">
        <v>1</v>
      </c>
      <c r="T85" s="19">
        <f t="shared" si="2"/>
        <v>0</v>
      </c>
      <c r="Z85" s="15" t="s">
        <v>27</v>
      </c>
      <c r="AA85" s="15" t="s">
        <v>27</v>
      </c>
      <c r="AB85" s="15">
        <v>1720</v>
      </c>
      <c r="AC85" s="15"/>
      <c r="AG85" s="347" t="s">
        <v>1628</v>
      </c>
      <c r="AH85" s="347" t="s">
        <v>731</v>
      </c>
      <c r="AI85" s="150">
        <v>0.72799999999999998</v>
      </c>
    </row>
    <row r="86" spans="1:35" ht="38.25" hidden="1" customHeight="1">
      <c r="A86" s="81"/>
      <c r="B86" s="82"/>
      <c r="C86" s="826"/>
      <c r="D86" s="84"/>
      <c r="E86" s="79" t="s">
        <v>33</v>
      </c>
      <c r="F86" s="1258" t="s">
        <v>8118</v>
      </c>
      <c r="G86" s="1259"/>
      <c r="H86" s="13"/>
      <c r="I86" s="17"/>
      <c r="J86" s="8" t="s">
        <v>8079</v>
      </c>
      <c r="K86" s="9"/>
      <c r="L86" s="194" t="s">
        <v>27</v>
      </c>
      <c r="M86" s="195" t="s">
        <v>28</v>
      </c>
      <c r="N86" s="86"/>
      <c r="O86" s="87" t="s">
        <v>27</v>
      </c>
      <c r="P86" s="9"/>
      <c r="Q86" s="680">
        <v>0.13</v>
      </c>
      <c r="R86" s="19">
        <f t="shared" si="7"/>
        <v>0</v>
      </c>
      <c r="S86" s="19">
        <v>1</v>
      </c>
      <c r="T86" s="19">
        <f t="shared" si="2"/>
        <v>0</v>
      </c>
      <c r="Z86" s="15" t="s">
        <v>27</v>
      </c>
      <c r="AA86" s="15" t="s">
        <v>27</v>
      </c>
      <c r="AB86" s="15">
        <v>2550</v>
      </c>
      <c r="AC86" s="15"/>
      <c r="AG86" s="347" t="s">
        <v>4831</v>
      </c>
      <c r="AH86" s="347" t="s">
        <v>746</v>
      </c>
      <c r="AI86" s="150">
        <v>0.59899999999999998</v>
      </c>
    </row>
    <row r="87" spans="1:35" ht="28.5" hidden="1" customHeight="1">
      <c r="A87" s="81"/>
      <c r="B87" s="82"/>
      <c r="C87" s="826"/>
      <c r="D87" s="84"/>
      <c r="E87" s="90"/>
      <c r="F87" s="1258" t="s">
        <v>8119</v>
      </c>
      <c r="G87" s="1259"/>
      <c r="H87" s="13"/>
      <c r="I87" s="17"/>
      <c r="J87" s="8" t="s">
        <v>8079</v>
      </c>
      <c r="K87" s="9"/>
      <c r="L87" s="194" t="s">
        <v>27</v>
      </c>
      <c r="M87" s="195" t="s">
        <v>28</v>
      </c>
      <c r="N87" s="86"/>
      <c r="O87" s="87" t="s">
        <v>27</v>
      </c>
      <c r="P87" s="9"/>
      <c r="Q87" s="680">
        <v>8.2000000000000001E-5</v>
      </c>
      <c r="R87" s="19">
        <f t="shared" si="7"/>
        <v>0</v>
      </c>
      <c r="S87" s="19">
        <v>1</v>
      </c>
      <c r="T87" s="19">
        <f t="shared" si="2"/>
        <v>0</v>
      </c>
      <c r="Z87" s="15" t="s">
        <v>27</v>
      </c>
      <c r="AA87" s="15" t="s">
        <v>27</v>
      </c>
      <c r="AB87" s="15">
        <v>2770</v>
      </c>
      <c r="AC87" s="15"/>
      <c r="AG87" s="347" t="s">
        <v>1629</v>
      </c>
      <c r="AH87" s="347" t="s">
        <v>747</v>
      </c>
      <c r="AI87" s="150">
        <v>0.34799999999999998</v>
      </c>
    </row>
    <row r="88" spans="1:35" ht="15" hidden="1" customHeight="1">
      <c r="A88" s="81"/>
      <c r="B88" s="82"/>
      <c r="C88" s="826"/>
      <c r="D88" s="84"/>
      <c r="E88" s="90"/>
      <c r="F88" s="1258" t="s">
        <v>8120</v>
      </c>
      <c r="G88" s="1259"/>
      <c r="H88" s="13"/>
      <c r="I88" s="17"/>
      <c r="J88" s="8" t="s">
        <v>8079</v>
      </c>
      <c r="K88" s="9"/>
      <c r="L88" s="194" t="s">
        <v>27</v>
      </c>
      <c r="M88" s="195" t="s">
        <v>28</v>
      </c>
      <c r="N88" s="86"/>
      <c r="O88" s="87" t="s">
        <v>27</v>
      </c>
      <c r="P88" s="9"/>
      <c r="Q88" s="680">
        <v>1.4E-5</v>
      </c>
      <c r="R88" s="19">
        <f t="shared" si="7"/>
        <v>0</v>
      </c>
      <c r="S88" s="19">
        <v>1</v>
      </c>
      <c r="T88" s="19">
        <f t="shared" si="2"/>
        <v>0</v>
      </c>
      <c r="Z88" s="15" t="s">
        <v>27</v>
      </c>
      <c r="AA88" s="15" t="s">
        <v>27</v>
      </c>
      <c r="AB88" s="15">
        <v>1570</v>
      </c>
      <c r="AC88" s="15"/>
      <c r="AG88" s="347" t="s">
        <v>4832</v>
      </c>
      <c r="AH88" s="347" t="s">
        <v>748</v>
      </c>
      <c r="AI88" s="150">
        <v>0.38800000000000001</v>
      </c>
    </row>
    <row r="89" spans="1:35" ht="15" hidden="1" customHeight="1">
      <c r="A89" s="61"/>
      <c r="B89" s="80"/>
      <c r="C89" s="826"/>
      <c r="D89" s="84"/>
      <c r="E89" s="90"/>
      <c r="F89" s="1258" t="s">
        <v>8122</v>
      </c>
      <c r="G89" s="1259"/>
      <c r="H89" s="13"/>
      <c r="I89" s="17"/>
      <c r="J89" s="8" t="s">
        <v>8079</v>
      </c>
      <c r="K89" s="9"/>
      <c r="L89" s="194" t="s">
        <v>27</v>
      </c>
      <c r="M89" s="195" t="s">
        <v>28</v>
      </c>
      <c r="N89" s="86"/>
      <c r="O89" s="87" t="s">
        <v>27</v>
      </c>
      <c r="P89" s="9"/>
      <c r="Q89" s="680">
        <v>2.4000000000000001E-4</v>
      </c>
      <c r="R89" s="19">
        <f t="shared" si="7"/>
        <v>0</v>
      </c>
      <c r="S89" s="19">
        <v>1</v>
      </c>
      <c r="T89" s="19">
        <f t="shared" si="2"/>
        <v>0</v>
      </c>
      <c r="Z89" s="15" t="s">
        <v>27</v>
      </c>
      <c r="AA89" s="15" t="s">
        <v>27</v>
      </c>
      <c r="AB89" s="15">
        <v>775</v>
      </c>
      <c r="AC89" s="15"/>
      <c r="AG89" s="347" t="s">
        <v>1630</v>
      </c>
      <c r="AH89" s="347" t="s">
        <v>749</v>
      </c>
      <c r="AI89" s="150">
        <v>0.61499999999999999</v>
      </c>
    </row>
    <row r="90" spans="1:35" ht="30" hidden="1" customHeight="1">
      <c r="A90" s="81"/>
      <c r="B90" s="82"/>
      <c r="C90" s="826"/>
      <c r="D90" s="84"/>
      <c r="E90" s="90"/>
      <c r="F90" s="1258" t="s">
        <v>8123</v>
      </c>
      <c r="G90" s="1259"/>
      <c r="H90" s="13"/>
      <c r="I90" s="17"/>
      <c r="J90" s="8" t="s">
        <v>8079</v>
      </c>
      <c r="K90" s="9"/>
      <c r="L90" s="194"/>
      <c r="M90" s="195"/>
      <c r="N90" s="86"/>
      <c r="O90" s="87"/>
      <c r="P90" s="9"/>
      <c r="Q90" s="680">
        <v>1.1999999999999999E-3</v>
      </c>
      <c r="R90" s="19">
        <f t="shared" si="7"/>
        <v>0</v>
      </c>
      <c r="S90" s="19">
        <v>1</v>
      </c>
      <c r="T90" s="19">
        <f>IF(ISERROR(R90*S90),"",ROUND(R90*S90,1))</f>
        <v>0</v>
      </c>
      <c r="Z90" s="15" t="s">
        <v>27</v>
      </c>
      <c r="AA90" s="15" t="s">
        <v>27</v>
      </c>
      <c r="AB90" s="15">
        <v>2630</v>
      </c>
      <c r="AC90" s="15"/>
      <c r="AG90" s="347" t="s">
        <v>1631</v>
      </c>
      <c r="AH90" s="347" t="s">
        <v>750</v>
      </c>
      <c r="AI90" s="150">
        <v>0.54699999999999993</v>
      </c>
    </row>
    <row r="91" spans="1:35" ht="30.75" hidden="1" customHeight="1">
      <c r="A91" s="81"/>
      <c r="B91" s="82"/>
      <c r="C91" s="826"/>
      <c r="D91" s="84"/>
      <c r="E91" s="91"/>
      <c r="F91" s="1258" t="s">
        <v>8124</v>
      </c>
      <c r="G91" s="1259"/>
      <c r="H91" s="13"/>
      <c r="I91" s="17"/>
      <c r="J91" s="8" t="s">
        <v>8079</v>
      </c>
      <c r="K91" s="9"/>
      <c r="L91" s="194" t="s">
        <v>27</v>
      </c>
      <c r="M91" s="195" t="s">
        <v>28</v>
      </c>
      <c r="N91" s="86"/>
      <c r="O91" s="87" t="s">
        <v>27</v>
      </c>
      <c r="P91" s="9"/>
      <c r="Q91" s="680">
        <v>1.8E-3</v>
      </c>
      <c r="R91" s="19">
        <f t="shared" si="7"/>
        <v>0</v>
      </c>
      <c r="S91" s="19">
        <v>1</v>
      </c>
      <c r="T91" s="19">
        <f t="shared" si="2"/>
        <v>0</v>
      </c>
      <c r="Z91" s="15" t="s">
        <v>27</v>
      </c>
      <c r="AA91" s="15" t="s">
        <v>27</v>
      </c>
      <c r="AB91" s="15">
        <v>2620</v>
      </c>
      <c r="AC91" s="15"/>
      <c r="AG91" s="347" t="s">
        <v>4833</v>
      </c>
      <c r="AH91" s="347" t="s">
        <v>751</v>
      </c>
      <c r="AI91" s="150">
        <v>0.39300000000000002</v>
      </c>
    </row>
    <row r="92" spans="1:35" ht="15" hidden="1" customHeight="1">
      <c r="A92" s="81"/>
      <c r="B92" s="82"/>
      <c r="C92" s="826"/>
      <c r="D92" s="84"/>
      <c r="E92" s="85" t="s">
        <v>8125</v>
      </c>
      <c r="F92" s="1258" t="s">
        <v>8126</v>
      </c>
      <c r="G92" s="1259"/>
      <c r="H92" s="13"/>
      <c r="I92" s="17"/>
      <c r="J92" s="8" t="s">
        <v>209</v>
      </c>
      <c r="K92" s="9"/>
      <c r="L92" s="194" t="s">
        <v>27</v>
      </c>
      <c r="M92" s="195" t="s">
        <v>28</v>
      </c>
      <c r="N92" s="86"/>
      <c r="O92" s="87" t="s">
        <v>27</v>
      </c>
      <c r="P92" s="9"/>
      <c r="Q92" s="680">
        <v>0.48</v>
      </c>
      <c r="R92" s="19">
        <f t="shared" si="7"/>
        <v>0</v>
      </c>
      <c r="S92" s="19">
        <v>1</v>
      </c>
      <c r="T92" s="19">
        <f t="shared" si="2"/>
        <v>0</v>
      </c>
      <c r="Z92" s="15" t="s">
        <v>27</v>
      </c>
      <c r="AA92" s="15" t="s">
        <v>27</v>
      </c>
      <c r="AB92" s="15">
        <v>1570</v>
      </c>
      <c r="AC92" s="15"/>
      <c r="AG92" s="347" t="s">
        <v>1632</v>
      </c>
      <c r="AH92" s="347" t="s">
        <v>752</v>
      </c>
      <c r="AI92" s="150">
        <v>0.501</v>
      </c>
    </row>
    <row r="93" spans="1:35" ht="15" hidden="1" customHeight="1">
      <c r="A93" s="61"/>
      <c r="B93" s="80"/>
      <c r="C93" s="1248" t="s">
        <v>8127</v>
      </c>
      <c r="D93" s="84"/>
      <c r="E93" s="1251"/>
      <c r="F93" s="1254" t="s">
        <v>8128</v>
      </c>
      <c r="G93" s="1255"/>
      <c r="H93" s="13"/>
      <c r="I93" s="17"/>
      <c r="J93" s="8" t="s">
        <v>195</v>
      </c>
      <c r="K93" s="9"/>
      <c r="L93" s="194" t="s">
        <v>27</v>
      </c>
      <c r="M93" s="195" t="s">
        <v>28</v>
      </c>
      <c r="N93" s="86"/>
      <c r="O93" s="87" t="s">
        <v>27</v>
      </c>
      <c r="P93" s="9"/>
      <c r="Q93" s="680">
        <v>4.8999999999999997E-7</v>
      </c>
      <c r="R93" s="19">
        <f t="shared" si="7"/>
        <v>0</v>
      </c>
      <c r="S93" s="19">
        <v>1</v>
      </c>
      <c r="T93" s="19">
        <f>IF(ISERROR(R93*S93),"",ROUND(R93*S93,1))</f>
        <v>0</v>
      </c>
      <c r="Z93" s="15" t="s">
        <v>27</v>
      </c>
      <c r="AA93" s="15" t="s">
        <v>27</v>
      </c>
      <c r="AB93" s="15">
        <v>775</v>
      </c>
      <c r="AC93" s="15"/>
      <c r="AG93" s="347" t="s">
        <v>1633</v>
      </c>
      <c r="AH93" s="347" t="s">
        <v>753</v>
      </c>
      <c r="AI93" s="150">
        <v>0.54100000000000004</v>
      </c>
    </row>
    <row r="94" spans="1:35" ht="36" hidden="1" customHeight="1">
      <c r="A94" s="142"/>
      <c r="B94" s="142"/>
      <c r="C94" s="1249"/>
      <c r="D94" s="84"/>
      <c r="E94" s="1252"/>
      <c r="F94" s="1254" t="s">
        <v>8129</v>
      </c>
      <c r="G94" s="1255"/>
      <c r="H94" s="13"/>
      <c r="I94" s="17"/>
      <c r="J94" s="8" t="s">
        <v>195</v>
      </c>
      <c r="K94" s="9"/>
      <c r="L94" s="194" t="s">
        <v>27</v>
      </c>
      <c r="M94" s="195" t="s">
        <v>28</v>
      </c>
      <c r="N94" s="86"/>
      <c r="O94" s="87" t="s">
        <v>27</v>
      </c>
      <c r="P94" s="9"/>
      <c r="Q94" s="680">
        <v>2.3E-6</v>
      </c>
      <c r="R94" s="19">
        <f t="shared" si="7"/>
        <v>0</v>
      </c>
      <c r="S94" s="19">
        <v>1</v>
      </c>
      <c r="T94" s="19">
        <f>IF(ISERROR(R94*S94),"",ROUND(R94*S94,1))</f>
        <v>0</v>
      </c>
      <c r="Z94" s="15" t="s">
        <v>27</v>
      </c>
      <c r="AA94" s="15"/>
      <c r="AB94" s="15"/>
      <c r="AC94" s="15"/>
      <c r="AG94" s="347" t="s">
        <v>4834</v>
      </c>
      <c r="AH94" s="347" t="s">
        <v>754</v>
      </c>
      <c r="AI94" s="150">
        <v>0.68700000000000006</v>
      </c>
    </row>
    <row r="95" spans="1:35" ht="36" hidden="1" customHeight="1">
      <c r="A95" s="142"/>
      <c r="B95" s="142"/>
      <c r="C95" s="1250"/>
      <c r="D95" s="84"/>
      <c r="E95" s="1253"/>
      <c r="F95" s="1254" t="s">
        <v>8130</v>
      </c>
      <c r="G95" s="1255"/>
      <c r="H95" s="13"/>
      <c r="I95" s="17"/>
      <c r="J95" s="8" t="s">
        <v>195</v>
      </c>
      <c r="K95" s="9"/>
      <c r="L95" s="194" t="s">
        <v>27</v>
      </c>
      <c r="M95" s="195" t="s">
        <v>28</v>
      </c>
      <c r="N95" s="86"/>
      <c r="O95" s="87" t="s">
        <v>27</v>
      </c>
      <c r="P95" s="9"/>
      <c r="Q95" s="680">
        <v>7.1999999999999997E-6</v>
      </c>
      <c r="R95" s="19">
        <f t="shared" si="7"/>
        <v>0</v>
      </c>
      <c r="S95" s="19">
        <v>1</v>
      </c>
      <c r="T95" s="19">
        <f>IF(ISERROR(R95*S95),"",ROUND(R95*S95,1))</f>
        <v>0</v>
      </c>
      <c r="Z95" s="15" t="s">
        <v>27</v>
      </c>
      <c r="AA95" s="15"/>
      <c r="AB95" s="15"/>
      <c r="AC95" s="15"/>
      <c r="AG95" s="347" t="s">
        <v>1634</v>
      </c>
      <c r="AH95" s="347" t="s">
        <v>755</v>
      </c>
      <c r="AI95" s="150">
        <v>0.72499999999999998</v>
      </c>
    </row>
    <row r="96" spans="1:35" ht="38.25" hidden="1" customHeight="1">
      <c r="A96" s="142"/>
      <c r="B96" s="142"/>
      <c r="C96" s="825" t="s">
        <v>8131</v>
      </c>
      <c r="D96" s="88"/>
      <c r="E96" s="89"/>
      <c r="F96" s="1256" t="s">
        <v>8132</v>
      </c>
      <c r="G96" s="1257"/>
      <c r="H96" s="13"/>
      <c r="I96" s="17"/>
      <c r="J96" s="8" t="s">
        <v>210</v>
      </c>
      <c r="K96" s="9"/>
      <c r="L96" s="194" t="s">
        <v>27</v>
      </c>
      <c r="M96" s="195" t="s">
        <v>28</v>
      </c>
      <c r="N96" s="86"/>
      <c r="O96" s="87" t="s">
        <v>27</v>
      </c>
      <c r="P96" s="9"/>
      <c r="Q96" s="680">
        <v>8.6999999999999993</v>
      </c>
      <c r="R96" s="19">
        <f t="shared" si="7"/>
        <v>0</v>
      </c>
      <c r="S96" s="19">
        <v>1</v>
      </c>
      <c r="T96" s="19">
        <f>IF(ISERROR(R96*S96),"",ROUND(R96*S96,1))</f>
        <v>0</v>
      </c>
      <c r="Z96" s="15" t="s">
        <v>27</v>
      </c>
      <c r="AA96" s="15"/>
      <c r="AB96" s="15"/>
      <c r="AC96" s="15"/>
      <c r="AG96" s="347" t="s">
        <v>4835</v>
      </c>
      <c r="AH96" s="347" t="s">
        <v>707</v>
      </c>
      <c r="AI96" s="150">
        <v>0.29500000000000004</v>
      </c>
    </row>
    <row r="97" spans="3:35" ht="15" customHeight="1">
      <c r="C97" s="786" t="s">
        <v>8133</v>
      </c>
      <c r="D97" s="84"/>
      <c r="E97" s="85"/>
      <c r="F97" s="1258" t="s">
        <v>34</v>
      </c>
      <c r="G97" s="1394"/>
      <c r="H97" s="13"/>
      <c r="I97" s="17"/>
      <c r="J97" s="8" t="s">
        <v>210</v>
      </c>
      <c r="K97" s="9"/>
      <c r="L97" s="194" t="s">
        <v>27</v>
      </c>
      <c r="M97" s="195" t="s">
        <v>28</v>
      </c>
      <c r="N97" s="86"/>
      <c r="O97" s="87" t="s">
        <v>27</v>
      </c>
      <c r="P97" s="9"/>
      <c r="Q97" s="680">
        <v>515</v>
      </c>
      <c r="R97" s="19">
        <f t="shared" si="7"/>
        <v>0</v>
      </c>
      <c r="S97" s="19">
        <v>1</v>
      </c>
      <c r="T97" s="19">
        <f t="shared" ref="T97:T160" si="8">IF(ISERROR(R97*S97),"",ROUND(R97*S97,1))</f>
        <v>0</v>
      </c>
      <c r="AA97" s="15"/>
      <c r="AB97" s="15"/>
      <c r="AC97" s="15"/>
      <c r="AG97" s="347" t="s">
        <v>4836</v>
      </c>
      <c r="AH97" s="347" t="s">
        <v>756</v>
      </c>
      <c r="AI97" s="150">
        <v>0.16899999999999998</v>
      </c>
    </row>
    <row r="98" spans="3:35" ht="15" customHeight="1">
      <c r="C98" s="1243" t="s">
        <v>35</v>
      </c>
      <c r="D98" s="84"/>
      <c r="E98" s="93"/>
      <c r="F98" s="1258" t="s">
        <v>36</v>
      </c>
      <c r="G98" s="1394"/>
      <c r="H98" s="13"/>
      <c r="I98" s="17"/>
      <c r="J98" s="8" t="s">
        <v>210</v>
      </c>
      <c r="K98" s="9"/>
      <c r="L98" s="194" t="s">
        <v>27</v>
      </c>
      <c r="M98" s="195" t="s">
        <v>28</v>
      </c>
      <c r="N98" s="86"/>
      <c r="O98" s="87" t="s">
        <v>27</v>
      </c>
      <c r="P98" s="9"/>
      <c r="Q98" s="680">
        <v>428</v>
      </c>
      <c r="R98" s="19">
        <f t="shared" si="7"/>
        <v>0</v>
      </c>
      <c r="S98" s="19">
        <v>1</v>
      </c>
      <c r="T98" s="19">
        <f t="shared" si="8"/>
        <v>0</v>
      </c>
      <c r="U98" s="4"/>
      <c r="Y98" s="3"/>
      <c r="AA98" s="15"/>
      <c r="AB98" s="15"/>
      <c r="AC98" s="15"/>
      <c r="AD98" s="15"/>
      <c r="AG98" s="347" t="s">
        <v>1635</v>
      </c>
      <c r="AH98" s="347" t="s">
        <v>4837</v>
      </c>
      <c r="AI98" s="150">
        <v>0.43099999999999999</v>
      </c>
    </row>
    <row r="99" spans="3:35" ht="15" customHeight="1">
      <c r="C99" s="1399"/>
      <c r="D99" s="84"/>
      <c r="E99" s="91"/>
      <c r="F99" s="1258" t="s">
        <v>37</v>
      </c>
      <c r="G99" s="1394"/>
      <c r="H99" s="13"/>
      <c r="I99" s="17"/>
      <c r="J99" s="8" t="s">
        <v>210</v>
      </c>
      <c r="K99" s="9"/>
      <c r="L99" s="194" t="s">
        <v>27</v>
      </c>
      <c r="M99" s="195" t="s">
        <v>28</v>
      </c>
      <c r="N99" s="86"/>
      <c r="O99" s="87" t="s">
        <v>27</v>
      </c>
      <c r="P99" s="9"/>
      <c r="Q99" s="680">
        <v>449</v>
      </c>
      <c r="R99" s="19">
        <f t="shared" si="7"/>
        <v>0</v>
      </c>
      <c r="S99" s="19">
        <v>1</v>
      </c>
      <c r="T99" s="19">
        <f t="shared" si="8"/>
        <v>0</v>
      </c>
      <c r="U99" s="4"/>
      <c r="Y99" s="3"/>
      <c r="AA99" s="15"/>
      <c r="AB99" s="15"/>
      <c r="AC99" s="15"/>
      <c r="AD99" s="15"/>
      <c r="AG99" s="347" t="s">
        <v>1636</v>
      </c>
      <c r="AH99" s="347" t="s">
        <v>732</v>
      </c>
      <c r="AI99" s="150">
        <v>0.47899999999999998</v>
      </c>
    </row>
    <row r="100" spans="3:35" ht="15" customHeight="1">
      <c r="C100" s="1243" t="s">
        <v>8134</v>
      </c>
      <c r="D100" s="84"/>
      <c r="E100" s="93"/>
      <c r="F100" s="1258" t="s">
        <v>36</v>
      </c>
      <c r="G100" s="1394"/>
      <c r="H100" s="13"/>
      <c r="I100" s="17"/>
      <c r="J100" s="8" t="s">
        <v>210</v>
      </c>
      <c r="K100" s="9"/>
      <c r="L100" s="194" t="s">
        <v>27</v>
      </c>
      <c r="M100" s="195" t="s">
        <v>28</v>
      </c>
      <c r="N100" s="86"/>
      <c r="O100" s="87" t="s">
        <v>27</v>
      </c>
      <c r="P100" s="9"/>
      <c r="Q100" s="680">
        <v>440</v>
      </c>
      <c r="R100" s="19">
        <f t="shared" si="7"/>
        <v>0</v>
      </c>
      <c r="S100" s="19">
        <v>1</v>
      </c>
      <c r="T100" s="19">
        <f t="shared" si="8"/>
        <v>0</v>
      </c>
      <c r="U100" s="4"/>
      <c r="Y100" s="3"/>
      <c r="AA100" s="15"/>
      <c r="AB100" s="15"/>
      <c r="AC100" s="15"/>
      <c r="AD100" s="15"/>
      <c r="AG100" s="347" t="s">
        <v>4838</v>
      </c>
      <c r="AH100" s="347" t="s">
        <v>706</v>
      </c>
      <c r="AI100" s="150">
        <v>0.40600000000000003</v>
      </c>
    </row>
    <row r="101" spans="3:35" ht="14.25" customHeight="1">
      <c r="C101" s="1398"/>
      <c r="D101" s="84"/>
      <c r="E101" s="90"/>
      <c r="F101" s="1258" t="s">
        <v>37</v>
      </c>
      <c r="G101" s="1400"/>
      <c r="H101" s="13"/>
      <c r="I101" s="17"/>
      <c r="J101" s="8" t="s">
        <v>210</v>
      </c>
      <c r="K101" s="9"/>
      <c r="L101" s="194" t="s">
        <v>27</v>
      </c>
      <c r="M101" s="195" t="s">
        <v>28</v>
      </c>
      <c r="N101" s="86"/>
      <c r="O101" s="87" t="s">
        <v>27</v>
      </c>
      <c r="P101" s="9"/>
      <c r="Q101" s="680">
        <v>471</v>
      </c>
      <c r="R101" s="19">
        <f t="shared" si="7"/>
        <v>0</v>
      </c>
      <c r="S101" s="19">
        <v>1</v>
      </c>
      <c r="T101" s="19">
        <f t="shared" si="8"/>
        <v>0</v>
      </c>
      <c r="U101" s="4"/>
      <c r="Y101" s="3"/>
      <c r="AA101" s="15"/>
      <c r="AB101" s="15"/>
      <c r="AC101" s="15"/>
      <c r="AD101" s="15"/>
      <c r="AG101" s="347" t="s">
        <v>1637</v>
      </c>
      <c r="AH101" s="347" t="s">
        <v>733</v>
      </c>
      <c r="AI101" s="150">
        <v>0.58399999999999996</v>
      </c>
    </row>
    <row r="102" spans="3:35" ht="15" customHeight="1">
      <c r="C102" s="1398"/>
      <c r="D102" s="84"/>
      <c r="E102" s="90"/>
      <c r="F102" s="1258" t="s">
        <v>8135</v>
      </c>
      <c r="G102" s="1394"/>
      <c r="H102" s="13"/>
      <c r="I102" s="17"/>
      <c r="J102" s="8" t="s">
        <v>210</v>
      </c>
      <c r="K102" s="9"/>
      <c r="L102" s="194" t="s">
        <v>27</v>
      </c>
      <c r="M102" s="195" t="s">
        <v>28</v>
      </c>
      <c r="N102" s="86"/>
      <c r="O102" s="87" t="s">
        <v>27</v>
      </c>
      <c r="P102" s="9"/>
      <c r="Q102" s="680">
        <v>413</v>
      </c>
      <c r="R102" s="19">
        <f t="shared" si="7"/>
        <v>0</v>
      </c>
      <c r="S102" s="19">
        <v>1</v>
      </c>
      <c r="T102" s="19">
        <f t="shared" si="8"/>
        <v>0</v>
      </c>
      <c r="AA102" s="15"/>
      <c r="AB102" s="15"/>
      <c r="AC102" s="15"/>
      <c r="AG102" s="347" t="s">
        <v>1638</v>
      </c>
      <c r="AH102" s="347" t="s">
        <v>757</v>
      </c>
      <c r="AI102" s="150">
        <v>0.52100000000000002</v>
      </c>
    </row>
    <row r="103" spans="3:35" ht="15" customHeight="1">
      <c r="C103" s="1398"/>
      <c r="D103" s="84"/>
      <c r="E103" s="90"/>
      <c r="F103" s="1258" t="s">
        <v>8136</v>
      </c>
      <c r="G103" s="1394"/>
      <c r="H103" s="13"/>
      <c r="I103" s="17"/>
      <c r="J103" s="8" t="s">
        <v>210</v>
      </c>
      <c r="K103" s="9"/>
      <c r="L103" s="194" t="s">
        <v>27</v>
      </c>
      <c r="M103" s="195" t="s">
        <v>28</v>
      </c>
      <c r="N103" s="86"/>
      <c r="O103" s="87" t="s">
        <v>27</v>
      </c>
      <c r="P103" s="9"/>
      <c r="Q103" s="680">
        <v>415</v>
      </c>
      <c r="R103" s="19">
        <f t="shared" si="7"/>
        <v>0</v>
      </c>
      <c r="S103" s="19">
        <v>1</v>
      </c>
      <c r="T103" s="19">
        <f t="shared" si="8"/>
        <v>0</v>
      </c>
      <c r="AA103" s="15"/>
      <c r="AB103" s="15"/>
      <c r="AC103" s="15"/>
      <c r="AG103" s="347" t="s">
        <v>4839</v>
      </c>
      <c r="AH103" s="347" t="s">
        <v>758</v>
      </c>
      <c r="AI103" s="150">
        <v>0.27300000000000002</v>
      </c>
    </row>
    <row r="104" spans="3:35" ht="15" customHeight="1">
      <c r="C104" s="1398"/>
      <c r="D104" s="78"/>
      <c r="E104" s="90"/>
      <c r="F104" s="1258" t="s">
        <v>8137</v>
      </c>
      <c r="G104" s="1394"/>
      <c r="H104" s="13"/>
      <c r="I104" s="17"/>
      <c r="J104" s="8" t="s">
        <v>210</v>
      </c>
      <c r="K104" s="9"/>
      <c r="L104" s="194" t="s">
        <v>27</v>
      </c>
      <c r="M104" s="195" t="s">
        <v>28</v>
      </c>
      <c r="N104" s="86"/>
      <c r="O104" s="87" t="s">
        <v>27</v>
      </c>
      <c r="P104" s="9"/>
      <c r="Q104" s="680">
        <v>220</v>
      </c>
      <c r="R104" s="19">
        <f>IF(ISERROR(I104*Q104),"",ROUND(I104*Q104,1))</f>
        <v>0</v>
      </c>
      <c r="S104" s="19">
        <v>1</v>
      </c>
      <c r="T104" s="19">
        <f t="shared" si="8"/>
        <v>0</v>
      </c>
      <c r="AA104" s="15"/>
      <c r="AB104" s="15"/>
      <c r="AC104" s="15"/>
      <c r="AG104" s="347" t="s">
        <v>4840</v>
      </c>
      <c r="AH104" s="347" t="s">
        <v>759</v>
      </c>
      <c r="AI104" s="150">
        <v>0.28100000000000003</v>
      </c>
    </row>
    <row r="105" spans="3:35" ht="15" customHeight="1">
      <c r="C105" s="1398"/>
      <c r="D105" s="78"/>
      <c r="E105" s="90"/>
      <c r="F105" s="1258" t="s">
        <v>8138</v>
      </c>
      <c r="G105" s="1394"/>
      <c r="H105" s="13"/>
      <c r="I105" s="17"/>
      <c r="J105" s="8" t="s">
        <v>210</v>
      </c>
      <c r="K105" s="9"/>
      <c r="L105" s="194" t="s">
        <v>27</v>
      </c>
      <c r="M105" s="195" t="s">
        <v>28</v>
      </c>
      <c r="N105" s="86"/>
      <c r="O105" s="87" t="s">
        <v>27</v>
      </c>
      <c r="P105" s="9"/>
      <c r="Q105" s="680">
        <v>320</v>
      </c>
      <c r="R105" s="19">
        <f>IF(ISERROR(I105*Q105),"",ROUND(I105*Q105,1))</f>
        <v>0</v>
      </c>
      <c r="S105" s="19">
        <v>1</v>
      </c>
      <c r="T105" s="19">
        <f t="shared" si="8"/>
        <v>0</v>
      </c>
      <c r="AA105" s="15"/>
      <c r="AB105" s="15"/>
      <c r="AC105" s="15"/>
      <c r="AG105" s="347" t="s">
        <v>4841</v>
      </c>
      <c r="AH105" s="347" t="s">
        <v>734</v>
      </c>
      <c r="AI105" s="150">
        <v>0.627</v>
      </c>
    </row>
    <row r="106" spans="3:35" ht="15" customHeight="1">
      <c r="C106" s="1398"/>
      <c r="D106" s="78"/>
      <c r="E106" s="90"/>
      <c r="F106" s="1258" t="s">
        <v>8139</v>
      </c>
      <c r="G106" s="1394"/>
      <c r="H106" s="13"/>
      <c r="I106" s="17"/>
      <c r="J106" s="8" t="s">
        <v>210</v>
      </c>
      <c r="K106" s="9"/>
      <c r="L106" s="194" t="s">
        <v>27</v>
      </c>
      <c r="M106" s="195" t="s">
        <v>28</v>
      </c>
      <c r="N106" s="86"/>
      <c r="O106" s="87" t="s">
        <v>27</v>
      </c>
      <c r="P106" s="9"/>
      <c r="Q106" s="680">
        <v>300</v>
      </c>
      <c r="R106" s="19">
        <f t="shared" si="7"/>
        <v>0</v>
      </c>
      <c r="S106" s="19">
        <v>1</v>
      </c>
      <c r="T106" s="19">
        <f t="shared" si="8"/>
        <v>0</v>
      </c>
      <c r="AG106" s="347" t="s">
        <v>4842</v>
      </c>
      <c r="AH106" s="347" t="s">
        <v>760</v>
      </c>
      <c r="AI106" s="150">
        <v>0.54100000000000004</v>
      </c>
    </row>
    <row r="107" spans="3:35" ht="15" customHeight="1">
      <c r="C107" s="1399"/>
      <c r="D107" s="88"/>
      <c r="E107" s="91"/>
      <c r="F107" s="1258" t="s">
        <v>8140</v>
      </c>
      <c r="G107" s="1394"/>
      <c r="H107" s="13"/>
      <c r="I107" s="17"/>
      <c r="J107" s="8" t="s">
        <v>210</v>
      </c>
      <c r="K107" s="9"/>
      <c r="L107" s="194" t="s">
        <v>27</v>
      </c>
      <c r="M107" s="195" t="s">
        <v>28</v>
      </c>
      <c r="N107" s="86"/>
      <c r="O107" s="87" t="s">
        <v>27</v>
      </c>
      <c r="P107" s="9"/>
      <c r="Q107" s="680">
        <v>600</v>
      </c>
      <c r="R107" s="19">
        <f>IF(ISERROR(I107*Q107),"",ROUND(I107*Q107,1))</f>
        <v>0</v>
      </c>
      <c r="S107" s="19">
        <v>1</v>
      </c>
      <c r="T107" s="19">
        <f t="shared" si="8"/>
        <v>0</v>
      </c>
      <c r="AG107" s="347" t="s">
        <v>1639</v>
      </c>
      <c r="AH107" s="347" t="s">
        <v>761</v>
      </c>
      <c r="AI107" s="150">
        <v>0.28999999999999998</v>
      </c>
    </row>
    <row r="108" spans="3:35" ht="15" customHeight="1">
      <c r="C108" s="1246" t="s">
        <v>8141</v>
      </c>
      <c r="D108" s="88"/>
      <c r="E108" s="70"/>
      <c r="F108" s="1258" t="s">
        <v>36</v>
      </c>
      <c r="G108" s="1394"/>
      <c r="H108" s="13"/>
      <c r="I108" s="17"/>
      <c r="J108" s="8" t="s">
        <v>210</v>
      </c>
      <c r="K108" s="9"/>
      <c r="L108" s="194" t="s">
        <v>27</v>
      </c>
      <c r="M108" s="195" t="s">
        <v>28</v>
      </c>
      <c r="N108" s="86"/>
      <c r="O108" s="87" t="s">
        <v>27</v>
      </c>
      <c r="P108" s="9"/>
      <c r="Q108" s="680">
        <v>440</v>
      </c>
      <c r="R108" s="19">
        <f>IF(ISERROR(I108*Q108),"",ROUND(I108*Q108,1))</f>
        <v>0</v>
      </c>
      <c r="S108" s="19">
        <v>1</v>
      </c>
      <c r="T108" s="19">
        <f t="shared" si="8"/>
        <v>0</v>
      </c>
      <c r="AG108" s="347" t="s">
        <v>4843</v>
      </c>
      <c r="AH108" s="347" t="s">
        <v>762</v>
      </c>
      <c r="AI108" s="150">
        <v>0.66</v>
      </c>
    </row>
    <row r="109" spans="3:35" ht="15" customHeight="1">
      <c r="C109" s="1398"/>
      <c r="D109" s="88"/>
      <c r="E109" s="90"/>
      <c r="F109" s="1258" t="s">
        <v>37</v>
      </c>
      <c r="G109" s="1394"/>
      <c r="H109" s="13"/>
      <c r="I109" s="17"/>
      <c r="J109" s="8" t="s">
        <v>210</v>
      </c>
      <c r="K109" s="9"/>
      <c r="L109" s="194" t="s">
        <v>27</v>
      </c>
      <c r="M109" s="195" t="s">
        <v>28</v>
      </c>
      <c r="N109" s="86"/>
      <c r="O109" s="87" t="s">
        <v>27</v>
      </c>
      <c r="P109" s="9"/>
      <c r="Q109" s="680">
        <v>471</v>
      </c>
      <c r="R109" s="19">
        <f>IF(ISERROR(I109*Q109),"",ROUND(I109*Q109,1))</f>
        <v>0</v>
      </c>
      <c r="S109" s="19">
        <v>1</v>
      </c>
      <c r="T109" s="19">
        <f t="shared" si="8"/>
        <v>0</v>
      </c>
      <c r="AG109" s="347" t="s">
        <v>4844</v>
      </c>
      <c r="AH109" s="347" t="s">
        <v>736</v>
      </c>
      <c r="AI109" s="150">
        <v>0.27700000000000002</v>
      </c>
    </row>
    <row r="110" spans="3:35" ht="15" customHeight="1">
      <c r="C110" s="1398"/>
      <c r="D110" s="88"/>
      <c r="E110" s="90"/>
      <c r="F110" s="1258" t="s">
        <v>8135</v>
      </c>
      <c r="G110" s="1394"/>
      <c r="H110" s="13"/>
      <c r="I110" s="17"/>
      <c r="J110" s="8" t="s">
        <v>210</v>
      </c>
      <c r="K110" s="9"/>
      <c r="L110" s="194" t="s">
        <v>27</v>
      </c>
      <c r="M110" s="195" t="s">
        <v>28</v>
      </c>
      <c r="N110" s="86"/>
      <c r="O110" s="87" t="s">
        <v>27</v>
      </c>
      <c r="P110" s="9"/>
      <c r="Q110" s="680">
        <v>413</v>
      </c>
      <c r="R110" s="19">
        <f>IF(ISERROR(I110*Q110),"",ROUND(I110*Q110,1))</f>
        <v>0</v>
      </c>
      <c r="S110" s="19">
        <v>1</v>
      </c>
      <c r="T110" s="19">
        <f t="shared" si="8"/>
        <v>0</v>
      </c>
      <c r="AG110" s="347" t="s">
        <v>4845</v>
      </c>
      <c r="AH110" s="347" t="s">
        <v>763</v>
      </c>
      <c r="AI110" s="150">
        <v>0.49799999999999994</v>
      </c>
    </row>
    <row r="111" spans="3:35" ht="15" customHeight="1">
      <c r="C111" s="1399"/>
      <c r="D111" s="88"/>
      <c r="E111" s="91"/>
      <c r="F111" s="1258" t="s">
        <v>8136</v>
      </c>
      <c r="G111" s="1394"/>
      <c r="H111" s="13"/>
      <c r="I111" s="17"/>
      <c r="J111" s="8" t="s">
        <v>210</v>
      </c>
      <c r="K111" s="9"/>
      <c r="L111" s="194" t="s">
        <v>27</v>
      </c>
      <c r="M111" s="195" t="s">
        <v>28</v>
      </c>
      <c r="N111" s="86"/>
      <c r="O111" s="87" t="s">
        <v>27</v>
      </c>
      <c r="P111" s="9"/>
      <c r="Q111" s="680">
        <v>415</v>
      </c>
      <c r="R111" s="19">
        <f>IF(ISERROR(I111*Q111),"",ROUND(I111*Q111,1))</f>
        <v>0</v>
      </c>
      <c r="S111" s="19">
        <v>1</v>
      </c>
      <c r="T111" s="19">
        <f t="shared" si="8"/>
        <v>0</v>
      </c>
      <c r="AG111" s="347" t="s">
        <v>4846</v>
      </c>
      <c r="AH111" s="347" t="s">
        <v>764</v>
      </c>
      <c r="AI111" s="150">
        <v>2.1999999999999999E-2</v>
      </c>
    </row>
    <row r="112" spans="3:35" ht="15" customHeight="1">
      <c r="C112" s="1243" t="s">
        <v>163</v>
      </c>
      <c r="D112" s="84"/>
      <c r="E112" s="93" t="s">
        <v>47</v>
      </c>
      <c r="F112" s="1258" t="s">
        <v>211</v>
      </c>
      <c r="G112" s="1394"/>
      <c r="H112" s="13"/>
      <c r="I112" s="17"/>
      <c r="J112" s="8" t="s">
        <v>194</v>
      </c>
      <c r="K112" s="9"/>
      <c r="L112" s="194" t="s">
        <v>27</v>
      </c>
      <c r="M112" s="195" t="s">
        <v>28</v>
      </c>
      <c r="N112" s="86"/>
      <c r="O112" s="87" t="s">
        <v>27</v>
      </c>
      <c r="P112" s="9"/>
      <c r="Q112" s="680">
        <v>2.33</v>
      </c>
      <c r="R112" s="19">
        <f t="shared" si="7"/>
        <v>0</v>
      </c>
      <c r="S112" s="19">
        <v>1</v>
      </c>
      <c r="T112" s="19">
        <f t="shared" si="8"/>
        <v>0</v>
      </c>
      <c r="AG112" s="347" t="s">
        <v>4847</v>
      </c>
      <c r="AH112" s="347" t="s">
        <v>737</v>
      </c>
      <c r="AI112" s="150">
        <v>0.57999999999999996</v>
      </c>
    </row>
    <row r="113" spans="3:35" ht="15" customHeight="1">
      <c r="C113" s="1398"/>
      <c r="D113" s="84"/>
      <c r="E113" s="90"/>
      <c r="F113" s="1258" t="s">
        <v>200</v>
      </c>
      <c r="G113" s="1394"/>
      <c r="H113" s="13"/>
      <c r="I113" s="17"/>
      <c r="J113" s="8" t="s">
        <v>194</v>
      </c>
      <c r="K113" s="9"/>
      <c r="L113" s="194" t="s">
        <v>27</v>
      </c>
      <c r="M113" s="195" t="s">
        <v>28</v>
      </c>
      <c r="N113" s="86"/>
      <c r="O113" s="87" t="s">
        <v>27</v>
      </c>
      <c r="P113" s="9"/>
      <c r="Q113" s="680">
        <v>3.06</v>
      </c>
      <c r="R113" s="19">
        <f t="shared" si="7"/>
        <v>0</v>
      </c>
      <c r="S113" s="19">
        <v>1</v>
      </c>
      <c r="T113" s="19">
        <f t="shared" si="8"/>
        <v>0</v>
      </c>
      <c r="AG113" s="347" t="s">
        <v>1640</v>
      </c>
      <c r="AH113" s="347" t="s">
        <v>765</v>
      </c>
      <c r="AI113" s="150">
        <v>0.55999999999999994</v>
      </c>
    </row>
    <row r="114" spans="3:35" ht="15" customHeight="1">
      <c r="C114" s="1398"/>
      <c r="D114" s="84"/>
      <c r="E114" s="90"/>
      <c r="F114" s="1258" t="s">
        <v>196</v>
      </c>
      <c r="G114" s="1394"/>
      <c r="H114" s="13"/>
      <c r="I114" s="17"/>
      <c r="J114" s="8" t="s">
        <v>195</v>
      </c>
      <c r="K114" s="9"/>
      <c r="L114" s="194" t="s">
        <v>27</v>
      </c>
      <c r="M114" s="195" t="s">
        <v>28</v>
      </c>
      <c r="N114" s="86"/>
      <c r="O114" s="87" t="s">
        <v>27</v>
      </c>
      <c r="P114" s="9"/>
      <c r="Q114" s="680">
        <v>2.27</v>
      </c>
      <c r="R114" s="19">
        <f t="shared" si="7"/>
        <v>0</v>
      </c>
      <c r="S114" s="19">
        <v>1</v>
      </c>
      <c r="T114" s="19">
        <f t="shared" si="8"/>
        <v>0</v>
      </c>
      <c r="AG114" s="347" t="s">
        <v>4848</v>
      </c>
      <c r="AH114" s="347" t="s">
        <v>766</v>
      </c>
      <c r="AI114" s="150">
        <v>0.41800000000000004</v>
      </c>
    </row>
    <row r="115" spans="3:35" ht="15" customHeight="1">
      <c r="C115" s="1398"/>
      <c r="D115" s="84"/>
      <c r="E115" s="90"/>
      <c r="F115" s="1258" t="s">
        <v>201</v>
      </c>
      <c r="G115" s="1394"/>
      <c r="H115" s="13"/>
      <c r="I115" s="17"/>
      <c r="J115" s="8" t="s">
        <v>194</v>
      </c>
      <c r="K115" s="9"/>
      <c r="L115" s="194" t="s">
        <v>27</v>
      </c>
      <c r="M115" s="195" t="s">
        <v>28</v>
      </c>
      <c r="N115" s="86"/>
      <c r="O115" s="87" t="s">
        <v>27</v>
      </c>
      <c r="P115" s="9"/>
      <c r="Q115" s="680">
        <v>2.79</v>
      </c>
      <c r="R115" s="19">
        <f t="shared" si="7"/>
        <v>0</v>
      </c>
      <c r="S115" s="19">
        <v>1</v>
      </c>
      <c r="T115" s="19">
        <f t="shared" si="8"/>
        <v>0</v>
      </c>
      <c r="AG115" s="347" t="s">
        <v>1641</v>
      </c>
      <c r="AH115" s="347" t="s">
        <v>767</v>
      </c>
      <c r="AI115" s="150">
        <v>0.30099999999999999</v>
      </c>
    </row>
    <row r="116" spans="3:35" ht="15" customHeight="1">
      <c r="C116" s="1399"/>
      <c r="D116" s="84"/>
      <c r="E116" s="90"/>
      <c r="F116" s="1258" t="s">
        <v>202</v>
      </c>
      <c r="G116" s="1394"/>
      <c r="H116" s="13"/>
      <c r="I116" s="17"/>
      <c r="J116" s="8" t="s">
        <v>8079</v>
      </c>
      <c r="K116" s="9"/>
      <c r="L116" s="194" t="s">
        <v>27</v>
      </c>
      <c r="M116" s="195" t="s">
        <v>28</v>
      </c>
      <c r="N116" s="86"/>
      <c r="O116" s="87" t="s">
        <v>27</v>
      </c>
      <c r="P116" s="9"/>
      <c r="Q116" s="680">
        <v>1.96</v>
      </c>
      <c r="R116" s="19">
        <f t="shared" si="7"/>
        <v>0</v>
      </c>
      <c r="S116" s="19">
        <v>1</v>
      </c>
      <c r="T116" s="19">
        <f t="shared" si="8"/>
        <v>0</v>
      </c>
      <c r="AG116" s="347" t="s">
        <v>1642</v>
      </c>
      <c r="AH116" s="347" t="s">
        <v>768</v>
      </c>
      <c r="AI116" s="150">
        <v>0</v>
      </c>
    </row>
    <row r="117" spans="3:35" ht="15" customHeight="1">
      <c r="C117" s="786" t="s">
        <v>8142</v>
      </c>
      <c r="D117" s="84"/>
      <c r="E117" s="85"/>
      <c r="F117" s="1395" t="s">
        <v>48</v>
      </c>
      <c r="G117" s="1394"/>
      <c r="H117" s="94"/>
      <c r="I117" s="17"/>
      <c r="J117" s="96" t="s">
        <v>210</v>
      </c>
      <c r="K117" s="95"/>
      <c r="L117" s="194" t="s">
        <v>27</v>
      </c>
      <c r="M117" s="195" t="s">
        <v>28</v>
      </c>
      <c r="N117" s="97"/>
      <c r="O117" s="87" t="s">
        <v>27</v>
      </c>
      <c r="P117" s="95"/>
      <c r="Q117" s="680">
        <v>2300</v>
      </c>
      <c r="R117" s="19">
        <f t="shared" si="7"/>
        <v>0</v>
      </c>
      <c r="S117" s="19">
        <v>1</v>
      </c>
      <c r="T117" s="19">
        <f t="shared" si="8"/>
        <v>0</v>
      </c>
      <c r="AG117" s="347" t="s">
        <v>4849</v>
      </c>
      <c r="AH117" s="347" t="s">
        <v>769</v>
      </c>
      <c r="AI117" s="150">
        <v>0.499</v>
      </c>
    </row>
    <row r="118" spans="3:35" ht="15" customHeight="1">
      <c r="C118" s="796" t="s">
        <v>8143</v>
      </c>
      <c r="D118" s="78"/>
      <c r="E118" s="79" t="s">
        <v>8144</v>
      </c>
      <c r="F118" s="1395" t="s">
        <v>8143</v>
      </c>
      <c r="G118" s="1394"/>
      <c r="H118" s="94"/>
      <c r="I118" s="17"/>
      <c r="J118" s="96" t="s">
        <v>210</v>
      </c>
      <c r="K118" s="95"/>
      <c r="L118" s="194" t="s">
        <v>27</v>
      </c>
      <c r="M118" s="195" t="s">
        <v>28</v>
      </c>
      <c r="N118" s="97"/>
      <c r="O118" s="87" t="s">
        <v>27</v>
      </c>
      <c r="P118" s="95"/>
      <c r="Q118" s="680">
        <v>1090</v>
      </c>
      <c r="R118" s="19">
        <f t="shared" si="7"/>
        <v>0</v>
      </c>
      <c r="S118" s="19">
        <v>1</v>
      </c>
      <c r="T118" s="19">
        <f t="shared" si="8"/>
        <v>0</v>
      </c>
      <c r="AG118" s="347" t="s">
        <v>4850</v>
      </c>
      <c r="AH118" s="347" t="s">
        <v>770</v>
      </c>
      <c r="AI118" s="150">
        <v>0</v>
      </c>
    </row>
    <row r="119" spans="3:35" ht="15" customHeight="1">
      <c r="C119" s="798"/>
      <c r="D119" s="88"/>
      <c r="E119" s="89"/>
      <c r="F119" s="1396" t="s">
        <v>10102</v>
      </c>
      <c r="G119" s="850"/>
      <c r="H119" s="94"/>
      <c r="I119" s="17"/>
      <c r="J119" s="96" t="s">
        <v>210</v>
      </c>
      <c r="K119" s="95"/>
      <c r="L119" s="194" t="s">
        <v>27</v>
      </c>
      <c r="M119" s="195" t="s">
        <v>28</v>
      </c>
      <c r="N119" s="97"/>
      <c r="O119" s="87" t="s">
        <v>27</v>
      </c>
      <c r="P119" s="95"/>
      <c r="Q119" s="680">
        <v>760</v>
      </c>
      <c r="R119" s="19">
        <f t="shared" si="7"/>
        <v>0</v>
      </c>
      <c r="S119" s="19">
        <v>1</v>
      </c>
      <c r="T119" s="19">
        <f t="shared" si="8"/>
        <v>0</v>
      </c>
      <c r="AG119" s="347" t="s">
        <v>1643</v>
      </c>
      <c r="AH119" s="347" t="s">
        <v>771</v>
      </c>
      <c r="AI119" s="150">
        <v>0.439</v>
      </c>
    </row>
    <row r="120" spans="3:35" ht="15" customHeight="1">
      <c r="C120" s="786" t="s">
        <v>46</v>
      </c>
      <c r="D120" s="84"/>
      <c r="E120" s="85"/>
      <c r="F120" s="1395" t="s">
        <v>8145</v>
      </c>
      <c r="G120" s="1397"/>
      <c r="H120" s="94"/>
      <c r="I120" s="17"/>
      <c r="J120" s="8" t="s">
        <v>210</v>
      </c>
      <c r="K120" s="95"/>
      <c r="L120" s="194" t="s">
        <v>27</v>
      </c>
      <c r="M120" s="195" t="s">
        <v>28</v>
      </c>
      <c r="N120" s="86"/>
      <c r="O120" s="87" t="s">
        <v>27</v>
      </c>
      <c r="P120" s="9"/>
      <c r="Q120" s="680">
        <v>1000</v>
      </c>
      <c r="R120" s="19">
        <f>IF(ISERROR(I120*Q120),"",ROUND(I120*Q120,1))</f>
        <v>0</v>
      </c>
      <c r="S120" s="19">
        <v>1</v>
      </c>
      <c r="T120" s="19">
        <f>IF(ISERROR(R120*S120),"",ROUND(R120*S120,1))</f>
        <v>0</v>
      </c>
      <c r="AG120" s="347" t="s">
        <v>4851</v>
      </c>
      <c r="AH120" s="347" t="s">
        <v>729</v>
      </c>
      <c r="AI120" s="150">
        <v>0.58899999999999997</v>
      </c>
    </row>
    <row r="121" spans="3:35" ht="15" customHeight="1">
      <c r="C121" s="782" t="s">
        <v>8146</v>
      </c>
      <c r="D121" s="78"/>
      <c r="E121" s="79" t="s">
        <v>8147</v>
      </c>
      <c r="F121" s="1254" t="s">
        <v>8148</v>
      </c>
      <c r="G121" s="850"/>
      <c r="H121" s="13"/>
      <c r="I121" s="17"/>
      <c r="J121" s="8" t="s">
        <v>210</v>
      </c>
      <c r="K121" s="9"/>
      <c r="L121" s="194" t="s">
        <v>27</v>
      </c>
      <c r="M121" s="195" t="s">
        <v>28</v>
      </c>
      <c r="N121" s="86"/>
      <c r="O121" s="87" t="s">
        <v>27</v>
      </c>
      <c r="P121" s="9"/>
      <c r="Q121" s="680">
        <v>1430</v>
      </c>
      <c r="R121" s="19">
        <f>IF(ISERROR(I121*Q121),"",ROUND(I121*Q121,1))</f>
        <v>0</v>
      </c>
      <c r="S121" s="19">
        <v>1</v>
      </c>
      <c r="T121" s="19">
        <f t="shared" si="8"/>
        <v>0</v>
      </c>
      <c r="AG121" s="347" t="s">
        <v>4852</v>
      </c>
      <c r="AH121" s="347" t="s">
        <v>730</v>
      </c>
      <c r="AI121" s="150">
        <v>0</v>
      </c>
    </row>
    <row r="122" spans="3:35" ht="15" customHeight="1">
      <c r="C122" s="798"/>
      <c r="D122" s="88"/>
      <c r="E122" s="89"/>
      <c r="F122" s="1254" t="s">
        <v>8149</v>
      </c>
      <c r="G122" s="850"/>
      <c r="H122" s="13"/>
      <c r="I122" s="17"/>
      <c r="J122" s="8" t="s">
        <v>210</v>
      </c>
      <c r="K122" s="9"/>
      <c r="L122" s="194" t="s">
        <v>27</v>
      </c>
      <c r="M122" s="195" t="s">
        <v>28</v>
      </c>
      <c r="N122" s="86"/>
      <c r="O122" s="87" t="s">
        <v>27</v>
      </c>
      <c r="P122" s="9"/>
      <c r="Q122" s="680">
        <v>1340</v>
      </c>
      <c r="R122" s="19">
        <f>IF(ISERROR(I122*Q122),"",ROUND(I122*Q122,1))</f>
        <v>0</v>
      </c>
      <c r="S122" s="19">
        <v>1</v>
      </c>
      <c r="T122" s="19">
        <f t="shared" si="8"/>
        <v>0</v>
      </c>
      <c r="AG122" s="347" t="s">
        <v>4853</v>
      </c>
      <c r="AH122" s="347" t="s">
        <v>721</v>
      </c>
      <c r="AI122" s="150">
        <v>0.40099999999999997</v>
      </c>
    </row>
    <row r="123" spans="3:35" ht="15" customHeight="1">
      <c r="C123" s="782" t="s">
        <v>8150</v>
      </c>
      <c r="D123" s="84"/>
      <c r="E123" s="79" t="s">
        <v>8151</v>
      </c>
      <c r="F123" s="1258" t="s">
        <v>8152</v>
      </c>
      <c r="G123" s="1394"/>
      <c r="H123" s="13"/>
      <c r="I123" s="17"/>
      <c r="J123" s="8" t="s">
        <v>210</v>
      </c>
      <c r="K123" s="9"/>
      <c r="L123" s="194" t="s">
        <v>27</v>
      </c>
      <c r="M123" s="195" t="s">
        <v>28</v>
      </c>
      <c r="N123" s="86"/>
      <c r="O123" s="87" t="s">
        <v>27</v>
      </c>
      <c r="P123" s="9"/>
      <c r="Q123" s="680">
        <v>1560</v>
      </c>
      <c r="R123" s="19">
        <f t="shared" si="7"/>
        <v>0</v>
      </c>
      <c r="S123" s="19">
        <v>1</v>
      </c>
      <c r="T123" s="19">
        <f t="shared" si="8"/>
        <v>0</v>
      </c>
      <c r="AG123" s="347" t="s">
        <v>4854</v>
      </c>
      <c r="AH123" s="347" t="s">
        <v>740</v>
      </c>
      <c r="AI123" s="150">
        <v>0.49</v>
      </c>
    </row>
    <row r="124" spans="3:35" ht="15" customHeight="1">
      <c r="C124" s="796"/>
      <c r="D124" s="84"/>
      <c r="E124" s="90"/>
      <c r="F124" s="1258" t="s">
        <v>8153</v>
      </c>
      <c r="G124" s="1394"/>
      <c r="H124" s="13"/>
      <c r="I124" s="17"/>
      <c r="J124" s="8" t="s">
        <v>210</v>
      </c>
      <c r="K124" s="9"/>
      <c r="L124" s="194" t="s">
        <v>27</v>
      </c>
      <c r="M124" s="195" t="s">
        <v>28</v>
      </c>
      <c r="N124" s="86"/>
      <c r="O124" s="87" t="s">
        <v>27</v>
      </c>
      <c r="P124" s="9"/>
      <c r="Q124" s="680">
        <v>2060</v>
      </c>
      <c r="R124" s="19">
        <f t="shared" si="7"/>
        <v>0</v>
      </c>
      <c r="S124" s="19">
        <v>1</v>
      </c>
      <c r="T124" s="19">
        <f t="shared" si="8"/>
        <v>0</v>
      </c>
      <c r="AG124" s="347" t="s">
        <v>4855</v>
      </c>
      <c r="AH124" s="347" t="s">
        <v>742</v>
      </c>
      <c r="AI124" s="150">
        <v>0.53399999999999992</v>
      </c>
    </row>
    <row r="125" spans="3:35" ht="15" customHeight="1">
      <c r="C125" s="796"/>
      <c r="D125" s="84"/>
      <c r="E125" s="90"/>
      <c r="F125" s="1258" t="s">
        <v>8154</v>
      </c>
      <c r="G125" s="1394"/>
      <c r="H125" s="13"/>
      <c r="I125" s="17"/>
      <c r="J125" s="8" t="s">
        <v>210</v>
      </c>
      <c r="K125" s="9"/>
      <c r="L125" s="194" t="s">
        <v>27</v>
      </c>
      <c r="M125" s="195" t="s">
        <v>28</v>
      </c>
      <c r="N125" s="86"/>
      <c r="O125" s="87" t="s">
        <v>27</v>
      </c>
      <c r="P125" s="9"/>
      <c r="Q125" s="680">
        <v>860</v>
      </c>
      <c r="R125" s="19">
        <f t="shared" si="7"/>
        <v>0</v>
      </c>
      <c r="S125" s="19">
        <v>1</v>
      </c>
      <c r="T125" s="19">
        <f t="shared" si="8"/>
        <v>0</v>
      </c>
      <c r="AG125" s="347" t="s">
        <v>4856</v>
      </c>
      <c r="AH125" s="347" t="s">
        <v>741</v>
      </c>
      <c r="AI125" s="150">
        <v>0.41</v>
      </c>
    </row>
    <row r="126" spans="3:35" ht="15" customHeight="1">
      <c r="C126" s="796"/>
      <c r="D126" s="84"/>
      <c r="E126" s="90"/>
      <c r="F126" s="1258" t="s">
        <v>8155</v>
      </c>
      <c r="G126" s="1394"/>
      <c r="H126" s="13"/>
      <c r="I126" s="17"/>
      <c r="J126" s="8" t="s">
        <v>210</v>
      </c>
      <c r="K126" s="9"/>
      <c r="L126" s="194" t="s">
        <v>27</v>
      </c>
      <c r="M126" s="195" t="s">
        <v>28</v>
      </c>
      <c r="N126" s="86"/>
      <c r="O126" s="87" t="s">
        <v>27</v>
      </c>
      <c r="P126" s="9"/>
      <c r="Q126" s="680">
        <v>940</v>
      </c>
      <c r="R126" s="19">
        <f t="shared" si="7"/>
        <v>0</v>
      </c>
      <c r="S126" s="19">
        <v>1</v>
      </c>
      <c r="T126" s="19">
        <f t="shared" si="8"/>
        <v>0</v>
      </c>
      <c r="AG126" s="347" t="s">
        <v>1644</v>
      </c>
      <c r="AH126" s="347" t="s">
        <v>718</v>
      </c>
      <c r="AI126" s="150">
        <v>0.44700000000000001</v>
      </c>
    </row>
    <row r="127" spans="3:35" ht="15" customHeight="1">
      <c r="C127" s="796"/>
      <c r="D127" s="84"/>
      <c r="E127" s="90"/>
      <c r="F127" s="1258" t="s">
        <v>8156</v>
      </c>
      <c r="G127" s="1394"/>
      <c r="H127" s="13"/>
      <c r="I127" s="17"/>
      <c r="J127" s="8" t="s">
        <v>210</v>
      </c>
      <c r="K127" s="9"/>
      <c r="L127" s="194" t="s">
        <v>27</v>
      </c>
      <c r="M127" s="195" t="s">
        <v>28</v>
      </c>
      <c r="N127" s="86"/>
      <c r="O127" s="87" t="s">
        <v>27</v>
      </c>
      <c r="P127" s="9"/>
      <c r="Q127" s="680">
        <v>960</v>
      </c>
      <c r="R127" s="19">
        <f t="shared" si="7"/>
        <v>0</v>
      </c>
      <c r="S127" s="19">
        <v>1</v>
      </c>
      <c r="T127" s="19">
        <f t="shared" si="8"/>
        <v>0</v>
      </c>
      <c r="AG127" s="347" t="s">
        <v>4857</v>
      </c>
      <c r="AH127" s="347" t="s">
        <v>710</v>
      </c>
      <c r="AI127" s="150">
        <v>0.34200000000000003</v>
      </c>
    </row>
    <row r="128" spans="3:35" ht="15" customHeight="1">
      <c r="C128" s="796"/>
      <c r="D128" s="84"/>
      <c r="E128" s="90"/>
      <c r="F128" s="1258" t="s">
        <v>8157</v>
      </c>
      <c r="G128" s="1394"/>
      <c r="H128" s="13"/>
      <c r="I128" s="17"/>
      <c r="J128" s="8" t="s">
        <v>210</v>
      </c>
      <c r="K128" s="9"/>
      <c r="L128" s="194" t="s">
        <v>27</v>
      </c>
      <c r="M128" s="195" t="s">
        <v>28</v>
      </c>
      <c r="N128" s="86"/>
      <c r="O128" s="87" t="s">
        <v>27</v>
      </c>
      <c r="P128" s="9"/>
      <c r="Q128" s="680">
        <v>1560</v>
      </c>
      <c r="R128" s="19">
        <f t="shared" si="7"/>
        <v>0</v>
      </c>
      <c r="S128" s="19">
        <v>1</v>
      </c>
      <c r="T128" s="19">
        <f t="shared" si="8"/>
        <v>0</v>
      </c>
      <c r="AG128" s="347" t="s">
        <v>4858</v>
      </c>
      <c r="AH128" s="347" t="s">
        <v>735</v>
      </c>
      <c r="AI128" s="150">
        <v>0.36399999999999999</v>
      </c>
    </row>
    <row r="129" spans="3:35" ht="15" customHeight="1">
      <c r="C129" s="796"/>
      <c r="D129" s="84"/>
      <c r="E129" s="90"/>
      <c r="F129" s="1258" t="s">
        <v>8158</v>
      </c>
      <c r="G129" s="1394"/>
      <c r="H129" s="13"/>
      <c r="I129" s="17"/>
      <c r="J129" s="8" t="s">
        <v>210</v>
      </c>
      <c r="K129" s="9"/>
      <c r="L129" s="194" t="s">
        <v>27</v>
      </c>
      <c r="M129" s="195" t="s">
        <v>28</v>
      </c>
      <c r="N129" s="86"/>
      <c r="O129" s="87" t="s">
        <v>27</v>
      </c>
      <c r="P129" s="9"/>
      <c r="Q129" s="680">
        <v>65</v>
      </c>
      <c r="R129" s="19">
        <f t="shared" si="7"/>
        <v>0</v>
      </c>
      <c r="S129" s="19">
        <v>1</v>
      </c>
      <c r="T129" s="19">
        <f t="shared" si="8"/>
        <v>0</v>
      </c>
      <c r="AG129" s="347" t="s">
        <v>1645</v>
      </c>
      <c r="AH129" s="347" t="s">
        <v>893</v>
      </c>
      <c r="AI129" s="150">
        <v>0.55100000000000005</v>
      </c>
    </row>
    <row r="130" spans="3:35" ht="15" customHeight="1">
      <c r="C130" s="796"/>
      <c r="D130" s="84"/>
      <c r="E130" s="90"/>
      <c r="F130" s="1258" t="s">
        <v>8159</v>
      </c>
      <c r="G130" s="1394"/>
      <c r="H130" s="13"/>
      <c r="I130" s="17"/>
      <c r="J130" s="8" t="s">
        <v>210</v>
      </c>
      <c r="K130" s="9"/>
      <c r="L130" s="194" t="s">
        <v>27</v>
      </c>
      <c r="M130" s="195" t="s">
        <v>28</v>
      </c>
      <c r="N130" s="86"/>
      <c r="O130" s="87" t="s">
        <v>27</v>
      </c>
      <c r="P130" s="9"/>
      <c r="Q130" s="680">
        <v>330</v>
      </c>
      <c r="R130" s="19">
        <f t="shared" si="7"/>
        <v>0</v>
      </c>
      <c r="S130" s="19">
        <v>1</v>
      </c>
      <c r="T130" s="19">
        <f t="shared" si="8"/>
        <v>0</v>
      </c>
      <c r="AG130" s="347" t="s">
        <v>1738</v>
      </c>
      <c r="AH130" s="347" t="s">
        <v>4859</v>
      </c>
      <c r="AI130" s="150">
        <v>0.68800000000000006</v>
      </c>
    </row>
    <row r="131" spans="3:35" ht="15" customHeight="1">
      <c r="C131" s="796"/>
      <c r="D131" s="84"/>
      <c r="E131" s="90"/>
      <c r="F131" s="1258" t="s">
        <v>8160</v>
      </c>
      <c r="G131" s="1394"/>
      <c r="H131" s="13"/>
      <c r="I131" s="17"/>
      <c r="J131" s="8" t="s">
        <v>210</v>
      </c>
      <c r="K131" s="9"/>
      <c r="L131" s="194" t="s">
        <v>27</v>
      </c>
      <c r="M131" s="195" t="s">
        <v>28</v>
      </c>
      <c r="N131" s="86"/>
      <c r="O131" s="87" t="s">
        <v>27</v>
      </c>
      <c r="P131" s="9"/>
      <c r="Q131" s="680">
        <v>730</v>
      </c>
      <c r="R131" s="19">
        <f t="shared" si="7"/>
        <v>0</v>
      </c>
      <c r="S131" s="19">
        <v>1</v>
      </c>
      <c r="T131" s="19">
        <f t="shared" si="8"/>
        <v>0</v>
      </c>
      <c r="AG131" s="347" t="s">
        <v>1715</v>
      </c>
      <c r="AH131" s="347" t="s">
        <v>694</v>
      </c>
      <c r="AI131" s="150">
        <v>0.57300000000000006</v>
      </c>
    </row>
    <row r="132" spans="3:35" ht="15" customHeight="1">
      <c r="C132" s="796"/>
      <c r="D132" s="84"/>
      <c r="E132" s="90"/>
      <c r="F132" s="1258" t="s">
        <v>466</v>
      </c>
      <c r="G132" s="1394"/>
      <c r="H132" s="13"/>
      <c r="I132" s="17"/>
      <c r="J132" s="8" t="s">
        <v>210</v>
      </c>
      <c r="K132" s="9"/>
      <c r="L132" s="194" t="s">
        <v>27</v>
      </c>
      <c r="M132" s="195" t="s">
        <v>28</v>
      </c>
      <c r="N132" s="86"/>
      <c r="O132" s="87" t="s">
        <v>27</v>
      </c>
      <c r="P132" s="9"/>
      <c r="Q132" s="680">
        <v>2100</v>
      </c>
      <c r="R132" s="19">
        <f t="shared" si="7"/>
        <v>0</v>
      </c>
      <c r="S132" s="19">
        <v>1</v>
      </c>
      <c r="T132" s="19">
        <f t="shared" si="8"/>
        <v>0</v>
      </c>
      <c r="AG132" s="347" t="s">
        <v>4860</v>
      </c>
      <c r="AH132" s="347" t="s">
        <v>695</v>
      </c>
      <c r="AI132" s="150">
        <v>0.496</v>
      </c>
    </row>
    <row r="133" spans="3:35" ht="15" customHeight="1">
      <c r="C133" s="796"/>
      <c r="D133" s="84"/>
      <c r="E133" s="90"/>
      <c r="F133" s="1258" t="s">
        <v>8161</v>
      </c>
      <c r="G133" s="1394"/>
      <c r="H133" s="13"/>
      <c r="I133" s="17"/>
      <c r="J133" s="8" t="s">
        <v>210</v>
      </c>
      <c r="K133" s="9"/>
      <c r="L133" s="194" t="s">
        <v>27</v>
      </c>
      <c r="M133" s="195" t="s">
        <v>28</v>
      </c>
      <c r="N133" s="86"/>
      <c r="O133" s="87" t="s">
        <v>27</v>
      </c>
      <c r="P133" s="9"/>
      <c r="Q133" s="680">
        <v>370</v>
      </c>
      <c r="R133" s="19">
        <f t="shared" si="7"/>
        <v>0</v>
      </c>
      <c r="S133" s="19">
        <v>1</v>
      </c>
      <c r="T133" s="19">
        <f t="shared" si="8"/>
        <v>0</v>
      </c>
      <c r="AG133" s="347" t="s">
        <v>1709</v>
      </c>
      <c r="AH133" s="347" t="s">
        <v>696</v>
      </c>
      <c r="AI133" s="150">
        <v>0.49399999999999999</v>
      </c>
    </row>
    <row r="134" spans="3:35" ht="15" customHeight="1">
      <c r="C134" s="796"/>
      <c r="D134" s="84"/>
      <c r="E134" s="90"/>
      <c r="F134" s="1258" t="s">
        <v>8162</v>
      </c>
      <c r="G134" s="1394"/>
      <c r="H134" s="13"/>
      <c r="I134" s="17"/>
      <c r="J134" s="8" t="s">
        <v>210</v>
      </c>
      <c r="K134" s="9"/>
      <c r="L134" s="194" t="s">
        <v>27</v>
      </c>
      <c r="M134" s="195" t="s">
        <v>28</v>
      </c>
      <c r="N134" s="86"/>
      <c r="O134" s="87" t="s">
        <v>27</v>
      </c>
      <c r="P134" s="9"/>
      <c r="Q134" s="680">
        <v>1100</v>
      </c>
      <c r="R134" s="19">
        <f t="shared" si="7"/>
        <v>0</v>
      </c>
      <c r="S134" s="19">
        <v>1</v>
      </c>
      <c r="T134" s="19">
        <f t="shared" si="8"/>
        <v>0</v>
      </c>
      <c r="AG134" s="347" t="s">
        <v>1736</v>
      </c>
      <c r="AH134" s="347" t="s">
        <v>697</v>
      </c>
      <c r="AI134" s="150">
        <v>0.64</v>
      </c>
    </row>
    <row r="135" spans="3:35" ht="15" customHeight="1">
      <c r="C135" s="796"/>
      <c r="D135" s="84"/>
      <c r="E135" s="90"/>
      <c r="F135" s="1258" t="s">
        <v>8105</v>
      </c>
      <c r="G135" s="1394"/>
      <c r="H135" s="13"/>
      <c r="I135" s="17"/>
      <c r="J135" s="8" t="s">
        <v>44</v>
      </c>
      <c r="K135" s="9"/>
      <c r="L135" s="194" t="s">
        <v>27</v>
      </c>
      <c r="M135" s="195" t="s">
        <v>28</v>
      </c>
      <c r="N135" s="86"/>
      <c r="O135" s="87" t="s">
        <v>27</v>
      </c>
      <c r="P135" s="9"/>
      <c r="Q135" s="680">
        <v>0.85</v>
      </c>
      <c r="R135" s="19">
        <f t="shared" si="7"/>
        <v>0</v>
      </c>
      <c r="S135" s="19">
        <v>1</v>
      </c>
      <c r="T135" s="19">
        <f t="shared" si="8"/>
        <v>0</v>
      </c>
      <c r="AG135" s="347" t="s">
        <v>1672</v>
      </c>
      <c r="AH135" s="347" t="s">
        <v>698</v>
      </c>
      <c r="AI135" s="150">
        <v>0.52300000000000002</v>
      </c>
    </row>
    <row r="136" spans="3:35" ht="16.5" customHeight="1">
      <c r="C136" s="827" t="s">
        <v>8163</v>
      </c>
      <c r="D136" s="84"/>
      <c r="E136" s="85"/>
      <c r="F136" s="1258" t="s">
        <v>50</v>
      </c>
      <c r="G136" s="1394"/>
      <c r="H136" s="13"/>
      <c r="I136" s="17"/>
      <c r="J136" s="8" t="s">
        <v>210</v>
      </c>
      <c r="K136" s="9"/>
      <c r="L136" s="194" t="s">
        <v>27</v>
      </c>
      <c r="M136" s="195" t="s">
        <v>28</v>
      </c>
      <c r="N136" s="86"/>
      <c r="O136" s="87" t="s">
        <v>27</v>
      </c>
      <c r="P136" s="9"/>
      <c r="Q136" s="680">
        <v>3380</v>
      </c>
      <c r="R136" s="19">
        <f t="shared" si="7"/>
        <v>0</v>
      </c>
      <c r="S136" s="19">
        <v>1</v>
      </c>
      <c r="T136" s="19">
        <f t="shared" si="8"/>
        <v>0</v>
      </c>
      <c r="AG136" s="347" t="s">
        <v>1708</v>
      </c>
      <c r="AH136" s="347" t="s">
        <v>699</v>
      </c>
      <c r="AI136" s="150">
        <v>0.70899999999999996</v>
      </c>
    </row>
    <row r="137" spans="3:35" ht="15" customHeight="1">
      <c r="C137" s="786" t="s">
        <v>8164</v>
      </c>
      <c r="D137" s="648"/>
      <c r="E137" s="85"/>
      <c r="F137" s="1258" t="s">
        <v>8165</v>
      </c>
      <c r="G137" s="1394"/>
      <c r="H137" s="647"/>
      <c r="I137" s="701"/>
      <c r="J137" s="8" t="s">
        <v>210</v>
      </c>
      <c r="K137" s="702"/>
      <c r="L137" s="703" t="s">
        <v>27</v>
      </c>
      <c r="M137" s="704" t="s">
        <v>28</v>
      </c>
      <c r="N137" s="705"/>
      <c r="O137" s="706" t="s">
        <v>27</v>
      </c>
      <c r="P137" s="702"/>
      <c r="Q137" s="779">
        <f>44/12*1000</f>
        <v>3666.6666666666665</v>
      </c>
      <c r="R137" s="707">
        <f>IF(ISERROR(I137*Q137),"",ROUND(I137*Q137,1))</f>
        <v>0</v>
      </c>
      <c r="S137" s="707">
        <v>1</v>
      </c>
      <c r="T137" s="707">
        <f t="shared" si="8"/>
        <v>0</v>
      </c>
      <c r="AG137" s="347" t="s">
        <v>1687</v>
      </c>
      <c r="AH137" s="347" t="s">
        <v>700</v>
      </c>
      <c r="AI137" s="150">
        <v>0.68800000000000006</v>
      </c>
    </row>
    <row r="138" spans="3:35" ht="15" customHeight="1">
      <c r="C138" s="782" t="s">
        <v>8166</v>
      </c>
      <c r="D138" s="777"/>
      <c r="E138" s="79"/>
      <c r="F138" s="1258" t="s">
        <v>36</v>
      </c>
      <c r="G138" s="1394"/>
      <c r="H138" s="647"/>
      <c r="I138" s="701"/>
      <c r="J138" s="8" t="s">
        <v>210</v>
      </c>
      <c r="K138" s="702"/>
      <c r="L138" s="703" t="s">
        <v>27</v>
      </c>
      <c r="M138" s="704" t="s">
        <v>28</v>
      </c>
      <c r="N138" s="705"/>
      <c r="O138" s="706" t="s">
        <v>27</v>
      </c>
      <c r="P138" s="702"/>
      <c r="Q138" s="779">
        <v>440</v>
      </c>
      <c r="R138" s="707">
        <f>IF(ISERROR(I138*Q138),"",ROUND(I138*Q138,1))</f>
        <v>0</v>
      </c>
      <c r="S138" s="707">
        <v>1</v>
      </c>
      <c r="T138" s="707">
        <f t="shared" si="8"/>
        <v>0</v>
      </c>
      <c r="AG138" s="347" t="s">
        <v>1674</v>
      </c>
      <c r="AH138" s="347" t="s">
        <v>701</v>
      </c>
      <c r="AI138" s="150">
        <v>0.59799999999999998</v>
      </c>
    </row>
    <row r="139" spans="3:35" ht="15" customHeight="1">
      <c r="C139" s="798"/>
      <c r="D139" s="778"/>
      <c r="E139" s="89"/>
      <c r="F139" s="1258" t="s">
        <v>37</v>
      </c>
      <c r="G139" s="1394"/>
      <c r="H139" s="647"/>
      <c r="I139" s="701"/>
      <c r="J139" s="8" t="s">
        <v>210</v>
      </c>
      <c r="K139" s="702"/>
      <c r="L139" s="703" t="s">
        <v>27</v>
      </c>
      <c r="M139" s="704" t="s">
        <v>28</v>
      </c>
      <c r="N139" s="705"/>
      <c r="O139" s="706" t="s">
        <v>27</v>
      </c>
      <c r="P139" s="702"/>
      <c r="Q139" s="779">
        <v>471</v>
      </c>
      <c r="R139" s="707">
        <f>IF(ISERROR(I139*Q139),"",ROUND(I139*Q139,1))</f>
        <v>0</v>
      </c>
      <c r="S139" s="707">
        <v>1</v>
      </c>
      <c r="T139" s="707">
        <f t="shared" si="8"/>
        <v>0</v>
      </c>
      <c r="AG139" s="347" t="s">
        <v>1669</v>
      </c>
      <c r="AH139" s="347" t="s">
        <v>702</v>
      </c>
      <c r="AI139" s="150">
        <v>0.81599999999999995</v>
      </c>
    </row>
    <row r="140" spans="3:35" ht="15" customHeight="1">
      <c r="C140" s="796" t="s">
        <v>8167</v>
      </c>
      <c r="D140" s="778"/>
      <c r="E140" s="70"/>
      <c r="F140" s="1258" t="s">
        <v>8168</v>
      </c>
      <c r="G140" s="1394"/>
      <c r="H140" s="647"/>
      <c r="I140" s="701"/>
      <c r="J140" s="8" t="s">
        <v>8079</v>
      </c>
      <c r="K140" s="702"/>
      <c r="L140" s="703" t="s">
        <v>27</v>
      </c>
      <c r="M140" s="704" t="s">
        <v>28</v>
      </c>
      <c r="N140" s="705"/>
      <c r="O140" s="706" t="s">
        <v>27</v>
      </c>
      <c r="P140" s="702"/>
      <c r="Q140" s="780">
        <v>0.313</v>
      </c>
      <c r="R140" s="707">
        <f>IF(ISERROR(I140*Q140),"",ROUND(I140*Q140,1))</f>
        <v>0</v>
      </c>
      <c r="S140" s="707">
        <v>1</v>
      </c>
      <c r="T140" s="707">
        <f t="shared" si="8"/>
        <v>0</v>
      </c>
      <c r="AG140" s="347" t="s">
        <v>1646</v>
      </c>
      <c r="AH140" s="347" t="s">
        <v>772</v>
      </c>
      <c r="AI140" s="150">
        <v>0.33700000000000002</v>
      </c>
    </row>
    <row r="141" spans="3:35" ht="15" customHeight="1">
      <c r="C141" s="798" t="s">
        <v>8169</v>
      </c>
      <c r="D141" s="778"/>
      <c r="E141" s="91"/>
      <c r="F141" s="1258" t="s">
        <v>8170</v>
      </c>
      <c r="G141" s="1394"/>
      <c r="H141" s="647"/>
      <c r="I141" s="701"/>
      <c r="J141" s="8" t="s">
        <v>8079</v>
      </c>
      <c r="K141" s="702"/>
      <c r="L141" s="703" t="s">
        <v>27</v>
      </c>
      <c r="M141" s="704" t="s">
        <v>28</v>
      </c>
      <c r="N141" s="705"/>
      <c r="O141" s="706" t="s">
        <v>27</v>
      </c>
      <c r="P141" s="702"/>
      <c r="Q141" s="694">
        <v>1.1599999999999999</v>
      </c>
      <c r="R141" s="707">
        <f>IF(ISERROR(I141*Q141),"",ROUND(I141*Q141,1))</f>
        <v>0</v>
      </c>
      <c r="S141" s="707">
        <v>1</v>
      </c>
      <c r="T141" s="707">
        <f t="shared" si="8"/>
        <v>0</v>
      </c>
      <c r="AG141" s="347" t="s">
        <v>1647</v>
      </c>
      <c r="AH141" s="347" t="s">
        <v>794</v>
      </c>
      <c r="AI141" s="150">
        <v>0.49</v>
      </c>
    </row>
    <row r="142" spans="3:35" ht="15" customHeight="1">
      <c r="C142" s="782" t="s">
        <v>8171</v>
      </c>
      <c r="D142" s="648"/>
      <c r="E142" s="79"/>
      <c r="F142" s="1395" t="s">
        <v>8172</v>
      </c>
      <c r="G142" s="1394"/>
      <c r="H142" s="649"/>
      <c r="I142" s="651"/>
      <c r="J142" s="8" t="s">
        <v>195</v>
      </c>
      <c r="K142" s="708"/>
      <c r="L142" s="709" t="s">
        <v>27</v>
      </c>
      <c r="M142" s="710" t="s">
        <v>28</v>
      </c>
      <c r="N142" s="711"/>
      <c r="O142" s="712" t="s">
        <v>27</v>
      </c>
      <c r="P142" s="708"/>
      <c r="Q142" s="680">
        <v>0.58699999999999997</v>
      </c>
      <c r="R142" s="688">
        <f t="shared" si="7"/>
        <v>0</v>
      </c>
      <c r="S142" s="688">
        <v>1</v>
      </c>
      <c r="T142" s="688">
        <f t="shared" si="8"/>
        <v>0</v>
      </c>
      <c r="AG142" s="347" t="s">
        <v>1648</v>
      </c>
      <c r="AH142" s="347" t="s">
        <v>773</v>
      </c>
      <c r="AI142" s="150">
        <v>0.48299999999999998</v>
      </c>
    </row>
    <row r="143" spans="3:35" ht="15" customHeight="1">
      <c r="C143" s="796"/>
      <c r="D143" s="648"/>
      <c r="E143" s="90"/>
      <c r="F143" s="1395" t="s">
        <v>8173</v>
      </c>
      <c r="G143" s="1394"/>
      <c r="H143" s="649"/>
      <c r="I143" s="651"/>
      <c r="J143" s="8" t="s">
        <v>210</v>
      </c>
      <c r="K143" s="708"/>
      <c r="L143" s="709" t="s">
        <v>27</v>
      </c>
      <c r="M143" s="710" t="s">
        <v>28</v>
      </c>
      <c r="N143" s="711"/>
      <c r="O143" s="712" t="s">
        <v>27</v>
      </c>
      <c r="P143" s="708"/>
      <c r="Q143" s="680">
        <v>150</v>
      </c>
      <c r="R143" s="688">
        <f>IF(ISERROR(I143*Q143),"",ROUND(I143*Q143,1))</f>
        <v>0</v>
      </c>
      <c r="S143" s="688">
        <v>1</v>
      </c>
      <c r="T143" s="688">
        <f>IF(ISERROR(R143*S143),"",ROUND(R143*S143,1))</f>
        <v>0</v>
      </c>
      <c r="AG143" s="347" t="s">
        <v>1649</v>
      </c>
      <c r="AH143" s="347" t="s">
        <v>795</v>
      </c>
      <c r="AI143" s="150">
        <v>0.32</v>
      </c>
    </row>
    <row r="144" spans="3:35" ht="15" customHeight="1">
      <c r="C144" s="796"/>
      <c r="D144" s="648"/>
      <c r="E144" s="91"/>
      <c r="F144" s="1395" t="s">
        <v>8174</v>
      </c>
      <c r="G144" s="1394"/>
      <c r="H144" s="649"/>
      <c r="I144" s="651"/>
      <c r="J144" s="8" t="s">
        <v>195</v>
      </c>
      <c r="K144" s="708"/>
      <c r="L144" s="709" t="s">
        <v>27</v>
      </c>
      <c r="M144" s="710" t="s">
        <v>28</v>
      </c>
      <c r="N144" s="711"/>
      <c r="O144" s="712" t="s">
        <v>27</v>
      </c>
      <c r="P144" s="708"/>
      <c r="Q144" s="680">
        <v>598</v>
      </c>
      <c r="R144" s="688">
        <f t="shared" ref="R144:R149" si="9">IF(ISERROR(I144*Q144),"",ROUND(I144*Q144,1))</f>
        <v>0</v>
      </c>
      <c r="S144" s="688">
        <v>1</v>
      </c>
      <c r="T144" s="688">
        <f t="shared" si="8"/>
        <v>0</v>
      </c>
      <c r="AG144" s="347" t="s">
        <v>1650</v>
      </c>
      <c r="AH144" s="347" t="s">
        <v>796</v>
      </c>
      <c r="AI144" s="150">
        <v>0.8899999999999999</v>
      </c>
    </row>
    <row r="145" spans="3:35" ht="26.25" customHeight="1">
      <c r="C145" s="803" t="s">
        <v>8175</v>
      </c>
      <c r="D145" s="648"/>
      <c r="E145" s="85"/>
      <c r="F145" s="1395" t="s">
        <v>8176</v>
      </c>
      <c r="G145" s="1394"/>
      <c r="H145" s="649"/>
      <c r="I145" s="651"/>
      <c r="J145" s="8" t="s">
        <v>210</v>
      </c>
      <c r="K145" s="708"/>
      <c r="L145" s="709" t="s">
        <v>27</v>
      </c>
      <c r="M145" s="710" t="s">
        <v>28</v>
      </c>
      <c r="N145" s="711"/>
      <c r="O145" s="712" t="s">
        <v>27</v>
      </c>
      <c r="P145" s="708"/>
      <c r="Q145" s="680">
        <v>2350</v>
      </c>
      <c r="R145" s="688">
        <f t="shared" si="9"/>
        <v>0</v>
      </c>
      <c r="S145" s="688">
        <v>1</v>
      </c>
      <c r="T145" s="688">
        <f t="shared" si="8"/>
        <v>0</v>
      </c>
      <c r="AG145" s="347" t="s">
        <v>1651</v>
      </c>
      <c r="AH145" s="347" t="s">
        <v>797</v>
      </c>
      <c r="AI145" s="150">
        <v>1.56</v>
      </c>
    </row>
    <row r="146" spans="3:35" ht="15" customHeight="1">
      <c r="C146" s="782" t="s">
        <v>8054</v>
      </c>
      <c r="D146" s="648"/>
      <c r="E146" s="85" t="s">
        <v>8177</v>
      </c>
      <c r="F146" s="1396" t="s">
        <v>10103</v>
      </c>
      <c r="G146" s="850"/>
      <c r="H146" s="649"/>
      <c r="I146" s="651"/>
      <c r="J146" s="8" t="s">
        <v>210</v>
      </c>
      <c r="K146" s="708"/>
      <c r="L146" s="709" t="s">
        <v>27</v>
      </c>
      <c r="M146" s="710" t="s">
        <v>28</v>
      </c>
      <c r="N146" s="711"/>
      <c r="O146" s="712" t="s">
        <v>27</v>
      </c>
      <c r="P146" s="708"/>
      <c r="Q146" s="680">
        <v>1000</v>
      </c>
      <c r="R146" s="688">
        <f t="shared" si="9"/>
        <v>0</v>
      </c>
      <c r="S146" s="688">
        <v>1</v>
      </c>
      <c r="T146" s="688">
        <f t="shared" si="8"/>
        <v>0</v>
      </c>
      <c r="AG146" s="347" t="s">
        <v>1652</v>
      </c>
      <c r="AH146" s="347" t="s">
        <v>774</v>
      </c>
      <c r="AI146" s="150">
        <v>0.433</v>
      </c>
    </row>
    <row r="147" spans="3:35" ht="15" customHeight="1">
      <c r="C147" s="798"/>
      <c r="D147" s="84"/>
      <c r="E147" s="85" t="s">
        <v>51</v>
      </c>
      <c r="F147" s="1395" t="s">
        <v>10104</v>
      </c>
      <c r="G147" s="1394"/>
      <c r="H147" s="94"/>
      <c r="I147" s="651"/>
      <c r="J147" s="8" t="s">
        <v>210</v>
      </c>
      <c r="K147" s="708"/>
      <c r="L147" s="709" t="s">
        <v>27</v>
      </c>
      <c r="M147" s="710" t="s">
        <v>28</v>
      </c>
      <c r="N147" s="711"/>
      <c r="O147" s="712" t="s">
        <v>27</v>
      </c>
      <c r="P147" s="708"/>
      <c r="Q147" s="680">
        <v>1000</v>
      </c>
      <c r="R147" s="688">
        <f t="shared" si="9"/>
        <v>0</v>
      </c>
      <c r="S147" s="688">
        <v>1</v>
      </c>
      <c r="T147" s="688">
        <f t="shared" si="8"/>
        <v>0</v>
      </c>
      <c r="AG147" s="347" t="s">
        <v>1653</v>
      </c>
      <c r="AH147" s="347" t="s">
        <v>775</v>
      </c>
      <c r="AI147" s="150">
        <v>0.57499999999999996</v>
      </c>
    </row>
    <row r="148" spans="3:35" ht="30.75" customHeight="1">
      <c r="C148" s="782" t="s">
        <v>8055</v>
      </c>
      <c r="D148" s="648"/>
      <c r="E148" s="85"/>
      <c r="F148" s="1395" t="s">
        <v>10105</v>
      </c>
      <c r="G148" s="1394"/>
      <c r="H148" s="649"/>
      <c r="I148" s="651"/>
      <c r="J148" s="8" t="s">
        <v>210</v>
      </c>
      <c r="K148" s="708"/>
      <c r="L148" s="709" t="s">
        <v>27</v>
      </c>
      <c r="M148" s="710" t="s">
        <v>28</v>
      </c>
      <c r="N148" s="711"/>
      <c r="O148" s="712" t="s">
        <v>27</v>
      </c>
      <c r="P148" s="708"/>
      <c r="Q148" s="680">
        <v>1000</v>
      </c>
      <c r="R148" s="688">
        <f t="shared" si="9"/>
        <v>0</v>
      </c>
      <c r="S148" s="688">
        <v>1</v>
      </c>
      <c r="T148" s="688">
        <f t="shared" si="8"/>
        <v>0</v>
      </c>
      <c r="AG148" s="347" t="s">
        <v>1654</v>
      </c>
      <c r="AH148" s="347" t="s">
        <v>798</v>
      </c>
      <c r="AI148" s="150">
        <v>0.48000000000000004</v>
      </c>
    </row>
    <row r="149" spans="3:35" ht="15" customHeight="1">
      <c r="C149" s="782" t="s">
        <v>8056</v>
      </c>
      <c r="D149" s="84"/>
      <c r="E149" s="85"/>
      <c r="F149" s="1395" t="s">
        <v>8178</v>
      </c>
      <c r="G149" s="1394"/>
      <c r="H149" s="94"/>
      <c r="I149" s="651"/>
      <c r="J149" s="8" t="s">
        <v>210</v>
      </c>
      <c r="K149" s="95"/>
      <c r="L149" s="194" t="s">
        <v>27</v>
      </c>
      <c r="M149" s="195" t="s">
        <v>28</v>
      </c>
      <c r="N149" s="86"/>
      <c r="O149" s="87" t="s">
        <v>27</v>
      </c>
      <c r="P149" s="95"/>
      <c r="Q149" s="680">
        <v>1000</v>
      </c>
      <c r="R149" s="19">
        <f t="shared" si="9"/>
        <v>0</v>
      </c>
      <c r="S149" s="19">
        <v>1</v>
      </c>
      <c r="T149" s="19">
        <f t="shared" si="8"/>
        <v>0</v>
      </c>
      <c r="AG149" s="347" t="s">
        <v>1655</v>
      </c>
      <c r="AH149" s="347" t="s">
        <v>799</v>
      </c>
      <c r="AI149" s="150">
        <v>0.49399999999999999</v>
      </c>
    </row>
    <row r="150" spans="3:35" ht="15" hidden="1" customHeight="1">
      <c r="C150" s="782" t="s">
        <v>8179</v>
      </c>
      <c r="D150" s="84"/>
      <c r="E150" s="79" t="s">
        <v>8180</v>
      </c>
      <c r="F150" s="1395" t="s">
        <v>37</v>
      </c>
      <c r="G150" s="1394"/>
      <c r="H150" s="94"/>
      <c r="I150" s="651"/>
      <c r="J150" s="8" t="s">
        <v>210</v>
      </c>
      <c r="K150" s="95"/>
      <c r="L150" s="194" t="s">
        <v>27</v>
      </c>
      <c r="M150" s="195" t="s">
        <v>28</v>
      </c>
      <c r="N150" s="86"/>
      <c r="O150" s="87" t="s">
        <v>27</v>
      </c>
      <c r="P150" s="95"/>
      <c r="Q150" s="680">
        <v>1000</v>
      </c>
      <c r="R150" s="19">
        <f t="shared" ref="R150:R161" si="10">IF(ISERROR(I150*Q150),"",ROUND(I150*Q150,1))</f>
        <v>0</v>
      </c>
      <c r="S150" s="19">
        <v>1</v>
      </c>
      <c r="T150" s="19">
        <f>IF(ISERROR(R150*S150),"",ROUND(R150*S150,1))</f>
        <v>0</v>
      </c>
      <c r="AG150" s="347" t="s">
        <v>1656</v>
      </c>
      <c r="AH150" s="347" t="s">
        <v>776</v>
      </c>
      <c r="AI150" s="150">
        <v>0.46900000000000003</v>
      </c>
    </row>
    <row r="151" spans="3:35" ht="15" hidden="1" customHeight="1">
      <c r="C151" s="796"/>
      <c r="D151" s="84"/>
      <c r="E151" s="90"/>
      <c r="F151" s="1395" t="s">
        <v>8181</v>
      </c>
      <c r="G151" s="1394"/>
      <c r="H151" s="94"/>
      <c r="I151" s="651"/>
      <c r="J151" s="8" t="s">
        <v>210</v>
      </c>
      <c r="K151" s="95"/>
      <c r="L151" s="194" t="s">
        <v>27</v>
      </c>
      <c r="M151" s="195" t="s">
        <v>28</v>
      </c>
      <c r="N151" s="86"/>
      <c r="O151" s="87" t="s">
        <v>27</v>
      </c>
      <c r="P151" s="95"/>
      <c r="Q151" s="680">
        <v>1000</v>
      </c>
      <c r="R151" s="19">
        <f t="shared" si="10"/>
        <v>0</v>
      </c>
      <c r="S151" s="19">
        <v>1</v>
      </c>
      <c r="T151" s="19">
        <f>IF(ISERROR(R151*S151),"",ROUND(R151*S151,1))</f>
        <v>0</v>
      </c>
      <c r="AG151" s="347" t="s">
        <v>4861</v>
      </c>
      <c r="AH151" s="347" t="s">
        <v>777</v>
      </c>
      <c r="AI151" s="150">
        <v>0.65500000000000003</v>
      </c>
    </row>
    <row r="152" spans="3:35" ht="15" hidden="1" customHeight="1">
      <c r="C152" s="796"/>
      <c r="D152" s="84"/>
      <c r="E152" s="91"/>
      <c r="F152" s="1395" t="s">
        <v>8182</v>
      </c>
      <c r="G152" s="1394"/>
      <c r="H152" s="94"/>
      <c r="I152" s="651"/>
      <c r="J152" s="8" t="s">
        <v>210</v>
      </c>
      <c r="K152" s="95"/>
      <c r="L152" s="194" t="s">
        <v>27</v>
      </c>
      <c r="M152" s="195" t="s">
        <v>28</v>
      </c>
      <c r="N152" s="86"/>
      <c r="O152" s="87" t="s">
        <v>27</v>
      </c>
      <c r="P152" s="95"/>
      <c r="Q152" s="680">
        <v>1000</v>
      </c>
      <c r="R152" s="19">
        <f t="shared" si="10"/>
        <v>0</v>
      </c>
      <c r="S152" s="19">
        <v>1</v>
      </c>
      <c r="T152" s="19">
        <f>IF(ISERROR(R152*S152),"",ROUND(R152*S152,1))</f>
        <v>0</v>
      </c>
      <c r="AG152" s="347" t="s">
        <v>1657</v>
      </c>
      <c r="AH152" s="347" t="s">
        <v>778</v>
      </c>
      <c r="AI152" s="150">
        <v>0.54</v>
      </c>
    </row>
    <row r="153" spans="3:35" ht="26.25" customHeight="1">
      <c r="C153" s="803" t="s">
        <v>8063</v>
      </c>
      <c r="D153" s="84"/>
      <c r="E153" s="13" t="s">
        <v>8183</v>
      </c>
      <c r="F153" s="1258" t="s">
        <v>77</v>
      </c>
      <c r="G153" s="1394"/>
      <c r="H153" s="13"/>
      <c r="I153" s="651"/>
      <c r="J153" s="8" t="s">
        <v>210</v>
      </c>
      <c r="K153" s="9"/>
      <c r="L153" s="194" t="s">
        <v>27</v>
      </c>
      <c r="M153" s="195" t="s">
        <v>28</v>
      </c>
      <c r="N153" s="86"/>
      <c r="O153" s="87" t="s">
        <v>27</v>
      </c>
      <c r="P153" s="9"/>
      <c r="Q153" s="680">
        <v>2930</v>
      </c>
      <c r="R153" s="19">
        <f t="shared" si="10"/>
        <v>0</v>
      </c>
      <c r="S153" s="19">
        <v>1</v>
      </c>
      <c r="T153" s="19">
        <f t="shared" si="8"/>
        <v>0</v>
      </c>
      <c r="AG153" s="347" t="s">
        <v>4862</v>
      </c>
      <c r="AH153" s="347" t="s">
        <v>779</v>
      </c>
      <c r="AI153" s="150">
        <v>0.49</v>
      </c>
    </row>
    <row r="154" spans="3:35" ht="15" customHeight="1">
      <c r="C154" s="804"/>
      <c r="D154" s="78"/>
      <c r="E154" s="13" t="s">
        <v>8184</v>
      </c>
      <c r="F154" s="1258" t="s">
        <v>77</v>
      </c>
      <c r="G154" s="1394"/>
      <c r="H154" s="13"/>
      <c r="I154" s="651"/>
      <c r="J154" s="8" t="s">
        <v>210</v>
      </c>
      <c r="K154" s="9"/>
      <c r="L154" s="194"/>
      <c r="M154" s="195"/>
      <c r="N154" s="86"/>
      <c r="O154" s="87"/>
      <c r="P154" s="9"/>
      <c r="Q154" s="680">
        <v>1020</v>
      </c>
      <c r="R154" s="19">
        <f t="shared" si="10"/>
        <v>0</v>
      </c>
      <c r="S154" s="19">
        <v>1</v>
      </c>
      <c r="T154" s="19">
        <f t="shared" si="8"/>
        <v>0</v>
      </c>
      <c r="AG154" s="347" t="s">
        <v>1658</v>
      </c>
      <c r="AH154" s="347" t="s">
        <v>800</v>
      </c>
      <c r="AI154" s="150">
        <v>0.56099999999999994</v>
      </c>
    </row>
    <row r="155" spans="3:35" ht="15" customHeight="1">
      <c r="C155" s="804"/>
      <c r="D155" s="78"/>
      <c r="E155" s="13" t="s">
        <v>8185</v>
      </c>
      <c r="F155" s="1258" t="s">
        <v>77</v>
      </c>
      <c r="G155" s="1394"/>
      <c r="H155" s="13"/>
      <c r="I155" s="651"/>
      <c r="J155" s="8" t="s">
        <v>210</v>
      </c>
      <c r="K155" s="9"/>
      <c r="L155" s="194" t="s">
        <v>27</v>
      </c>
      <c r="M155" s="195" t="s">
        <v>28</v>
      </c>
      <c r="N155" s="86"/>
      <c r="O155" s="87" t="s">
        <v>27</v>
      </c>
      <c r="P155" s="9"/>
      <c r="Q155" s="680">
        <v>2310</v>
      </c>
      <c r="R155" s="19">
        <f t="shared" si="10"/>
        <v>0</v>
      </c>
      <c r="S155" s="19">
        <v>1</v>
      </c>
      <c r="T155" s="19">
        <f t="shared" si="8"/>
        <v>0</v>
      </c>
      <c r="AG155" s="347" t="s">
        <v>1659</v>
      </c>
      <c r="AH155" s="347" t="s">
        <v>780</v>
      </c>
      <c r="AI155" s="150">
        <v>0.73899999999999999</v>
      </c>
    </row>
    <row r="156" spans="3:35" ht="15" customHeight="1">
      <c r="C156" s="796"/>
      <c r="D156" s="78"/>
      <c r="E156" s="13" t="s">
        <v>8092</v>
      </c>
      <c r="F156" s="1258" t="s">
        <v>77</v>
      </c>
      <c r="G156" s="1394"/>
      <c r="H156" s="13"/>
      <c r="I156" s="651"/>
      <c r="J156" s="8" t="s">
        <v>210</v>
      </c>
      <c r="K156" s="9"/>
      <c r="L156" s="194" t="s">
        <v>27</v>
      </c>
      <c r="M156" s="195" t="s">
        <v>28</v>
      </c>
      <c r="N156" s="86"/>
      <c r="O156" s="87" t="s">
        <v>27</v>
      </c>
      <c r="P156" s="9"/>
      <c r="Q156" s="680">
        <v>1640</v>
      </c>
      <c r="R156" s="19">
        <f t="shared" si="10"/>
        <v>0</v>
      </c>
      <c r="S156" s="19">
        <v>1</v>
      </c>
      <c r="T156" s="19">
        <f t="shared" si="8"/>
        <v>0</v>
      </c>
      <c r="AG156" s="347" t="s">
        <v>1660</v>
      </c>
      <c r="AH156" s="347" t="s">
        <v>781</v>
      </c>
      <c r="AI156" s="150">
        <v>0.29399999999999998</v>
      </c>
    </row>
    <row r="157" spans="3:35" ht="29.25" customHeight="1">
      <c r="C157" s="796"/>
      <c r="D157" s="78"/>
      <c r="E157" s="13" t="s">
        <v>53</v>
      </c>
      <c r="F157" s="1258" t="s">
        <v>77</v>
      </c>
      <c r="G157" s="1394"/>
      <c r="H157" s="13"/>
      <c r="I157" s="651"/>
      <c r="J157" s="8" t="s">
        <v>210</v>
      </c>
      <c r="K157" s="9"/>
      <c r="L157" s="194" t="s">
        <v>27</v>
      </c>
      <c r="M157" s="195" t="s">
        <v>28</v>
      </c>
      <c r="N157" s="86"/>
      <c r="O157" s="87" t="s">
        <v>27</v>
      </c>
      <c r="P157" s="9"/>
      <c r="Q157" s="680">
        <v>2560</v>
      </c>
      <c r="R157" s="19">
        <f t="shared" si="10"/>
        <v>0</v>
      </c>
      <c r="S157" s="19">
        <v>1</v>
      </c>
      <c r="T157" s="19">
        <f t="shared" si="8"/>
        <v>0</v>
      </c>
      <c r="AG157" s="347" t="s">
        <v>1661</v>
      </c>
      <c r="AH157" s="347" t="s">
        <v>782</v>
      </c>
      <c r="AI157" s="150">
        <v>0.53100000000000003</v>
      </c>
    </row>
    <row r="158" spans="3:35" ht="27" customHeight="1">
      <c r="C158" s="796"/>
      <c r="D158" s="78"/>
      <c r="E158" s="13" t="s">
        <v>8186</v>
      </c>
      <c r="F158" s="1258" t="s">
        <v>77</v>
      </c>
      <c r="G158" s="1394"/>
      <c r="H158" s="13"/>
      <c r="I158" s="651"/>
      <c r="J158" s="8" t="s">
        <v>210</v>
      </c>
      <c r="K158" s="9"/>
      <c r="L158" s="194" t="s">
        <v>27</v>
      </c>
      <c r="M158" s="195" t="s">
        <v>28</v>
      </c>
      <c r="N158" s="86"/>
      <c r="O158" s="87" t="s">
        <v>27</v>
      </c>
      <c r="P158" s="9"/>
      <c r="Q158" s="680">
        <v>2270</v>
      </c>
      <c r="R158" s="19">
        <f t="shared" si="10"/>
        <v>0</v>
      </c>
      <c r="S158" s="19">
        <v>1</v>
      </c>
      <c r="T158" s="19">
        <f t="shared" si="8"/>
        <v>0</v>
      </c>
      <c r="AG158" s="347" t="s">
        <v>1662</v>
      </c>
      <c r="AH158" s="347" t="s">
        <v>801</v>
      </c>
      <c r="AI158" s="150">
        <v>0.16699999999999998</v>
      </c>
    </row>
    <row r="159" spans="3:35" ht="15" customHeight="1">
      <c r="C159" s="796"/>
      <c r="D159" s="78"/>
      <c r="E159" s="13" t="s">
        <v>8187</v>
      </c>
      <c r="F159" s="1258" t="s">
        <v>77</v>
      </c>
      <c r="G159" s="1394"/>
      <c r="H159" s="13"/>
      <c r="I159" s="651"/>
      <c r="J159" s="8" t="s">
        <v>210</v>
      </c>
      <c r="K159" s="9"/>
      <c r="L159" s="194" t="s">
        <v>27</v>
      </c>
      <c r="M159" s="195" t="s">
        <v>28</v>
      </c>
      <c r="N159" s="86"/>
      <c r="O159" s="87" t="s">
        <v>27</v>
      </c>
      <c r="P159" s="9"/>
      <c r="Q159" s="680">
        <v>2760</v>
      </c>
      <c r="R159" s="19">
        <f t="shared" si="10"/>
        <v>0</v>
      </c>
      <c r="S159" s="19">
        <v>1</v>
      </c>
      <c r="T159" s="19">
        <f t="shared" si="8"/>
        <v>0</v>
      </c>
      <c r="AG159" s="347" t="s">
        <v>1663</v>
      </c>
      <c r="AH159" s="347" t="s">
        <v>802</v>
      </c>
      <c r="AI159" s="150">
        <v>0.45300000000000001</v>
      </c>
    </row>
    <row r="160" spans="3:35" ht="15" customHeight="1">
      <c r="C160" s="796"/>
      <c r="D160" s="78"/>
      <c r="E160" s="13" t="s">
        <v>8188</v>
      </c>
      <c r="F160" s="1258" t="s">
        <v>77</v>
      </c>
      <c r="G160" s="1394"/>
      <c r="H160" s="13"/>
      <c r="I160" s="651"/>
      <c r="J160" s="8" t="s">
        <v>210</v>
      </c>
      <c r="K160" s="9"/>
      <c r="L160" s="194" t="s">
        <v>27</v>
      </c>
      <c r="M160" s="195" t="s">
        <v>28</v>
      </c>
      <c r="N160" s="86"/>
      <c r="O160" s="87" t="s">
        <v>27</v>
      </c>
      <c r="P160" s="9"/>
      <c r="Q160" s="680">
        <v>144</v>
      </c>
      <c r="R160" s="19">
        <f t="shared" si="10"/>
        <v>0</v>
      </c>
      <c r="S160" s="19">
        <v>1</v>
      </c>
      <c r="T160" s="19">
        <f t="shared" si="8"/>
        <v>0</v>
      </c>
      <c r="AG160" s="347" t="s">
        <v>1664</v>
      </c>
      <c r="AH160" s="347" t="s">
        <v>784</v>
      </c>
      <c r="AI160" s="150">
        <v>0.49099999999999999</v>
      </c>
    </row>
    <row r="161" spans="3:35" ht="15" customHeight="1">
      <c r="C161" s="796"/>
      <c r="D161" s="78"/>
      <c r="E161" s="13" t="s">
        <v>8189</v>
      </c>
      <c r="F161" s="1258" t="s">
        <v>77</v>
      </c>
      <c r="G161" s="1259"/>
      <c r="H161" s="13"/>
      <c r="I161" s="651"/>
      <c r="J161" s="8" t="s">
        <v>210</v>
      </c>
      <c r="K161" s="9"/>
      <c r="L161" s="194" t="s">
        <v>27</v>
      </c>
      <c r="M161" s="195" t="s">
        <v>28</v>
      </c>
      <c r="N161" s="86"/>
      <c r="O161" s="87" t="s">
        <v>27</v>
      </c>
      <c r="P161" s="9"/>
      <c r="Q161" s="680">
        <v>1220</v>
      </c>
      <c r="R161" s="19">
        <f t="shared" si="10"/>
        <v>0</v>
      </c>
      <c r="S161" s="19">
        <v>1</v>
      </c>
      <c r="T161" s="19">
        <f t="shared" ref="T161:T166" si="11">IF(ISERROR(R161*S161),"",ROUND(R161*S161,1))</f>
        <v>0</v>
      </c>
      <c r="AG161" s="347" t="s">
        <v>4863</v>
      </c>
      <c r="AH161" s="347" t="s">
        <v>804</v>
      </c>
      <c r="AI161" s="150">
        <v>0.52500000000000002</v>
      </c>
    </row>
    <row r="162" spans="3:35" ht="54.75" customHeight="1">
      <c r="C162" s="713" t="s">
        <v>470</v>
      </c>
      <c r="D162" s="650"/>
      <c r="E162" s="237"/>
      <c r="F162" s="1229"/>
      <c r="G162" s="1230"/>
      <c r="H162" s="238"/>
      <c r="I162" s="651"/>
      <c r="J162" s="652"/>
      <c r="K162" s="105"/>
      <c r="L162" s="196" t="s">
        <v>27</v>
      </c>
      <c r="M162" s="197" t="s">
        <v>28</v>
      </c>
      <c r="N162" s="107"/>
      <c r="O162" s="307"/>
      <c r="P162" s="652"/>
      <c r="Q162" s="653"/>
      <c r="R162" s="654"/>
      <c r="S162" s="19">
        <v>1</v>
      </c>
      <c r="T162" s="19">
        <f t="shared" si="11"/>
        <v>0</v>
      </c>
      <c r="AG162" s="347" t="s">
        <v>1665</v>
      </c>
      <c r="AH162" s="347" t="s">
        <v>805</v>
      </c>
      <c r="AI162" s="150">
        <v>0.57300000000000006</v>
      </c>
    </row>
    <row r="163" spans="3:35" ht="54.75" customHeight="1">
      <c r="C163" s="713" t="s">
        <v>470</v>
      </c>
      <c r="D163" s="99"/>
      <c r="E163" s="100"/>
      <c r="F163" s="1229"/>
      <c r="G163" s="1230"/>
      <c r="H163" s="103"/>
      <c r="I163" s="17"/>
      <c r="J163" s="104"/>
      <c r="K163" s="105"/>
      <c r="L163" s="196" t="s">
        <v>27</v>
      </c>
      <c r="M163" s="197" t="s">
        <v>28</v>
      </c>
      <c r="N163" s="107"/>
      <c r="O163" s="108"/>
      <c r="P163" s="652"/>
      <c r="Q163" s="60"/>
      <c r="R163" s="205"/>
      <c r="S163" s="19">
        <v>1</v>
      </c>
      <c r="T163" s="19">
        <f t="shared" si="11"/>
        <v>0</v>
      </c>
      <c r="AG163" s="347" t="s">
        <v>4864</v>
      </c>
      <c r="AH163" s="347" t="s">
        <v>806</v>
      </c>
      <c r="AI163" s="150">
        <v>0.56099999999999994</v>
      </c>
    </row>
    <row r="164" spans="3:35" ht="54.75" customHeight="1">
      <c r="C164" s="713" t="s">
        <v>470</v>
      </c>
      <c r="D164" s="99"/>
      <c r="E164" s="100"/>
      <c r="F164" s="1229"/>
      <c r="G164" s="1230"/>
      <c r="H164" s="103"/>
      <c r="I164" s="17"/>
      <c r="J164" s="104"/>
      <c r="K164" s="105"/>
      <c r="L164" s="196" t="s">
        <v>27</v>
      </c>
      <c r="M164" s="197" t="s">
        <v>28</v>
      </c>
      <c r="N164" s="107"/>
      <c r="O164" s="108"/>
      <c r="P164" s="652"/>
      <c r="Q164" s="60"/>
      <c r="R164" s="205"/>
      <c r="S164" s="19">
        <v>1</v>
      </c>
      <c r="T164" s="19">
        <f t="shared" si="11"/>
        <v>0</v>
      </c>
      <c r="AG164" s="347" t="s">
        <v>1666</v>
      </c>
      <c r="AH164" s="347" t="s">
        <v>786</v>
      </c>
      <c r="AI164" s="150">
        <v>0.20599999999999999</v>
      </c>
    </row>
    <row r="165" spans="3:35" ht="15" customHeight="1">
      <c r="C165" s="714" t="s">
        <v>8190</v>
      </c>
      <c r="D165" s="715"/>
      <c r="E165" s="677" t="s">
        <v>8191</v>
      </c>
      <c r="F165" s="1233"/>
      <c r="G165" s="1234"/>
      <c r="H165" s="716"/>
      <c r="I165" s="717"/>
      <c r="J165" s="709" t="s">
        <v>27</v>
      </c>
      <c r="K165" s="718"/>
      <c r="L165" s="709" t="s">
        <v>27</v>
      </c>
      <c r="M165" s="710" t="s">
        <v>28</v>
      </c>
      <c r="N165" s="718"/>
      <c r="O165" s="710" t="s">
        <v>28</v>
      </c>
      <c r="P165" s="718"/>
      <c r="Q165" s="710" t="s">
        <v>28</v>
      </c>
      <c r="R165" s="688">
        <f>-SUM(R41:R47)</f>
        <v>0</v>
      </c>
      <c r="S165" s="688">
        <v>1</v>
      </c>
      <c r="T165" s="688">
        <f t="shared" si="11"/>
        <v>0</v>
      </c>
      <c r="AG165" s="347" t="s">
        <v>1667</v>
      </c>
      <c r="AH165" s="347" t="s">
        <v>787</v>
      </c>
      <c r="AI165" s="150">
        <v>0.49299999999999994</v>
      </c>
    </row>
    <row r="166" spans="3:35" ht="30" customHeight="1">
      <c r="C166" s="719" t="s">
        <v>8192</v>
      </c>
      <c r="D166" s="720"/>
      <c r="E166" s="721" t="s">
        <v>8193</v>
      </c>
      <c r="F166" s="1392"/>
      <c r="G166" s="1393"/>
      <c r="H166" s="765"/>
      <c r="I166" s="766"/>
      <c r="J166" s="767"/>
      <c r="K166" s="767"/>
      <c r="L166" s="768" t="s">
        <v>27</v>
      </c>
      <c r="M166" s="769" t="s">
        <v>28</v>
      </c>
      <c r="N166" s="767"/>
      <c r="O166" s="769" t="s">
        <v>28</v>
      </c>
      <c r="P166" s="767"/>
      <c r="Q166" s="769"/>
      <c r="R166" s="770"/>
      <c r="S166" s="723">
        <v>1</v>
      </c>
      <c r="T166" s="723">
        <f t="shared" si="11"/>
        <v>0</v>
      </c>
      <c r="AG166" s="347" t="s">
        <v>4865</v>
      </c>
      <c r="AH166" s="347" t="s">
        <v>807</v>
      </c>
      <c r="AI166" s="150">
        <v>0.46200000000000002</v>
      </c>
    </row>
    <row r="167" spans="3:35" ht="15" customHeight="1">
      <c r="L167" s="10" t="s">
        <v>185</v>
      </c>
      <c r="M167" s="188">
        <f>SUM(M9:M40)+SUM(M60:M65)+SUM(M67:M75)</f>
        <v>0</v>
      </c>
      <c r="N167" s="3" t="s">
        <v>13</v>
      </c>
      <c r="Q167" s="10" t="s">
        <v>185</v>
      </c>
      <c r="R167" s="188">
        <f>SUM(R9:R166)</f>
        <v>0</v>
      </c>
      <c r="S167" s="109" t="s">
        <v>54</v>
      </c>
      <c r="T167" s="188">
        <f>SUM(T9:T166)</f>
        <v>0</v>
      </c>
      <c r="AD167" s="110" t="s">
        <v>55</v>
      </c>
      <c r="AG167" s="347" t="s">
        <v>4866</v>
      </c>
      <c r="AH167" s="347" t="s">
        <v>788</v>
      </c>
      <c r="AI167" s="150">
        <v>0.624</v>
      </c>
    </row>
    <row r="168" spans="3:35" ht="15" customHeight="1">
      <c r="I168" s="3"/>
      <c r="J168" s="4"/>
      <c r="L168" s="77" t="s">
        <v>8194</v>
      </c>
      <c r="M168" s="724">
        <f>SUM(M10:M41)+SUM(M61:M66)+SUM(M68:M77)+SUM(M41:M59)+M78</f>
        <v>0</v>
      </c>
      <c r="N168" s="4" t="s">
        <v>8195</v>
      </c>
      <c r="O168" s="3"/>
      <c r="P168" s="4"/>
      <c r="Q168" s="3"/>
      <c r="AG168" s="347" t="s">
        <v>1668</v>
      </c>
      <c r="AH168" s="347" t="s">
        <v>790</v>
      </c>
      <c r="AI168" s="150">
        <v>0.55199999999999994</v>
      </c>
    </row>
    <row r="169" spans="3:35" ht="15" customHeight="1">
      <c r="AG169" s="347" t="s">
        <v>4867</v>
      </c>
      <c r="AH169" s="347" t="s">
        <v>791</v>
      </c>
      <c r="AI169" s="150">
        <v>0.41899999999999998</v>
      </c>
    </row>
    <row r="170" spans="3:35" ht="15" customHeight="1">
      <c r="AG170" s="347" t="s">
        <v>4868</v>
      </c>
      <c r="AH170" s="347" t="s">
        <v>792</v>
      </c>
      <c r="AI170" s="150">
        <v>0.378</v>
      </c>
    </row>
    <row r="171" spans="3:35" ht="15" customHeight="1">
      <c r="AG171" s="347" t="s">
        <v>1670</v>
      </c>
      <c r="AH171" s="347" t="s">
        <v>793</v>
      </c>
      <c r="AI171" s="150">
        <v>0.39300000000000002</v>
      </c>
    </row>
    <row r="172" spans="3:35" ht="15" customHeight="1">
      <c r="AG172" s="347" t="s">
        <v>1671</v>
      </c>
      <c r="AH172" s="347" t="s">
        <v>836</v>
      </c>
      <c r="AI172" s="150">
        <v>0.40299999999999997</v>
      </c>
    </row>
    <row r="173" spans="3:35" ht="15" customHeight="1">
      <c r="AG173" s="347" t="s">
        <v>1673</v>
      </c>
      <c r="AH173" s="347" t="s">
        <v>809</v>
      </c>
      <c r="AI173" s="150">
        <v>0.52700000000000002</v>
      </c>
    </row>
    <row r="174" spans="3:35" ht="15" customHeight="1">
      <c r="AG174" s="347" t="s">
        <v>1675</v>
      </c>
      <c r="AH174" s="347" t="s">
        <v>837</v>
      </c>
      <c r="AI174" s="150">
        <v>0.51400000000000001</v>
      </c>
    </row>
    <row r="175" spans="3:35" ht="15" customHeight="1">
      <c r="AG175" s="347" t="s">
        <v>4869</v>
      </c>
      <c r="AH175" s="347" t="s">
        <v>810</v>
      </c>
      <c r="AI175" s="150">
        <v>0.47499999999999998</v>
      </c>
    </row>
    <row r="176" spans="3:35" ht="15" customHeight="1">
      <c r="AG176" s="347" t="s">
        <v>1676</v>
      </c>
      <c r="AH176" s="347" t="s">
        <v>811</v>
      </c>
      <c r="AI176" s="150">
        <v>0.56800000000000006</v>
      </c>
    </row>
    <row r="177" spans="33:35" ht="15" customHeight="1">
      <c r="AG177" s="347" t="s">
        <v>1700</v>
      </c>
      <c r="AH177" s="347" t="s">
        <v>738</v>
      </c>
      <c r="AI177" s="150">
        <v>0.54600000000000004</v>
      </c>
    </row>
    <row r="178" spans="33:35" ht="15" customHeight="1">
      <c r="AG178" s="347" t="s">
        <v>1678</v>
      </c>
      <c r="AH178" s="347" t="s">
        <v>838</v>
      </c>
      <c r="AI178" s="150">
        <v>0.52899999999999991</v>
      </c>
    </row>
    <row r="179" spans="33:35" ht="15" customHeight="1">
      <c r="AG179" s="347" t="s">
        <v>1679</v>
      </c>
      <c r="AH179" s="347" t="s">
        <v>812</v>
      </c>
      <c r="AI179" s="150">
        <v>0.54500000000000004</v>
      </c>
    </row>
    <row r="180" spans="33:35" ht="15" customHeight="1">
      <c r="AG180" s="347" t="s">
        <v>1680</v>
      </c>
      <c r="AH180" s="347" t="s">
        <v>839</v>
      </c>
      <c r="AI180" s="150">
        <v>0.623</v>
      </c>
    </row>
    <row r="181" spans="33:35" ht="15" customHeight="1">
      <c r="AG181" s="347" t="s">
        <v>1681</v>
      </c>
      <c r="AH181" s="347" t="s">
        <v>813</v>
      </c>
      <c r="AI181" s="150">
        <v>0.29899999999999999</v>
      </c>
    </row>
    <row r="182" spans="33:35" ht="15" customHeight="1">
      <c r="AG182" s="347" t="s">
        <v>1677</v>
      </c>
      <c r="AH182" s="347" t="s">
        <v>727</v>
      </c>
      <c r="AI182" s="150">
        <v>0.36399999999999999</v>
      </c>
    </row>
    <row r="183" spans="33:35" ht="15" customHeight="1">
      <c r="AG183" s="347" t="s">
        <v>1683</v>
      </c>
      <c r="AH183" s="347" t="s">
        <v>728</v>
      </c>
      <c r="AI183" s="150">
        <v>0</v>
      </c>
    </row>
    <row r="184" spans="33:35" ht="15" customHeight="1">
      <c r="AG184" s="347" t="s">
        <v>1684</v>
      </c>
      <c r="AH184" s="347" t="s">
        <v>840</v>
      </c>
      <c r="AI184" s="150">
        <v>0.503</v>
      </c>
    </row>
    <row r="185" spans="33:35" ht="15" customHeight="1">
      <c r="AG185" s="347" t="s">
        <v>1685</v>
      </c>
      <c r="AH185" s="347" t="s">
        <v>842</v>
      </c>
      <c r="AI185" s="150">
        <v>0.57600000000000007</v>
      </c>
    </row>
    <row r="186" spans="33:35" ht="15" customHeight="1">
      <c r="AG186" s="347" t="s">
        <v>1686</v>
      </c>
      <c r="AH186" s="347" t="s">
        <v>843</v>
      </c>
      <c r="AI186" s="150">
        <v>0.47399999999999998</v>
      </c>
    </row>
    <row r="187" spans="33:35" ht="15" customHeight="1">
      <c r="AG187" s="347" t="s">
        <v>1688</v>
      </c>
      <c r="AH187" s="347" t="s">
        <v>844</v>
      </c>
      <c r="AI187" s="150">
        <v>0.56300000000000006</v>
      </c>
    </row>
    <row r="188" spans="33:35" ht="15" customHeight="1">
      <c r="AG188" s="347" t="s">
        <v>4870</v>
      </c>
      <c r="AH188" s="347" t="s">
        <v>845</v>
      </c>
      <c r="AI188" s="150">
        <v>0.747</v>
      </c>
    </row>
    <row r="189" spans="33:35" ht="15" customHeight="1">
      <c r="AG189" s="347" t="s">
        <v>1689</v>
      </c>
      <c r="AH189" s="347" t="s">
        <v>846</v>
      </c>
      <c r="AI189" s="150">
        <v>0.56400000000000006</v>
      </c>
    </row>
    <row r="190" spans="33:35" ht="15" customHeight="1">
      <c r="AG190" s="347" t="s">
        <v>1690</v>
      </c>
      <c r="AH190" s="347" t="s">
        <v>847</v>
      </c>
      <c r="AI190" s="150">
        <v>0.35300000000000004</v>
      </c>
    </row>
    <row r="191" spans="33:35" ht="15" customHeight="1">
      <c r="AG191" s="347" t="s">
        <v>1682</v>
      </c>
      <c r="AH191" s="347" t="s">
        <v>731</v>
      </c>
      <c r="AI191" s="150">
        <v>0.64600000000000002</v>
      </c>
    </row>
    <row r="192" spans="33:35" ht="15" customHeight="1">
      <c r="AG192" s="347" t="s">
        <v>1691</v>
      </c>
      <c r="AH192" s="347" t="s">
        <v>848</v>
      </c>
      <c r="AI192" s="150">
        <v>0.56499999999999995</v>
      </c>
    </row>
    <row r="193" spans="33:35" ht="15" customHeight="1">
      <c r="AG193" s="347" t="s">
        <v>1692</v>
      </c>
      <c r="AH193" s="347" t="s">
        <v>849</v>
      </c>
      <c r="AI193" s="150">
        <v>0.56999999999999995</v>
      </c>
    </row>
    <row r="194" spans="33:35" ht="15" customHeight="1">
      <c r="AG194" s="347" t="s">
        <v>1693</v>
      </c>
      <c r="AH194" s="347" t="s">
        <v>850</v>
      </c>
      <c r="AI194" s="150">
        <v>0.45199999999999996</v>
      </c>
    </row>
    <row r="195" spans="33:35" ht="15" customHeight="1">
      <c r="AG195" s="347" t="s">
        <v>1694</v>
      </c>
      <c r="AH195" s="347" t="s">
        <v>747</v>
      </c>
      <c r="AI195" s="150">
        <v>0.40200000000000002</v>
      </c>
    </row>
    <row r="196" spans="33:35" ht="15" customHeight="1">
      <c r="AG196" s="347" t="s">
        <v>1695</v>
      </c>
      <c r="AH196" s="347" t="s">
        <v>851</v>
      </c>
      <c r="AI196" s="150">
        <v>0.52600000000000002</v>
      </c>
    </row>
    <row r="197" spans="33:35" ht="15" customHeight="1">
      <c r="AG197" s="347" t="s">
        <v>1696</v>
      </c>
      <c r="AH197" s="347" t="s">
        <v>817</v>
      </c>
      <c r="AI197" s="150">
        <v>0.40799999999999997</v>
      </c>
    </row>
    <row r="198" spans="33:35" ht="15" customHeight="1">
      <c r="AG198" s="347" t="s">
        <v>1697</v>
      </c>
      <c r="AH198" s="347" t="s">
        <v>852</v>
      </c>
      <c r="AI198" s="150">
        <v>0.55500000000000005</v>
      </c>
    </row>
    <row r="199" spans="33:35" ht="15" customHeight="1">
      <c r="AG199" s="347" t="s">
        <v>4871</v>
      </c>
      <c r="AH199" s="347" t="s">
        <v>853</v>
      </c>
      <c r="AI199" s="150">
        <v>0.31</v>
      </c>
    </row>
    <row r="200" spans="33:35" ht="15" customHeight="1">
      <c r="AG200" s="347" t="s">
        <v>1698</v>
      </c>
      <c r="AH200" s="347" t="s">
        <v>749</v>
      </c>
      <c r="AI200" s="150">
        <v>0.59599999999999997</v>
      </c>
    </row>
    <row r="201" spans="33:35" ht="15" customHeight="1">
      <c r="AG201" s="347" t="s">
        <v>1699</v>
      </c>
      <c r="AH201" s="347" t="s">
        <v>854</v>
      </c>
      <c r="AI201" s="150">
        <v>0.77600000000000002</v>
      </c>
    </row>
    <row r="202" spans="33:35" ht="15" customHeight="1">
      <c r="AG202" s="347" t="s">
        <v>1721</v>
      </c>
      <c r="AH202" s="347" t="s">
        <v>750</v>
      </c>
      <c r="AI202" s="150">
        <v>0.54100000000000004</v>
      </c>
    </row>
    <row r="203" spans="33:35" ht="15" customHeight="1">
      <c r="AG203" s="347" t="s">
        <v>1701</v>
      </c>
      <c r="AH203" s="347" t="s">
        <v>855</v>
      </c>
      <c r="AI203" s="150">
        <v>0.32300000000000001</v>
      </c>
    </row>
    <row r="204" spans="33:35" ht="15" customHeight="1">
      <c r="AG204" s="347" t="s">
        <v>1702</v>
      </c>
      <c r="AH204" s="347" t="s">
        <v>856</v>
      </c>
      <c r="AI204" s="150">
        <v>0.57999999999999996</v>
      </c>
    </row>
    <row r="205" spans="33:35" ht="15" customHeight="1">
      <c r="AG205" s="347" t="s">
        <v>1703</v>
      </c>
      <c r="AH205" s="347" t="s">
        <v>857</v>
      </c>
      <c r="AI205" s="150">
        <v>7.8E-2</v>
      </c>
    </row>
    <row r="206" spans="33:35" ht="15" customHeight="1">
      <c r="AG206" s="347" t="s">
        <v>1704</v>
      </c>
      <c r="AH206" s="347" t="s">
        <v>752</v>
      </c>
      <c r="AI206" s="150">
        <v>0.45</v>
      </c>
    </row>
    <row r="207" spans="33:35" ht="15" customHeight="1">
      <c r="AG207" s="347" t="s">
        <v>1705</v>
      </c>
      <c r="AH207" s="347" t="s">
        <v>818</v>
      </c>
      <c r="AI207" s="150">
        <v>0.51</v>
      </c>
    </row>
    <row r="208" spans="33:35" ht="15" customHeight="1">
      <c r="AG208" s="347" t="s">
        <v>1706</v>
      </c>
      <c r="AH208" s="347" t="s">
        <v>819</v>
      </c>
      <c r="AI208" s="150">
        <v>0.154</v>
      </c>
    </row>
    <row r="209" spans="33:35" ht="15" customHeight="1">
      <c r="AG209" s="347" t="s">
        <v>1707</v>
      </c>
      <c r="AH209" s="347" t="s">
        <v>753</v>
      </c>
      <c r="AI209" s="150">
        <v>0.54100000000000004</v>
      </c>
    </row>
    <row r="210" spans="33:35" ht="15" customHeight="1">
      <c r="AG210" s="347" t="s">
        <v>1710</v>
      </c>
      <c r="AH210" s="347" t="s">
        <v>820</v>
      </c>
      <c r="AI210" s="150">
        <v>0.58100000000000007</v>
      </c>
    </row>
    <row r="211" spans="33:35" ht="15" customHeight="1">
      <c r="AG211" s="347" t="s">
        <v>1711</v>
      </c>
      <c r="AH211" s="347" t="s">
        <v>858</v>
      </c>
      <c r="AI211" s="150">
        <v>0.92500000000000004</v>
      </c>
    </row>
    <row r="212" spans="33:35" ht="15" customHeight="1">
      <c r="AG212" s="347" t="s">
        <v>1726</v>
      </c>
      <c r="AH212" s="347" t="s">
        <v>755</v>
      </c>
      <c r="AI212" s="150">
        <v>0.32699999999999996</v>
      </c>
    </row>
    <row r="213" spans="33:35" ht="15" customHeight="1">
      <c r="AG213" s="347" t="s">
        <v>1712</v>
      </c>
      <c r="AH213" s="347" t="s">
        <v>859</v>
      </c>
      <c r="AI213" s="150">
        <v>0.14899999999999999</v>
      </c>
    </row>
    <row r="214" spans="33:35" ht="15" customHeight="1">
      <c r="AG214" s="347" t="s">
        <v>4872</v>
      </c>
      <c r="AH214" s="347" t="s">
        <v>860</v>
      </c>
      <c r="AI214" s="150">
        <v>0.53</v>
      </c>
    </row>
    <row r="215" spans="33:35" ht="15" customHeight="1">
      <c r="AG215" s="347" t="s">
        <v>1713</v>
      </c>
      <c r="AH215" s="347" t="s">
        <v>821</v>
      </c>
      <c r="AI215" s="150">
        <v>0.501</v>
      </c>
    </row>
    <row r="216" spans="33:35" ht="15" customHeight="1">
      <c r="AG216" s="347" t="s">
        <v>1714</v>
      </c>
      <c r="AH216" s="347" t="s">
        <v>861</v>
      </c>
      <c r="AI216" s="150">
        <v>0.47899999999999998</v>
      </c>
    </row>
    <row r="217" spans="33:35" ht="15" customHeight="1">
      <c r="AG217" s="347" t="s">
        <v>1716</v>
      </c>
      <c r="AH217" s="347" t="s">
        <v>862</v>
      </c>
      <c r="AI217" s="150">
        <v>0.51</v>
      </c>
    </row>
    <row r="218" spans="33:35" ht="15" customHeight="1">
      <c r="AG218" s="347" t="s">
        <v>1717</v>
      </c>
      <c r="AH218" s="347" t="s">
        <v>822</v>
      </c>
      <c r="AI218" s="150">
        <v>0.47699999999999998</v>
      </c>
    </row>
    <row r="219" spans="33:35" ht="15" customHeight="1">
      <c r="AG219" s="347" t="s">
        <v>1718</v>
      </c>
      <c r="AH219" s="347" t="s">
        <v>732</v>
      </c>
      <c r="AI219" s="150">
        <v>0.54</v>
      </c>
    </row>
    <row r="220" spans="33:35" ht="15" customHeight="1">
      <c r="AG220" s="347" t="s">
        <v>1719</v>
      </c>
      <c r="AH220" s="347" t="s">
        <v>863</v>
      </c>
      <c r="AI220" s="150">
        <v>0.37</v>
      </c>
    </row>
    <row r="221" spans="33:35" ht="15" customHeight="1">
      <c r="AG221" s="347" t="s">
        <v>4873</v>
      </c>
      <c r="AH221" s="347" t="s">
        <v>823</v>
      </c>
      <c r="AI221" s="150">
        <v>0.55000000000000004</v>
      </c>
    </row>
    <row r="222" spans="33:35" ht="15" customHeight="1">
      <c r="AG222" s="347" t="s">
        <v>1720</v>
      </c>
      <c r="AH222" s="347" t="s">
        <v>733</v>
      </c>
      <c r="AI222" s="150">
        <v>0.60099999999999998</v>
      </c>
    </row>
    <row r="223" spans="33:35" ht="15" customHeight="1">
      <c r="AG223" s="347" t="s">
        <v>1723</v>
      </c>
      <c r="AH223" s="347" t="s">
        <v>757</v>
      </c>
      <c r="AI223" s="150">
        <v>0.54299999999999993</v>
      </c>
    </row>
    <row r="224" spans="33:35" ht="15" customHeight="1">
      <c r="AG224" s="347" t="s">
        <v>4874</v>
      </c>
      <c r="AH224" s="347" t="s">
        <v>864</v>
      </c>
      <c r="AI224" s="150">
        <v>0.41</v>
      </c>
    </row>
    <row r="225" spans="33:35" ht="15" customHeight="1">
      <c r="AG225" s="347" t="s">
        <v>4875</v>
      </c>
      <c r="AH225" s="347" t="s">
        <v>865</v>
      </c>
      <c r="AI225" s="150">
        <v>1.4790000000000001</v>
      </c>
    </row>
    <row r="226" spans="33:35" ht="15" customHeight="1">
      <c r="AG226" s="347" t="s">
        <v>1724</v>
      </c>
      <c r="AH226" s="347" t="s">
        <v>824</v>
      </c>
      <c r="AI226" s="150">
        <v>0.69599999999999995</v>
      </c>
    </row>
    <row r="227" spans="33:35" ht="15" customHeight="1">
      <c r="AG227" s="347" t="s">
        <v>1725</v>
      </c>
      <c r="AH227" s="347" t="s">
        <v>866</v>
      </c>
      <c r="AI227" s="150">
        <v>0.58799999999999997</v>
      </c>
    </row>
    <row r="228" spans="33:35" ht="15" customHeight="1">
      <c r="AG228" s="347" t="s">
        <v>4876</v>
      </c>
      <c r="AH228" s="347" t="s">
        <v>761</v>
      </c>
      <c r="AI228" s="150">
        <v>0.55199999999999994</v>
      </c>
    </row>
    <row r="229" spans="33:35" ht="15" customHeight="1">
      <c r="AG229" s="347" t="s">
        <v>1727</v>
      </c>
      <c r="AH229" s="347" t="s">
        <v>825</v>
      </c>
      <c r="AI229" s="150">
        <v>0.52100000000000002</v>
      </c>
    </row>
    <row r="230" spans="33:35" ht="15" customHeight="1">
      <c r="AG230" s="347" t="s">
        <v>1728</v>
      </c>
      <c r="AH230" s="347" t="s">
        <v>867</v>
      </c>
      <c r="AI230" s="150">
        <v>0</v>
      </c>
    </row>
    <row r="231" spans="33:35" ht="15" customHeight="1">
      <c r="AG231" s="347" t="s">
        <v>1729</v>
      </c>
      <c r="AH231" s="347" t="s">
        <v>868</v>
      </c>
      <c r="AI231" s="150">
        <v>0.64300000000000002</v>
      </c>
    </row>
    <row r="232" spans="33:35" ht="15" customHeight="1">
      <c r="AG232" s="347" t="s">
        <v>1730</v>
      </c>
      <c r="AH232" s="347" t="s">
        <v>869</v>
      </c>
      <c r="AI232" s="150">
        <v>0.61099999999999999</v>
      </c>
    </row>
    <row r="233" spans="33:35" ht="15" customHeight="1">
      <c r="AG233" s="347" t="s">
        <v>1731</v>
      </c>
      <c r="AH233" s="347" t="s">
        <v>826</v>
      </c>
      <c r="AI233" s="150">
        <v>0.52500000000000002</v>
      </c>
    </row>
    <row r="234" spans="33:35" ht="15" customHeight="1">
      <c r="AG234" s="347" t="s">
        <v>1732</v>
      </c>
      <c r="AH234" s="347" t="s">
        <v>870</v>
      </c>
      <c r="AI234" s="150">
        <v>0.52700000000000002</v>
      </c>
    </row>
    <row r="235" spans="33:35" ht="15" customHeight="1">
      <c r="AG235" s="347" t="s">
        <v>4877</v>
      </c>
      <c r="AH235" s="347" t="s">
        <v>827</v>
      </c>
      <c r="AI235" s="150">
        <v>0.74399999999999999</v>
      </c>
    </row>
    <row r="236" spans="33:35" ht="15" customHeight="1">
      <c r="AG236" s="347" t="s">
        <v>1722</v>
      </c>
      <c r="AH236" s="347" t="s">
        <v>871</v>
      </c>
      <c r="AI236" s="150">
        <v>0.67</v>
      </c>
    </row>
    <row r="237" spans="33:35" ht="15" customHeight="1">
      <c r="AG237" s="347" t="s">
        <v>1733</v>
      </c>
      <c r="AH237" s="347" t="s">
        <v>829</v>
      </c>
      <c r="AI237" s="150">
        <v>0.69899999999999995</v>
      </c>
    </row>
    <row r="238" spans="33:35" ht="15" customHeight="1">
      <c r="AG238" s="347" t="s">
        <v>1734</v>
      </c>
      <c r="AH238" s="347" t="s">
        <v>872</v>
      </c>
      <c r="AI238" s="150">
        <v>0.26500000000000001</v>
      </c>
    </row>
    <row r="239" spans="33:35" ht="15" customHeight="1">
      <c r="AG239" s="347" t="s">
        <v>1735</v>
      </c>
      <c r="AH239" s="347" t="s">
        <v>830</v>
      </c>
      <c r="AI239" s="150">
        <v>0.56200000000000006</v>
      </c>
    </row>
    <row r="240" spans="33:35" ht="15" customHeight="1">
      <c r="AG240" s="347" t="s">
        <v>1737</v>
      </c>
      <c r="AH240" s="347" t="s">
        <v>873</v>
      </c>
      <c r="AI240" s="150">
        <v>0.61099999999999999</v>
      </c>
    </row>
    <row r="241" spans="33:35" ht="15" customHeight="1">
      <c r="AG241" s="347" t="s">
        <v>1739</v>
      </c>
      <c r="AH241" s="347" t="s">
        <v>765</v>
      </c>
      <c r="AI241" s="150">
        <v>0.54</v>
      </c>
    </row>
    <row r="242" spans="33:35" ht="15" customHeight="1">
      <c r="AG242" s="347" t="s">
        <v>4878</v>
      </c>
      <c r="AH242" s="347" t="s">
        <v>874</v>
      </c>
      <c r="AI242" s="150">
        <v>0.48700000000000004</v>
      </c>
    </row>
    <row r="243" spans="33:35" ht="15" customHeight="1">
      <c r="AG243" s="347" t="s">
        <v>1740</v>
      </c>
      <c r="AH243" s="347" t="s">
        <v>767</v>
      </c>
      <c r="AI243" s="150">
        <v>0.57200000000000006</v>
      </c>
    </row>
    <row r="244" spans="33:35" ht="15" customHeight="1">
      <c r="AG244" s="347" t="s">
        <v>1741</v>
      </c>
      <c r="AH244" s="347" t="s">
        <v>768</v>
      </c>
      <c r="AI244" s="150">
        <v>0.57200000000000006</v>
      </c>
    </row>
    <row r="245" spans="33:35" ht="15" customHeight="1">
      <c r="AG245" s="347" t="s">
        <v>1742</v>
      </c>
      <c r="AH245" s="347" t="s">
        <v>875</v>
      </c>
      <c r="AI245" s="150">
        <v>0.49799999999999994</v>
      </c>
    </row>
    <row r="246" spans="33:35" ht="15" customHeight="1">
      <c r="AG246" s="347" t="s">
        <v>1743</v>
      </c>
      <c r="AH246" s="347" t="s">
        <v>876</v>
      </c>
      <c r="AI246" s="150">
        <v>0.52500000000000002</v>
      </c>
    </row>
    <row r="247" spans="33:35" ht="15" customHeight="1">
      <c r="AG247" s="347" t="s">
        <v>1750</v>
      </c>
      <c r="AH247" s="347" t="s">
        <v>882</v>
      </c>
      <c r="AI247" s="150">
        <v>0.44800000000000001</v>
      </c>
    </row>
    <row r="248" spans="33:35" ht="15" customHeight="1">
      <c r="AG248" s="347" t="s">
        <v>1744</v>
      </c>
      <c r="AH248" s="347" t="s">
        <v>877</v>
      </c>
      <c r="AI248" s="150">
        <v>0.54299999999999993</v>
      </c>
    </row>
    <row r="249" spans="33:35" ht="15" customHeight="1">
      <c r="AG249" s="347" t="s">
        <v>1745</v>
      </c>
      <c r="AH249" s="347" t="s">
        <v>878</v>
      </c>
      <c r="AI249" s="150">
        <v>0.57399999999999995</v>
      </c>
    </row>
    <row r="250" spans="33:35" ht="15" customHeight="1">
      <c r="AG250" s="347" t="s">
        <v>4879</v>
      </c>
      <c r="AH250" s="347" t="s">
        <v>831</v>
      </c>
      <c r="AI250" s="150">
        <v>0.55300000000000005</v>
      </c>
    </row>
    <row r="251" spans="33:35" ht="15" customHeight="1">
      <c r="AG251" s="347" t="s">
        <v>1746</v>
      </c>
      <c r="AH251" s="347" t="s">
        <v>879</v>
      </c>
      <c r="AI251" s="150">
        <v>0.60799999999999998</v>
      </c>
    </row>
    <row r="252" spans="33:35" ht="15" customHeight="1">
      <c r="AG252" s="347" t="s">
        <v>4880</v>
      </c>
      <c r="AH252" s="347" t="s">
        <v>832</v>
      </c>
      <c r="AI252" s="150">
        <v>0.59799999999999998</v>
      </c>
    </row>
    <row r="253" spans="33:35" ht="15" customHeight="1">
      <c r="AG253" s="347" t="s">
        <v>1747</v>
      </c>
      <c r="AH253" s="347" t="s">
        <v>880</v>
      </c>
      <c r="AI253" s="150">
        <v>0</v>
      </c>
    </row>
    <row r="254" spans="33:35" ht="15" customHeight="1">
      <c r="AG254" s="347" t="s">
        <v>1748</v>
      </c>
      <c r="AH254" s="347" t="s">
        <v>881</v>
      </c>
      <c r="AI254" s="150">
        <v>0.35300000000000004</v>
      </c>
    </row>
    <row r="255" spans="33:35" ht="15" customHeight="1">
      <c r="AG255" s="347" t="s">
        <v>1749</v>
      </c>
      <c r="AH255" s="347" t="s">
        <v>833</v>
      </c>
      <c r="AI255" s="150">
        <v>0.50600000000000001</v>
      </c>
    </row>
    <row r="256" spans="33:35" ht="15" customHeight="1">
      <c r="AG256" s="347" t="s">
        <v>1751</v>
      </c>
      <c r="AH256" s="347" t="s">
        <v>834</v>
      </c>
      <c r="AI256" s="150">
        <v>0.54100000000000004</v>
      </c>
    </row>
    <row r="257" spans="33:35" ht="15" customHeight="1">
      <c r="AG257" s="347" t="s">
        <v>1752</v>
      </c>
      <c r="AH257" s="347" t="s">
        <v>883</v>
      </c>
      <c r="AI257" s="150">
        <v>0.47399999999999998</v>
      </c>
    </row>
    <row r="258" spans="33:35" ht="15" customHeight="1">
      <c r="AG258" s="347" t="s">
        <v>1753</v>
      </c>
      <c r="AH258" s="347" t="s">
        <v>771</v>
      </c>
      <c r="AI258" s="150">
        <v>0.49799999999999994</v>
      </c>
    </row>
    <row r="259" spans="33:35" ht="15" customHeight="1">
      <c r="AG259" s="347" t="s">
        <v>4881</v>
      </c>
      <c r="AH259" s="347" t="s">
        <v>814</v>
      </c>
      <c r="AI259" s="150">
        <v>0.52400000000000002</v>
      </c>
    </row>
    <row r="260" spans="33:35" ht="15" customHeight="1">
      <c r="AG260" s="347" t="s">
        <v>1754</v>
      </c>
      <c r="AH260" s="347" t="s">
        <v>808</v>
      </c>
      <c r="AI260" s="150">
        <v>0.39800000000000002</v>
      </c>
    </row>
    <row r="261" spans="33:35" ht="15" customHeight="1">
      <c r="AG261" s="347" t="s">
        <v>1755</v>
      </c>
      <c r="AH261" s="347" t="s">
        <v>815</v>
      </c>
      <c r="AI261" s="150">
        <v>0</v>
      </c>
    </row>
    <row r="262" spans="33:35" ht="15" customHeight="1">
      <c r="AG262" s="347" t="s">
        <v>1756</v>
      </c>
      <c r="AH262" s="347" t="s">
        <v>783</v>
      </c>
      <c r="AI262" s="150">
        <v>0.58600000000000008</v>
      </c>
    </row>
    <row r="263" spans="33:35" ht="15" customHeight="1">
      <c r="AG263" s="347" t="s">
        <v>4882</v>
      </c>
      <c r="AH263" s="347" t="s">
        <v>816</v>
      </c>
      <c r="AI263" s="150">
        <v>0</v>
      </c>
    </row>
    <row r="264" spans="33:35" ht="15" customHeight="1">
      <c r="AG264" s="347" t="s">
        <v>4883</v>
      </c>
      <c r="AH264" s="347" t="s">
        <v>841</v>
      </c>
      <c r="AI264" s="150">
        <v>0.30599999999999999</v>
      </c>
    </row>
    <row r="265" spans="33:35" ht="15" customHeight="1">
      <c r="AG265" s="347" t="s">
        <v>1757</v>
      </c>
      <c r="AH265" s="347" t="s">
        <v>835</v>
      </c>
      <c r="AI265" s="150">
        <v>0.36900000000000005</v>
      </c>
    </row>
    <row r="266" spans="33:35" ht="15" customHeight="1">
      <c r="AG266" s="347" t="s">
        <v>1758</v>
      </c>
      <c r="AH266" s="347" t="s">
        <v>789</v>
      </c>
      <c r="AI266" s="150">
        <v>0.92400000000000004</v>
      </c>
    </row>
    <row r="267" spans="33:35" ht="15" customHeight="1">
      <c r="AG267" s="347" t="s">
        <v>1759</v>
      </c>
      <c r="AH267" s="347" t="s">
        <v>785</v>
      </c>
      <c r="AI267" s="150">
        <v>0.46700000000000003</v>
      </c>
    </row>
    <row r="268" spans="33:35" ht="15" customHeight="1">
      <c r="AG268" s="347" t="s">
        <v>1760</v>
      </c>
      <c r="AH268" s="347" t="s">
        <v>803</v>
      </c>
      <c r="AI268" s="150">
        <v>0</v>
      </c>
    </row>
    <row r="269" spans="33:35" ht="15" customHeight="1">
      <c r="AG269" s="347" t="s">
        <v>1761</v>
      </c>
      <c r="AH269" s="347" t="s">
        <v>718</v>
      </c>
      <c r="AI269" s="150">
        <v>0.44400000000000001</v>
      </c>
    </row>
    <row r="270" spans="33:35" ht="15" customHeight="1">
      <c r="AG270" s="347" t="s">
        <v>1762</v>
      </c>
      <c r="AH270" s="347" t="s">
        <v>828</v>
      </c>
      <c r="AI270" s="150">
        <v>0.56099999999999994</v>
      </c>
    </row>
    <row r="271" spans="33:35" ht="15" customHeight="1">
      <c r="AG271" s="347" t="s">
        <v>1763</v>
      </c>
      <c r="AH271" s="347" t="s">
        <v>893</v>
      </c>
      <c r="AI271" s="150">
        <v>0.57899999999999996</v>
      </c>
    </row>
    <row r="272" spans="33:35" ht="15" customHeight="1">
      <c r="AG272" s="347" t="s">
        <v>4884</v>
      </c>
      <c r="AH272" s="347" t="s">
        <v>772</v>
      </c>
      <c r="AI272" s="150">
        <v>0.24899999999999997</v>
      </c>
    </row>
    <row r="273" spans="33:35" ht="15" customHeight="1">
      <c r="AG273" s="347" t="s">
        <v>1764</v>
      </c>
      <c r="AH273" s="347" t="s">
        <v>794</v>
      </c>
      <c r="AI273" s="150">
        <v>0.51999999999999991</v>
      </c>
    </row>
    <row r="274" spans="33:35" ht="15" customHeight="1">
      <c r="AG274" s="347" t="s">
        <v>1765</v>
      </c>
      <c r="AH274" s="347" t="s">
        <v>773</v>
      </c>
      <c r="AI274" s="150">
        <v>0.47499999999999998</v>
      </c>
    </row>
    <row r="275" spans="33:35" ht="15" customHeight="1">
      <c r="AG275" s="347" t="s">
        <v>1766</v>
      </c>
      <c r="AH275" s="347" t="s">
        <v>1029</v>
      </c>
      <c r="AI275" s="150">
        <v>0.28400000000000003</v>
      </c>
    </row>
    <row r="276" spans="33:35" ht="15" customHeight="1">
      <c r="AG276" s="347" t="s">
        <v>1767</v>
      </c>
      <c r="AH276" s="347" t="s">
        <v>795</v>
      </c>
      <c r="AI276" s="150">
        <v>0.6</v>
      </c>
    </row>
    <row r="277" spans="33:35" ht="15" customHeight="1">
      <c r="AG277" s="347" t="s">
        <v>4885</v>
      </c>
      <c r="AH277" s="347" t="s">
        <v>1007</v>
      </c>
      <c r="AI277" s="150">
        <v>0.58299999999999996</v>
      </c>
    </row>
    <row r="278" spans="33:35" ht="15" customHeight="1">
      <c r="AG278" s="347" t="s">
        <v>4886</v>
      </c>
      <c r="AH278" s="347" t="s">
        <v>796</v>
      </c>
      <c r="AI278" s="150">
        <v>0.85499999999999998</v>
      </c>
    </row>
    <row r="279" spans="33:35" ht="15" customHeight="1">
      <c r="AG279" s="347" t="s">
        <v>1768</v>
      </c>
      <c r="AH279" s="347" t="s">
        <v>797</v>
      </c>
      <c r="AI279" s="150">
        <v>0.56099999999999994</v>
      </c>
    </row>
    <row r="280" spans="33:35" ht="15" customHeight="1">
      <c r="AG280" s="347" t="s">
        <v>1769</v>
      </c>
      <c r="AH280" s="347" t="s">
        <v>774</v>
      </c>
      <c r="AI280" s="150">
        <v>0.3</v>
      </c>
    </row>
    <row r="281" spans="33:35" ht="15" customHeight="1">
      <c r="AG281" s="347" t="s">
        <v>1770</v>
      </c>
      <c r="AH281" s="347" t="s">
        <v>1032</v>
      </c>
      <c r="AI281" s="150">
        <v>0.49200000000000005</v>
      </c>
    </row>
    <row r="282" spans="33:35" ht="15" customHeight="1">
      <c r="AG282" s="347" t="s">
        <v>1771</v>
      </c>
      <c r="AH282" s="347" t="s">
        <v>775</v>
      </c>
      <c r="AI282" s="150">
        <v>0.47499999999999998</v>
      </c>
    </row>
    <row r="283" spans="33:35" ht="15" customHeight="1">
      <c r="AG283" s="347" t="s">
        <v>1772</v>
      </c>
      <c r="AH283" s="347" t="s">
        <v>798</v>
      </c>
      <c r="AI283" s="150">
        <v>0.53600000000000003</v>
      </c>
    </row>
    <row r="284" spans="33:35" ht="15" customHeight="1">
      <c r="AG284" s="347" t="s">
        <v>1773</v>
      </c>
      <c r="AH284" s="347" t="s">
        <v>799</v>
      </c>
      <c r="AI284" s="150">
        <v>0.504</v>
      </c>
    </row>
    <row r="285" spans="33:35" ht="15" customHeight="1">
      <c r="AG285" s="347" t="s">
        <v>1774</v>
      </c>
      <c r="AH285" s="347" t="s">
        <v>914</v>
      </c>
      <c r="AI285" s="150">
        <v>0.375</v>
      </c>
    </row>
    <row r="286" spans="33:35" ht="15" customHeight="1">
      <c r="AG286" s="347" t="s">
        <v>1775</v>
      </c>
      <c r="AH286" s="347" t="s">
        <v>776</v>
      </c>
      <c r="AI286" s="150">
        <v>0.41</v>
      </c>
    </row>
    <row r="287" spans="33:35" ht="15" customHeight="1">
      <c r="AG287" s="347" t="s">
        <v>1776</v>
      </c>
      <c r="AH287" s="347" t="s">
        <v>895</v>
      </c>
      <c r="AI287" s="150">
        <v>0.55099999999999993</v>
      </c>
    </row>
    <row r="288" spans="33:35" ht="15" customHeight="1">
      <c r="AG288" s="347" t="s">
        <v>1777</v>
      </c>
      <c r="AH288" s="347" t="s">
        <v>894</v>
      </c>
      <c r="AI288" s="150">
        <v>0.69599999999999995</v>
      </c>
    </row>
    <row r="289" spans="33:35" ht="15" customHeight="1">
      <c r="AG289" s="347" t="s">
        <v>1778</v>
      </c>
      <c r="AH289" s="347" t="s">
        <v>1016</v>
      </c>
      <c r="AI289" s="150">
        <v>0.68400000000000005</v>
      </c>
    </row>
    <row r="290" spans="33:35" ht="15" customHeight="1">
      <c r="AG290" s="347" t="s">
        <v>1779</v>
      </c>
      <c r="AH290" s="347" t="s">
        <v>778</v>
      </c>
      <c r="AI290" s="150">
        <v>0.55099999999999993</v>
      </c>
    </row>
    <row r="291" spans="33:35" ht="15" customHeight="1">
      <c r="AG291" s="347" t="s">
        <v>1780</v>
      </c>
      <c r="AH291" s="347" t="s">
        <v>903</v>
      </c>
      <c r="AI291" s="150">
        <v>0.49</v>
      </c>
    </row>
    <row r="292" spans="33:35" ht="15" customHeight="1">
      <c r="AG292" s="347" t="s">
        <v>1781</v>
      </c>
      <c r="AH292" s="347" t="s">
        <v>973</v>
      </c>
      <c r="AI292" s="150">
        <v>0.28400000000000003</v>
      </c>
    </row>
    <row r="293" spans="33:35" ht="15" customHeight="1">
      <c r="AG293" s="347" t="s">
        <v>1782</v>
      </c>
      <c r="AH293" s="347" t="s">
        <v>1063</v>
      </c>
      <c r="AI293" s="150">
        <v>0.47399999999999998</v>
      </c>
    </row>
    <row r="294" spans="33:35" ht="15" customHeight="1">
      <c r="AG294" s="347" t="s">
        <v>1783</v>
      </c>
      <c r="AH294" s="347" t="s">
        <v>800</v>
      </c>
      <c r="AI294" s="150">
        <v>0.61099999999999999</v>
      </c>
    </row>
    <row r="295" spans="33:35" ht="15" customHeight="1">
      <c r="AG295" s="347" t="s">
        <v>1784</v>
      </c>
      <c r="AH295" s="347" t="s">
        <v>780</v>
      </c>
      <c r="AI295" s="150">
        <v>0</v>
      </c>
    </row>
    <row r="296" spans="33:35" ht="15" customHeight="1">
      <c r="AG296" s="347" t="s">
        <v>4887</v>
      </c>
      <c r="AH296" s="347" t="s">
        <v>781</v>
      </c>
      <c r="AI296" s="150">
        <v>0.24099999999999999</v>
      </c>
    </row>
    <row r="297" spans="33:35" ht="15" customHeight="1">
      <c r="AG297" s="347" t="s">
        <v>4888</v>
      </c>
      <c r="AH297" s="347" t="s">
        <v>915</v>
      </c>
      <c r="AI297" s="150">
        <v>0.45300000000000001</v>
      </c>
    </row>
    <row r="298" spans="33:35" ht="15" customHeight="1">
      <c r="AG298" s="347" t="s">
        <v>4889</v>
      </c>
      <c r="AH298" s="347" t="s">
        <v>1014</v>
      </c>
      <c r="AI298" s="150">
        <v>0.45300000000000001</v>
      </c>
    </row>
    <row r="299" spans="33:35" ht="15" customHeight="1">
      <c r="AG299" s="347" t="s">
        <v>1785</v>
      </c>
      <c r="AH299" s="347" t="s">
        <v>1004</v>
      </c>
      <c r="AI299" s="150">
        <v>0.45300000000000001</v>
      </c>
    </row>
    <row r="300" spans="33:35" ht="15" customHeight="1">
      <c r="AG300" s="347" t="s">
        <v>1786</v>
      </c>
      <c r="AH300" s="347" t="s">
        <v>782</v>
      </c>
      <c r="AI300" s="150">
        <v>0.64400000000000002</v>
      </c>
    </row>
    <row r="301" spans="33:35" ht="15" customHeight="1">
      <c r="AG301" s="347" t="s">
        <v>1787</v>
      </c>
      <c r="AH301" s="347" t="s">
        <v>1048</v>
      </c>
      <c r="AI301" s="150">
        <v>0.46599999999999997</v>
      </c>
    </row>
    <row r="302" spans="33:35" ht="15" customHeight="1">
      <c r="AG302" s="347" t="s">
        <v>1788</v>
      </c>
      <c r="AH302" s="347" t="s">
        <v>918</v>
      </c>
      <c r="AI302" s="150">
        <v>0.28400000000000003</v>
      </c>
    </row>
    <row r="303" spans="33:35" ht="15" customHeight="1">
      <c r="AG303" s="347" t="s">
        <v>1789</v>
      </c>
      <c r="AH303" s="347" t="s">
        <v>920</v>
      </c>
      <c r="AI303" s="150">
        <v>0.50900000000000001</v>
      </c>
    </row>
    <row r="304" spans="33:35" ht="15" customHeight="1">
      <c r="AG304" s="347" t="s">
        <v>1790</v>
      </c>
      <c r="AH304" s="347" t="s">
        <v>921</v>
      </c>
      <c r="AI304" s="150">
        <v>0.49700000000000005</v>
      </c>
    </row>
    <row r="305" spans="33:35" ht="15" customHeight="1">
      <c r="AG305" s="347" t="s">
        <v>1791</v>
      </c>
      <c r="AH305" s="347" t="s">
        <v>801</v>
      </c>
      <c r="AI305" s="150">
        <v>0.68700000000000006</v>
      </c>
    </row>
    <row r="306" spans="33:35" ht="15" customHeight="1">
      <c r="AG306" s="347" t="s">
        <v>1792</v>
      </c>
      <c r="AH306" s="347" t="s">
        <v>802</v>
      </c>
      <c r="AI306" s="150">
        <v>0.55400000000000005</v>
      </c>
    </row>
    <row r="307" spans="33:35" ht="15" customHeight="1">
      <c r="AG307" s="347" t="s">
        <v>1793</v>
      </c>
      <c r="AH307" s="347" t="s">
        <v>1018</v>
      </c>
      <c r="AI307" s="150">
        <v>0.52800000000000002</v>
      </c>
    </row>
    <row r="308" spans="33:35" ht="15" customHeight="1">
      <c r="AG308" s="347" t="s">
        <v>1794</v>
      </c>
      <c r="AH308" s="347" t="s">
        <v>1062</v>
      </c>
      <c r="AI308" s="150">
        <v>0.377</v>
      </c>
    </row>
    <row r="309" spans="33:35" ht="15" customHeight="1">
      <c r="AG309" s="347" t="s">
        <v>1795</v>
      </c>
      <c r="AH309" s="347" t="s">
        <v>923</v>
      </c>
      <c r="AI309" s="150">
        <v>0.45300000000000001</v>
      </c>
    </row>
    <row r="310" spans="33:35" ht="15" customHeight="1">
      <c r="AG310" s="347" t="s">
        <v>1796</v>
      </c>
      <c r="AH310" s="347" t="s">
        <v>784</v>
      </c>
      <c r="AI310" s="150">
        <v>0.54600000000000004</v>
      </c>
    </row>
    <row r="311" spans="33:35" ht="15" customHeight="1">
      <c r="AG311" s="347" t="s">
        <v>1797</v>
      </c>
      <c r="AH311" s="347" t="s">
        <v>917</v>
      </c>
      <c r="AI311" s="150">
        <v>0.53900000000000003</v>
      </c>
    </row>
    <row r="312" spans="33:35" ht="15" customHeight="1">
      <c r="AG312" s="347" t="s">
        <v>4890</v>
      </c>
      <c r="AH312" s="347" t="s">
        <v>957</v>
      </c>
      <c r="AI312" s="150">
        <v>0.496</v>
      </c>
    </row>
    <row r="313" spans="33:35" ht="15" customHeight="1">
      <c r="AG313" s="347" t="s">
        <v>1798</v>
      </c>
      <c r="AH313" s="347" t="s">
        <v>805</v>
      </c>
      <c r="AI313" s="150">
        <v>0.52300000000000002</v>
      </c>
    </row>
    <row r="314" spans="33:35" ht="15" customHeight="1">
      <c r="AG314" s="347" t="s">
        <v>1799</v>
      </c>
      <c r="AH314" s="347" t="s">
        <v>1028</v>
      </c>
      <c r="AI314" s="150">
        <v>0.45300000000000001</v>
      </c>
    </row>
    <row r="315" spans="33:35" ht="15" customHeight="1">
      <c r="AG315" s="347" t="s">
        <v>1800</v>
      </c>
      <c r="AH315" s="347" t="s">
        <v>969</v>
      </c>
      <c r="AI315" s="150">
        <v>0.47199999999999998</v>
      </c>
    </row>
    <row r="316" spans="33:35" ht="15" customHeight="1">
      <c r="AG316" s="347" t="s">
        <v>1801</v>
      </c>
      <c r="AH316" s="347" t="s">
        <v>1077</v>
      </c>
      <c r="AI316" s="150">
        <v>0.45300000000000001</v>
      </c>
    </row>
    <row r="317" spans="33:35" ht="15" customHeight="1">
      <c r="AG317" s="347" t="s">
        <v>1802</v>
      </c>
      <c r="AH317" s="347" t="s">
        <v>1005</v>
      </c>
      <c r="AI317" s="150">
        <v>0.54699999999999993</v>
      </c>
    </row>
    <row r="318" spans="33:35" ht="15" customHeight="1">
      <c r="AG318" s="347" t="s">
        <v>1803</v>
      </c>
      <c r="AH318" s="347" t="s">
        <v>786</v>
      </c>
      <c r="AI318" s="150">
        <v>0.12999999999999998</v>
      </c>
    </row>
    <row r="319" spans="33:35" ht="15" customHeight="1">
      <c r="AG319" s="347" t="s">
        <v>1804</v>
      </c>
      <c r="AH319" s="347" t="s">
        <v>910</v>
      </c>
      <c r="AI319" s="150">
        <v>0.27200000000000002</v>
      </c>
    </row>
    <row r="320" spans="33:35" ht="15" customHeight="1">
      <c r="AG320" s="347" t="s">
        <v>1805</v>
      </c>
      <c r="AH320" s="347" t="s">
        <v>787</v>
      </c>
      <c r="AI320" s="150">
        <v>0.499</v>
      </c>
    </row>
    <row r="321" spans="33:35" ht="15" customHeight="1">
      <c r="AG321" s="347" t="s">
        <v>4891</v>
      </c>
      <c r="AH321" s="347" t="s">
        <v>896</v>
      </c>
      <c r="AI321" s="150">
        <v>0</v>
      </c>
    </row>
    <row r="322" spans="33:35" ht="15" customHeight="1">
      <c r="AG322" s="347" t="s">
        <v>4892</v>
      </c>
      <c r="AH322" s="347" t="s">
        <v>897</v>
      </c>
      <c r="AI322" s="150">
        <v>0.35</v>
      </c>
    </row>
    <row r="323" spans="33:35" ht="15" customHeight="1">
      <c r="AG323" s="347" t="s">
        <v>4893</v>
      </c>
      <c r="AH323" s="347" t="s">
        <v>4894</v>
      </c>
      <c r="AI323" s="150">
        <v>0.441</v>
      </c>
    </row>
    <row r="324" spans="33:35" ht="15" customHeight="1">
      <c r="AG324" s="347" t="s">
        <v>1806</v>
      </c>
      <c r="AH324" s="347" t="s">
        <v>911</v>
      </c>
      <c r="AI324" s="150">
        <v>0.63500000000000001</v>
      </c>
    </row>
    <row r="325" spans="33:35" ht="15" customHeight="1">
      <c r="AG325" s="347" t="s">
        <v>4895</v>
      </c>
      <c r="AH325" s="347" t="s">
        <v>900</v>
      </c>
      <c r="AI325" s="150">
        <v>0</v>
      </c>
    </row>
    <row r="326" spans="33:35" ht="15" customHeight="1">
      <c r="AG326" s="347" t="s">
        <v>4896</v>
      </c>
      <c r="AH326" s="347" t="s">
        <v>901</v>
      </c>
      <c r="AI326" s="150">
        <v>0.32800000000000001</v>
      </c>
    </row>
    <row r="327" spans="33:35" ht="15" customHeight="1">
      <c r="AG327" s="347" t="s">
        <v>4897</v>
      </c>
      <c r="AH327" s="347" t="s">
        <v>4898</v>
      </c>
      <c r="AI327" s="150">
        <v>0.51400000000000001</v>
      </c>
    </row>
    <row r="328" spans="33:35" ht="15" customHeight="1">
      <c r="AG328" s="347" t="s">
        <v>4899</v>
      </c>
      <c r="AH328" s="347" t="s">
        <v>970</v>
      </c>
      <c r="AI328" s="150">
        <v>0</v>
      </c>
    </row>
    <row r="329" spans="33:35" ht="15" customHeight="1">
      <c r="AG329" s="347" t="s">
        <v>4900</v>
      </c>
      <c r="AH329" s="347" t="s">
        <v>1066</v>
      </c>
      <c r="AI329" s="150">
        <v>0.83399999999999996</v>
      </c>
    </row>
    <row r="330" spans="33:35" ht="15" customHeight="1">
      <c r="AG330" s="347" t="s">
        <v>1807</v>
      </c>
      <c r="AH330" s="347" t="s">
        <v>907</v>
      </c>
      <c r="AI330" s="150">
        <v>0.51700000000000002</v>
      </c>
    </row>
    <row r="331" spans="33:35" ht="15" customHeight="1">
      <c r="AG331" s="347" t="s">
        <v>1808</v>
      </c>
      <c r="AH331" s="347" t="s">
        <v>1031</v>
      </c>
      <c r="AI331" s="150">
        <v>0.38</v>
      </c>
    </row>
    <row r="332" spans="33:35" ht="15" customHeight="1">
      <c r="AG332" s="347" t="s">
        <v>1809</v>
      </c>
      <c r="AH332" s="347" t="s">
        <v>790</v>
      </c>
      <c r="AI332" s="150">
        <v>0.54</v>
      </c>
    </row>
    <row r="333" spans="33:35" ht="15" customHeight="1">
      <c r="AG333" s="347" t="s">
        <v>1810</v>
      </c>
      <c r="AH333" s="347" t="s">
        <v>964</v>
      </c>
      <c r="AI333" s="150">
        <v>0.28400000000000003</v>
      </c>
    </row>
    <row r="334" spans="33:35" ht="15" customHeight="1">
      <c r="AG334" s="347" t="s">
        <v>1811</v>
      </c>
      <c r="AH334" s="347" t="s">
        <v>926</v>
      </c>
      <c r="AI334" s="150">
        <v>0.35899999999999999</v>
      </c>
    </row>
    <row r="335" spans="33:35" ht="15" customHeight="1">
      <c r="AG335" s="347" t="s">
        <v>1812</v>
      </c>
      <c r="AH335" s="347" t="s">
        <v>906</v>
      </c>
      <c r="AI335" s="150">
        <v>0.38900000000000001</v>
      </c>
    </row>
    <row r="336" spans="33:35" ht="15" customHeight="1">
      <c r="AG336" s="347" t="s">
        <v>1813</v>
      </c>
      <c r="AH336" s="347" t="s">
        <v>1047</v>
      </c>
      <c r="AI336" s="150">
        <v>0.28400000000000003</v>
      </c>
    </row>
    <row r="337" spans="33:35" ht="15" customHeight="1">
      <c r="AG337" s="347" t="s">
        <v>1814</v>
      </c>
      <c r="AH337" s="347" t="s">
        <v>913</v>
      </c>
      <c r="AI337" s="150">
        <v>0.28400000000000003</v>
      </c>
    </row>
    <row r="338" spans="33:35" ht="15" customHeight="1">
      <c r="AG338" s="347" t="s">
        <v>1815</v>
      </c>
      <c r="AH338" s="347" t="s">
        <v>1035</v>
      </c>
      <c r="AI338" s="150">
        <v>0.61799999999999999</v>
      </c>
    </row>
    <row r="339" spans="33:35" ht="15" customHeight="1">
      <c r="AG339" s="347" t="s">
        <v>1816</v>
      </c>
      <c r="AH339" s="347" t="s">
        <v>1049</v>
      </c>
      <c r="AI339" s="150">
        <v>0.51999999999999991</v>
      </c>
    </row>
    <row r="340" spans="33:35" ht="15" customHeight="1">
      <c r="AG340" s="347" t="s">
        <v>1817</v>
      </c>
      <c r="AH340" s="347" t="s">
        <v>1060</v>
      </c>
      <c r="AI340" s="150">
        <v>0.159</v>
      </c>
    </row>
    <row r="341" spans="33:35" ht="15" customHeight="1">
      <c r="AG341" s="347" t="s">
        <v>1818</v>
      </c>
      <c r="AH341" s="347" t="s">
        <v>702</v>
      </c>
      <c r="AI341" s="150">
        <v>0.79900000000000004</v>
      </c>
    </row>
    <row r="342" spans="33:35" ht="15" customHeight="1">
      <c r="AG342" s="347" t="s">
        <v>1819</v>
      </c>
      <c r="AH342" s="347" t="s">
        <v>1070</v>
      </c>
      <c r="AI342" s="150">
        <v>0.52700000000000002</v>
      </c>
    </row>
    <row r="343" spans="33:35" ht="15" customHeight="1">
      <c r="AG343" s="347" t="s">
        <v>4901</v>
      </c>
      <c r="AH343" s="347" t="s">
        <v>793</v>
      </c>
      <c r="AI343" s="150">
        <v>0.36000000000000004</v>
      </c>
    </row>
    <row r="344" spans="33:35" ht="15" customHeight="1">
      <c r="AG344" s="347" t="s">
        <v>1821</v>
      </c>
      <c r="AH344" s="347" t="s">
        <v>1055</v>
      </c>
      <c r="AI344" s="150">
        <v>0.61399999999999999</v>
      </c>
    </row>
    <row r="345" spans="33:35" ht="15" customHeight="1">
      <c r="AG345" s="347" t="s">
        <v>1822</v>
      </c>
      <c r="AH345" s="347" t="s">
        <v>972</v>
      </c>
      <c r="AI345" s="150">
        <v>0.28400000000000003</v>
      </c>
    </row>
    <row r="346" spans="33:35" ht="15" customHeight="1">
      <c r="AG346" s="347" t="s">
        <v>1823</v>
      </c>
      <c r="AH346" s="347" t="s">
        <v>952</v>
      </c>
      <c r="AI346" s="150">
        <v>0.53900000000000003</v>
      </c>
    </row>
    <row r="347" spans="33:35" ht="15" customHeight="1">
      <c r="AG347" s="347" t="s">
        <v>1824</v>
      </c>
      <c r="AH347" s="347" t="s">
        <v>836</v>
      </c>
      <c r="AI347" s="150">
        <v>0.42700000000000005</v>
      </c>
    </row>
    <row r="348" spans="33:35" ht="15" customHeight="1">
      <c r="AG348" s="347" t="s">
        <v>1825</v>
      </c>
      <c r="AH348" s="347" t="s">
        <v>1080</v>
      </c>
      <c r="AI348" s="150">
        <v>0.625</v>
      </c>
    </row>
    <row r="349" spans="33:35" ht="15" customHeight="1">
      <c r="AG349" s="347" t="s">
        <v>1826</v>
      </c>
      <c r="AH349" s="347" t="s">
        <v>1069</v>
      </c>
      <c r="AI349" s="150">
        <v>0.5109999999999999</v>
      </c>
    </row>
    <row r="350" spans="33:35" ht="15" customHeight="1">
      <c r="AG350" s="347" t="s">
        <v>1827</v>
      </c>
      <c r="AH350" s="347" t="s">
        <v>698</v>
      </c>
      <c r="AI350" s="150">
        <v>0.496</v>
      </c>
    </row>
    <row r="351" spans="33:35" ht="15" customHeight="1">
      <c r="AG351" s="347" t="s">
        <v>4902</v>
      </c>
      <c r="AH351" s="347" t="s">
        <v>809</v>
      </c>
      <c r="AI351" s="150">
        <v>0.44900000000000001</v>
      </c>
    </row>
    <row r="352" spans="33:35" ht="15" customHeight="1">
      <c r="AG352" s="347" t="s">
        <v>1829</v>
      </c>
      <c r="AH352" s="347" t="s">
        <v>961</v>
      </c>
      <c r="AI352" s="150">
        <v>0.128</v>
      </c>
    </row>
    <row r="353" spans="33:35" ht="15" customHeight="1">
      <c r="AG353" s="347" t="s">
        <v>1830</v>
      </c>
      <c r="AH353" s="347" t="s">
        <v>1050</v>
      </c>
      <c r="AI353" s="150">
        <v>0.34900000000000003</v>
      </c>
    </row>
    <row r="354" spans="33:35" ht="15" customHeight="1">
      <c r="AG354" s="347" t="s">
        <v>1831</v>
      </c>
      <c r="AH354" s="347" t="s">
        <v>1025</v>
      </c>
      <c r="AI354" s="150">
        <v>0.52800000000000002</v>
      </c>
    </row>
    <row r="355" spans="33:35" ht="15" customHeight="1">
      <c r="AG355" s="347" t="s">
        <v>1832</v>
      </c>
      <c r="AH355" s="347" t="s">
        <v>974</v>
      </c>
      <c r="AI355" s="150">
        <v>0.28400000000000003</v>
      </c>
    </row>
    <row r="356" spans="33:35" ht="15" customHeight="1">
      <c r="AG356" s="347" t="s">
        <v>1833</v>
      </c>
      <c r="AH356" s="347" t="s">
        <v>968</v>
      </c>
      <c r="AI356" s="150">
        <v>0.51800000000000002</v>
      </c>
    </row>
    <row r="357" spans="33:35" ht="15" customHeight="1">
      <c r="AG357" s="347" t="s">
        <v>1834</v>
      </c>
      <c r="AH357" s="347" t="s">
        <v>701</v>
      </c>
      <c r="AI357" s="150">
        <v>0.52800000000000002</v>
      </c>
    </row>
    <row r="358" spans="33:35" ht="15" customHeight="1">
      <c r="AG358" s="347" t="s">
        <v>1835</v>
      </c>
      <c r="AH358" s="347" t="s">
        <v>987</v>
      </c>
      <c r="AI358" s="150">
        <v>0.27999999999999997</v>
      </c>
    </row>
    <row r="359" spans="33:35" ht="15" customHeight="1">
      <c r="AG359" s="347" t="s">
        <v>1836</v>
      </c>
      <c r="AH359" s="347" t="s">
        <v>977</v>
      </c>
      <c r="AI359" s="150">
        <v>0.28400000000000003</v>
      </c>
    </row>
    <row r="360" spans="33:35" ht="15" customHeight="1">
      <c r="AG360" s="347" t="s">
        <v>1837</v>
      </c>
      <c r="AH360" s="347" t="s">
        <v>837</v>
      </c>
      <c r="AI360" s="150">
        <v>0.58100000000000007</v>
      </c>
    </row>
    <row r="361" spans="33:35" ht="15" customHeight="1">
      <c r="AG361" s="347" t="s">
        <v>1840</v>
      </c>
      <c r="AH361" s="347" t="s">
        <v>1010</v>
      </c>
      <c r="AI361" s="150">
        <v>0.39700000000000002</v>
      </c>
    </row>
    <row r="362" spans="33:35" ht="15" customHeight="1">
      <c r="AG362" s="347" t="s">
        <v>1838</v>
      </c>
      <c r="AH362" s="347" t="s">
        <v>904</v>
      </c>
      <c r="AI362" s="150">
        <v>0.51700000000000002</v>
      </c>
    </row>
    <row r="363" spans="33:35" ht="15" customHeight="1">
      <c r="AG363" s="347" t="s">
        <v>1839</v>
      </c>
      <c r="AH363" s="347" t="s">
        <v>1037</v>
      </c>
      <c r="AI363" s="150">
        <v>0.375</v>
      </c>
    </row>
    <row r="364" spans="33:35" ht="15" customHeight="1">
      <c r="AG364" s="347" t="s">
        <v>1841</v>
      </c>
      <c r="AH364" s="347" t="s">
        <v>1081</v>
      </c>
      <c r="AI364" s="150">
        <v>0.55599999999999994</v>
      </c>
    </row>
    <row r="365" spans="33:35" ht="15" customHeight="1">
      <c r="AG365" s="347" t="s">
        <v>1842</v>
      </c>
      <c r="AH365" s="347" t="s">
        <v>811</v>
      </c>
      <c r="AI365" s="150">
        <v>0.32200000000000001</v>
      </c>
    </row>
    <row r="366" spans="33:35" ht="15" customHeight="1">
      <c r="AG366" s="347" t="s">
        <v>1852</v>
      </c>
      <c r="AH366" s="347" t="s">
        <v>727</v>
      </c>
      <c r="AI366" s="150">
        <v>0.55500000000000005</v>
      </c>
    </row>
    <row r="367" spans="33:35" ht="15" customHeight="1">
      <c r="AG367" s="347" t="s">
        <v>1844</v>
      </c>
      <c r="AH367" s="347" t="s">
        <v>966</v>
      </c>
      <c r="AI367" s="150">
        <v>0.65200000000000002</v>
      </c>
    </row>
    <row r="368" spans="33:35" ht="15" customHeight="1">
      <c r="AG368" s="347" t="s">
        <v>1845</v>
      </c>
      <c r="AH368" s="347" t="s">
        <v>838</v>
      </c>
      <c r="AI368" s="150">
        <v>0.54400000000000004</v>
      </c>
    </row>
    <row r="369" spans="33:35" ht="15" customHeight="1">
      <c r="AG369" s="347" t="s">
        <v>1846</v>
      </c>
      <c r="AH369" s="347" t="s">
        <v>812</v>
      </c>
      <c r="AI369" s="150">
        <v>0.378</v>
      </c>
    </row>
    <row r="370" spans="33:35" ht="15" customHeight="1">
      <c r="AG370" s="347" t="s">
        <v>1847</v>
      </c>
      <c r="AH370" s="347" t="s">
        <v>839</v>
      </c>
      <c r="AI370" s="150">
        <v>0.55900000000000005</v>
      </c>
    </row>
    <row r="371" spans="33:35" ht="15" customHeight="1">
      <c r="AG371" s="347" t="s">
        <v>1848</v>
      </c>
      <c r="AH371" s="347" t="s">
        <v>1012</v>
      </c>
      <c r="AI371" s="150">
        <v>0.51300000000000001</v>
      </c>
    </row>
    <row r="372" spans="33:35" ht="15" customHeight="1">
      <c r="AG372" s="347" t="s">
        <v>1849</v>
      </c>
      <c r="AH372" s="347" t="s">
        <v>1067</v>
      </c>
      <c r="AI372" s="150">
        <v>0.54500000000000004</v>
      </c>
    </row>
    <row r="373" spans="33:35" ht="15" customHeight="1">
      <c r="AG373" s="347" t="s">
        <v>1850</v>
      </c>
      <c r="AH373" s="347" t="s">
        <v>813</v>
      </c>
      <c r="AI373" s="150">
        <v>0.26300000000000001</v>
      </c>
    </row>
    <row r="374" spans="33:35" ht="15" customHeight="1">
      <c r="AG374" s="347" t="s">
        <v>1851</v>
      </c>
      <c r="AH374" s="347" t="s">
        <v>922</v>
      </c>
      <c r="AI374" s="150">
        <v>0.28400000000000003</v>
      </c>
    </row>
    <row r="375" spans="33:35" ht="15" customHeight="1">
      <c r="AG375" s="347" t="s">
        <v>1895</v>
      </c>
      <c r="AH375" s="347" t="s">
        <v>731</v>
      </c>
      <c r="AI375" s="150">
        <v>0.4</v>
      </c>
    </row>
    <row r="376" spans="33:35" ht="15" customHeight="1">
      <c r="AG376" s="347" t="s">
        <v>1853</v>
      </c>
      <c r="AH376" s="347" t="s">
        <v>996</v>
      </c>
      <c r="AI376" s="150">
        <v>0.28400000000000003</v>
      </c>
    </row>
    <row r="377" spans="33:35" ht="15" customHeight="1">
      <c r="AG377" s="347" t="s">
        <v>4903</v>
      </c>
      <c r="AH377" s="347" t="s">
        <v>992</v>
      </c>
      <c r="AI377" s="150">
        <v>0.64</v>
      </c>
    </row>
    <row r="378" spans="33:35" ht="15" customHeight="1">
      <c r="AG378" s="347" t="s">
        <v>1854</v>
      </c>
      <c r="AH378" s="347" t="s">
        <v>1056</v>
      </c>
      <c r="AI378" s="150">
        <v>0.55099999999999993</v>
      </c>
    </row>
    <row r="379" spans="33:35" ht="15" customHeight="1">
      <c r="AG379" s="347" t="s">
        <v>1855</v>
      </c>
      <c r="AH379" s="347" t="s">
        <v>999</v>
      </c>
      <c r="AI379" s="150">
        <v>0.27999999999999997</v>
      </c>
    </row>
    <row r="380" spans="33:35" ht="15" customHeight="1">
      <c r="AG380" s="347" t="s">
        <v>1856</v>
      </c>
      <c r="AH380" s="347" t="s">
        <v>728</v>
      </c>
      <c r="AI380" s="150">
        <v>0.66799999999999993</v>
      </c>
    </row>
    <row r="381" spans="33:35" ht="15" customHeight="1">
      <c r="AG381" s="347" t="s">
        <v>1857</v>
      </c>
      <c r="AH381" s="347" t="s">
        <v>976</v>
      </c>
      <c r="AI381" s="150">
        <v>0.28400000000000003</v>
      </c>
    </row>
    <row r="382" spans="33:35" ht="15" customHeight="1">
      <c r="AG382" s="347" t="s">
        <v>1858</v>
      </c>
      <c r="AH382" s="347" t="s">
        <v>840</v>
      </c>
      <c r="AI382" s="150">
        <v>0.49299999999999994</v>
      </c>
    </row>
    <row r="383" spans="33:35" ht="15" customHeight="1">
      <c r="AG383" s="347" t="s">
        <v>1859</v>
      </c>
      <c r="AH383" s="347" t="s">
        <v>1021</v>
      </c>
      <c r="AI383" s="150">
        <v>0.56400000000000006</v>
      </c>
    </row>
    <row r="384" spans="33:35" ht="15" customHeight="1">
      <c r="AG384" s="347" t="s">
        <v>1860</v>
      </c>
      <c r="AH384" s="347" t="s">
        <v>980</v>
      </c>
      <c r="AI384" s="150">
        <v>0.52800000000000002</v>
      </c>
    </row>
    <row r="385" spans="33:35" ht="15" customHeight="1">
      <c r="AG385" s="347" t="s">
        <v>1861</v>
      </c>
      <c r="AH385" s="347" t="s">
        <v>1019</v>
      </c>
      <c r="AI385" s="150">
        <v>0.45899999999999996</v>
      </c>
    </row>
    <row r="386" spans="33:35" ht="15" customHeight="1">
      <c r="AG386" s="347" t="s">
        <v>1862</v>
      </c>
      <c r="AH386" s="347" t="s">
        <v>971</v>
      </c>
      <c r="AI386" s="150">
        <v>0.28400000000000003</v>
      </c>
    </row>
    <row r="387" spans="33:35" ht="15" customHeight="1">
      <c r="AG387" s="347" t="s">
        <v>1863</v>
      </c>
      <c r="AH387" s="347" t="s">
        <v>928</v>
      </c>
      <c r="AI387" s="150">
        <v>0.63800000000000001</v>
      </c>
    </row>
    <row r="388" spans="33:35" ht="15" customHeight="1">
      <c r="AG388" s="347" t="s">
        <v>1864</v>
      </c>
      <c r="AH388" s="347" t="s">
        <v>929</v>
      </c>
      <c r="AI388" s="150">
        <v>0.63600000000000001</v>
      </c>
    </row>
    <row r="389" spans="33:35" ht="15" customHeight="1">
      <c r="AG389" s="347" t="s">
        <v>1865</v>
      </c>
      <c r="AH389" s="347" t="s">
        <v>930</v>
      </c>
      <c r="AI389" s="150">
        <v>0.63800000000000001</v>
      </c>
    </row>
    <row r="390" spans="33:35" ht="15" customHeight="1">
      <c r="AG390" s="347" t="s">
        <v>1866</v>
      </c>
      <c r="AH390" s="347" t="s">
        <v>931</v>
      </c>
      <c r="AI390" s="150">
        <v>0.64300000000000002</v>
      </c>
    </row>
    <row r="391" spans="33:35" ht="15" customHeight="1">
      <c r="AG391" s="347" t="s">
        <v>1867</v>
      </c>
      <c r="AH391" s="347" t="s">
        <v>933</v>
      </c>
      <c r="AI391" s="150">
        <v>0.63800000000000001</v>
      </c>
    </row>
    <row r="392" spans="33:35" ht="15" customHeight="1">
      <c r="AG392" s="347" t="s">
        <v>1868</v>
      </c>
      <c r="AH392" s="347" t="s">
        <v>934</v>
      </c>
      <c r="AI392" s="150">
        <v>0.63700000000000001</v>
      </c>
    </row>
    <row r="393" spans="33:35" ht="15" customHeight="1">
      <c r="AG393" s="347" t="s">
        <v>1869</v>
      </c>
      <c r="AH393" s="347" t="s">
        <v>967</v>
      </c>
      <c r="AI393" s="150">
        <v>0.64899999999999991</v>
      </c>
    </row>
    <row r="394" spans="33:35" ht="15" customHeight="1">
      <c r="AG394" s="347" t="s">
        <v>1870</v>
      </c>
      <c r="AH394" s="347" t="s">
        <v>935</v>
      </c>
      <c r="AI394" s="150">
        <v>0.63700000000000001</v>
      </c>
    </row>
    <row r="395" spans="33:35" ht="15" customHeight="1">
      <c r="AG395" s="347" t="s">
        <v>1871</v>
      </c>
      <c r="AH395" s="347" t="s">
        <v>936</v>
      </c>
      <c r="AI395" s="150">
        <v>0.64899999999999991</v>
      </c>
    </row>
    <row r="396" spans="33:35" ht="15" customHeight="1">
      <c r="AG396" s="347" t="s">
        <v>1872</v>
      </c>
      <c r="AH396" s="347" t="s">
        <v>937</v>
      </c>
      <c r="AI396" s="150">
        <v>0.63700000000000001</v>
      </c>
    </row>
    <row r="397" spans="33:35" ht="15" customHeight="1">
      <c r="AG397" s="347" t="s">
        <v>1873</v>
      </c>
      <c r="AH397" s="347" t="s">
        <v>938</v>
      </c>
      <c r="AI397" s="150">
        <v>0.63800000000000001</v>
      </c>
    </row>
    <row r="398" spans="33:35" ht="15" customHeight="1">
      <c r="AG398" s="347" t="s">
        <v>1874</v>
      </c>
      <c r="AH398" s="347" t="s">
        <v>939</v>
      </c>
      <c r="AI398" s="150">
        <v>0.63800000000000001</v>
      </c>
    </row>
    <row r="399" spans="33:35" ht="15" customHeight="1">
      <c r="AG399" s="347" t="s">
        <v>1875</v>
      </c>
      <c r="AH399" s="347" t="s">
        <v>940</v>
      </c>
      <c r="AI399" s="150">
        <v>0.63800000000000001</v>
      </c>
    </row>
    <row r="400" spans="33:35" ht="15" customHeight="1">
      <c r="AG400" s="347" t="s">
        <v>1876</v>
      </c>
      <c r="AH400" s="347" t="s">
        <v>941</v>
      </c>
      <c r="AI400" s="150">
        <v>0.63700000000000001</v>
      </c>
    </row>
    <row r="401" spans="33:35" ht="15" customHeight="1">
      <c r="AG401" s="347" t="s">
        <v>1877</v>
      </c>
      <c r="AH401" s="347" t="s">
        <v>942</v>
      </c>
      <c r="AI401" s="150">
        <v>0.63700000000000001</v>
      </c>
    </row>
    <row r="402" spans="33:35" ht="15" customHeight="1">
      <c r="AG402" s="347" t="s">
        <v>1878</v>
      </c>
      <c r="AH402" s="347" t="s">
        <v>943</v>
      </c>
      <c r="AI402" s="150">
        <v>0.63800000000000001</v>
      </c>
    </row>
    <row r="403" spans="33:35" ht="15" customHeight="1">
      <c r="AG403" s="347" t="s">
        <v>1879</v>
      </c>
      <c r="AH403" s="347" t="s">
        <v>944</v>
      </c>
      <c r="AI403" s="150">
        <v>0.63800000000000001</v>
      </c>
    </row>
    <row r="404" spans="33:35" ht="15" customHeight="1">
      <c r="AG404" s="347" t="s">
        <v>1880</v>
      </c>
      <c r="AH404" s="347" t="s">
        <v>945</v>
      </c>
      <c r="AI404" s="150">
        <v>0.63800000000000001</v>
      </c>
    </row>
    <row r="405" spans="33:35" ht="15" customHeight="1">
      <c r="AG405" s="347" t="s">
        <v>1881</v>
      </c>
      <c r="AH405" s="347" t="s">
        <v>946</v>
      </c>
      <c r="AI405" s="150">
        <v>0.63800000000000001</v>
      </c>
    </row>
    <row r="406" spans="33:35" ht="15" customHeight="1">
      <c r="AG406" s="347" t="s">
        <v>1882</v>
      </c>
      <c r="AH406" s="347" t="s">
        <v>947</v>
      </c>
      <c r="AI406" s="150">
        <v>0.63700000000000001</v>
      </c>
    </row>
    <row r="407" spans="33:35" ht="15" customHeight="1">
      <c r="AG407" s="347" t="s">
        <v>1883</v>
      </c>
      <c r="AH407" s="347" t="s">
        <v>948</v>
      </c>
      <c r="AI407" s="150">
        <v>0.63800000000000001</v>
      </c>
    </row>
    <row r="408" spans="33:35" ht="15" customHeight="1">
      <c r="AG408" s="347" t="s">
        <v>1884</v>
      </c>
      <c r="AH408" s="347" t="s">
        <v>949</v>
      </c>
      <c r="AI408" s="150">
        <v>0.63800000000000001</v>
      </c>
    </row>
    <row r="409" spans="33:35" ht="15" customHeight="1">
      <c r="AG409" s="347" t="s">
        <v>1885</v>
      </c>
      <c r="AH409" s="347" t="s">
        <v>950</v>
      </c>
      <c r="AI409" s="150">
        <v>0.63800000000000001</v>
      </c>
    </row>
    <row r="410" spans="33:35" ht="15" customHeight="1">
      <c r="AG410" s="347" t="s">
        <v>1886</v>
      </c>
      <c r="AH410" s="347" t="s">
        <v>842</v>
      </c>
      <c r="AI410" s="150">
        <v>0.75700000000000001</v>
      </c>
    </row>
    <row r="411" spans="33:35" ht="15" customHeight="1">
      <c r="AG411" s="347" t="s">
        <v>1887</v>
      </c>
      <c r="AH411" s="347" t="s">
        <v>843</v>
      </c>
      <c r="AI411" s="150">
        <v>0.47399999999999998</v>
      </c>
    </row>
    <row r="412" spans="33:35" ht="15" customHeight="1">
      <c r="AG412" s="347" t="s">
        <v>1888</v>
      </c>
      <c r="AH412" s="347" t="s">
        <v>700</v>
      </c>
      <c r="AI412" s="150">
        <v>0.66900000000000004</v>
      </c>
    </row>
    <row r="413" spans="33:35" ht="15" customHeight="1">
      <c r="AG413" s="347" t="s">
        <v>1889</v>
      </c>
      <c r="AH413" s="347" t="s">
        <v>899</v>
      </c>
      <c r="AI413" s="150">
        <v>0.34600000000000003</v>
      </c>
    </row>
    <row r="414" spans="33:35" ht="15" customHeight="1">
      <c r="AG414" s="347" t="s">
        <v>4904</v>
      </c>
      <c r="AH414" s="347" t="s">
        <v>1082</v>
      </c>
      <c r="AI414" s="150">
        <v>0.749</v>
      </c>
    </row>
    <row r="415" spans="33:35" ht="15" customHeight="1">
      <c r="AG415" s="347" t="s">
        <v>1890</v>
      </c>
      <c r="AH415" s="347" t="s">
        <v>925</v>
      </c>
      <c r="AI415" s="150">
        <v>0.44400000000000001</v>
      </c>
    </row>
    <row r="416" spans="33:35" ht="15" customHeight="1">
      <c r="AG416" s="347" t="s">
        <v>4905</v>
      </c>
      <c r="AH416" s="347" t="s">
        <v>844</v>
      </c>
      <c r="AI416" s="150">
        <v>0.374</v>
      </c>
    </row>
    <row r="417" spans="33:35" ht="15" customHeight="1">
      <c r="AG417" s="347" t="s">
        <v>1891</v>
      </c>
      <c r="AH417" s="347" t="s">
        <v>1071</v>
      </c>
      <c r="AI417" s="150">
        <v>0.51900000000000002</v>
      </c>
    </row>
    <row r="418" spans="33:35" ht="15" customHeight="1">
      <c r="AG418" s="347" t="s">
        <v>1892</v>
      </c>
      <c r="AH418" s="347" t="s">
        <v>932</v>
      </c>
      <c r="AI418" s="150">
        <v>0.63700000000000001</v>
      </c>
    </row>
    <row r="419" spans="33:35" ht="15" customHeight="1">
      <c r="AG419" s="347" t="s">
        <v>1893</v>
      </c>
      <c r="AH419" s="347" t="s">
        <v>846</v>
      </c>
      <c r="AI419" s="150">
        <v>0.67400000000000004</v>
      </c>
    </row>
    <row r="420" spans="33:35" ht="15" customHeight="1">
      <c r="AG420" s="347" t="s">
        <v>1894</v>
      </c>
      <c r="AH420" s="347" t="s">
        <v>847</v>
      </c>
      <c r="AI420" s="150">
        <v>0.40799999999999997</v>
      </c>
    </row>
    <row r="421" spans="33:35" ht="15" customHeight="1">
      <c r="AG421" s="347" t="s">
        <v>4906</v>
      </c>
      <c r="AH421" s="347" t="s">
        <v>905</v>
      </c>
      <c r="AI421" s="150">
        <v>0.5109999999999999</v>
      </c>
    </row>
    <row r="422" spans="33:35" ht="15" customHeight="1">
      <c r="AG422" s="347" t="s">
        <v>1896</v>
      </c>
      <c r="AH422" s="347" t="s">
        <v>848</v>
      </c>
      <c r="AI422" s="150">
        <v>0.53100000000000003</v>
      </c>
    </row>
    <row r="423" spans="33:35" ht="15" customHeight="1">
      <c r="AG423" s="347" t="s">
        <v>1897</v>
      </c>
      <c r="AH423" s="347" t="s">
        <v>1033</v>
      </c>
      <c r="AI423" s="150">
        <v>0.58399999999999996</v>
      </c>
    </row>
    <row r="424" spans="33:35" ht="15" customHeight="1">
      <c r="AG424" s="347" t="s">
        <v>1898</v>
      </c>
      <c r="AH424" s="347" t="s">
        <v>849</v>
      </c>
      <c r="AI424" s="150">
        <v>0.68199999999999994</v>
      </c>
    </row>
    <row r="425" spans="33:35" ht="15" customHeight="1">
      <c r="AG425" s="347" t="s">
        <v>1899</v>
      </c>
      <c r="AH425" s="347" t="s">
        <v>850</v>
      </c>
      <c r="AI425" s="150">
        <v>0.52600000000000002</v>
      </c>
    </row>
    <row r="426" spans="33:35" ht="15" customHeight="1">
      <c r="AG426" s="347" t="s">
        <v>1900</v>
      </c>
      <c r="AH426" s="347" t="s">
        <v>1017</v>
      </c>
      <c r="AI426" s="150">
        <v>0.54299999999999993</v>
      </c>
    </row>
    <row r="427" spans="33:35" ht="15" customHeight="1">
      <c r="AG427" s="347" t="s">
        <v>4907</v>
      </c>
      <c r="AH427" s="347" t="s">
        <v>747</v>
      </c>
      <c r="AI427" s="150">
        <v>0.496</v>
      </c>
    </row>
    <row r="428" spans="33:35" ht="15" customHeight="1">
      <c r="AG428" s="347" t="s">
        <v>1902</v>
      </c>
      <c r="AH428" s="347" t="s">
        <v>955</v>
      </c>
      <c r="AI428" s="150">
        <v>0.51900000000000002</v>
      </c>
    </row>
    <row r="429" spans="33:35" ht="15" customHeight="1">
      <c r="AG429" s="347" t="s">
        <v>1903</v>
      </c>
      <c r="AH429" s="347" t="s">
        <v>851</v>
      </c>
      <c r="AI429" s="150">
        <v>0.52899999999999991</v>
      </c>
    </row>
    <row r="430" spans="33:35" ht="15" customHeight="1">
      <c r="AG430" s="347" t="s">
        <v>1904</v>
      </c>
      <c r="AH430" s="347" t="s">
        <v>1051</v>
      </c>
      <c r="AI430" s="150">
        <v>0.35899999999999999</v>
      </c>
    </row>
    <row r="431" spans="33:35" ht="15" customHeight="1">
      <c r="AG431" s="347" t="s">
        <v>1905</v>
      </c>
      <c r="AH431" s="347" t="s">
        <v>817</v>
      </c>
      <c r="AI431" s="150">
        <v>0.40799999999999997</v>
      </c>
    </row>
    <row r="432" spans="33:35" ht="15" customHeight="1">
      <c r="AG432" s="347" t="s">
        <v>1906</v>
      </c>
      <c r="AH432" s="347" t="s">
        <v>852</v>
      </c>
      <c r="AI432" s="150">
        <v>0.55500000000000005</v>
      </c>
    </row>
    <row r="433" spans="33:35" ht="15" customHeight="1">
      <c r="AG433" s="347" t="s">
        <v>1907</v>
      </c>
      <c r="AH433" s="347" t="s">
        <v>1042</v>
      </c>
      <c r="AI433" s="150">
        <v>0.50900000000000001</v>
      </c>
    </row>
    <row r="434" spans="33:35" ht="15" customHeight="1">
      <c r="AG434" s="347" t="s">
        <v>1908</v>
      </c>
      <c r="AH434" s="347" t="s">
        <v>1044</v>
      </c>
      <c r="AI434" s="150">
        <v>0.45600000000000002</v>
      </c>
    </row>
    <row r="435" spans="33:35" ht="15" customHeight="1">
      <c r="AG435" s="347" t="s">
        <v>1909</v>
      </c>
      <c r="AH435" s="347" t="s">
        <v>749</v>
      </c>
      <c r="AI435" s="150">
        <v>0.66</v>
      </c>
    </row>
    <row r="436" spans="33:35" ht="15" customHeight="1">
      <c r="AG436" s="347" t="s">
        <v>1910</v>
      </c>
      <c r="AH436" s="347" t="s">
        <v>854</v>
      </c>
      <c r="AI436" s="150">
        <v>0.56999999999999995</v>
      </c>
    </row>
    <row r="437" spans="33:35" ht="15" customHeight="1">
      <c r="AG437" s="347" t="s">
        <v>1843</v>
      </c>
      <c r="AH437" s="347" t="s">
        <v>738</v>
      </c>
      <c r="AI437" s="150">
        <v>0.50700000000000001</v>
      </c>
    </row>
    <row r="438" spans="33:35" ht="15" customHeight="1">
      <c r="AG438" s="347" t="s">
        <v>1912</v>
      </c>
      <c r="AH438" s="347" t="s">
        <v>959</v>
      </c>
      <c r="AI438" s="150">
        <v>0.28400000000000003</v>
      </c>
    </row>
    <row r="439" spans="33:35" ht="15" customHeight="1">
      <c r="AG439" s="347" t="s">
        <v>1913</v>
      </c>
      <c r="AH439" s="347" t="s">
        <v>855</v>
      </c>
      <c r="AI439" s="150">
        <v>0.372</v>
      </c>
    </row>
    <row r="440" spans="33:35" ht="15" customHeight="1">
      <c r="AG440" s="347" t="s">
        <v>1914</v>
      </c>
      <c r="AH440" s="347" t="s">
        <v>856</v>
      </c>
      <c r="AI440" s="150">
        <v>0.58600000000000008</v>
      </c>
    </row>
    <row r="441" spans="33:35" ht="15" customHeight="1">
      <c r="AG441" s="347" t="s">
        <v>1915</v>
      </c>
      <c r="AH441" s="347" t="s">
        <v>857</v>
      </c>
      <c r="AI441" s="150">
        <v>0.63600000000000001</v>
      </c>
    </row>
    <row r="442" spans="33:35" ht="15" customHeight="1">
      <c r="AG442" s="347" t="s">
        <v>4908</v>
      </c>
      <c r="AH442" s="347" t="s">
        <v>752</v>
      </c>
      <c r="AI442" s="150">
        <v>0.54900000000000004</v>
      </c>
    </row>
    <row r="443" spans="33:35" ht="15" customHeight="1">
      <c r="AG443" s="347" t="s">
        <v>4909</v>
      </c>
      <c r="AH443" s="347" t="s">
        <v>818</v>
      </c>
      <c r="AI443" s="150">
        <v>0.42700000000000005</v>
      </c>
    </row>
    <row r="444" spans="33:35" ht="15" customHeight="1">
      <c r="AG444" s="347" t="s">
        <v>1917</v>
      </c>
      <c r="AH444" s="347" t="s">
        <v>819</v>
      </c>
      <c r="AI444" s="150">
        <v>0.5</v>
      </c>
    </row>
    <row r="445" spans="33:35" ht="15" customHeight="1">
      <c r="AG445" s="347" t="s">
        <v>1918</v>
      </c>
      <c r="AH445" s="347" t="s">
        <v>1026</v>
      </c>
      <c r="AI445" s="150">
        <v>0.53900000000000003</v>
      </c>
    </row>
    <row r="446" spans="33:35" ht="15" customHeight="1">
      <c r="AG446" s="347" t="s">
        <v>1919</v>
      </c>
      <c r="AH446" s="347" t="s">
        <v>902</v>
      </c>
      <c r="AI446" s="150">
        <v>0.27399999999999997</v>
      </c>
    </row>
    <row r="447" spans="33:35" ht="15" customHeight="1">
      <c r="AG447" s="347" t="s">
        <v>1920</v>
      </c>
      <c r="AH447" s="347" t="s">
        <v>1072</v>
      </c>
      <c r="AI447" s="150">
        <v>0.55999999999999994</v>
      </c>
    </row>
    <row r="448" spans="33:35" ht="15" customHeight="1">
      <c r="AG448" s="347" t="s">
        <v>1921</v>
      </c>
      <c r="AH448" s="347" t="s">
        <v>753</v>
      </c>
      <c r="AI448" s="150">
        <v>0.499</v>
      </c>
    </row>
    <row r="449" spans="33:35" ht="15" customHeight="1">
      <c r="AG449" s="347" t="s">
        <v>1922</v>
      </c>
      <c r="AH449" s="347" t="s">
        <v>927</v>
      </c>
      <c r="AI449" s="150">
        <v>0.65100000000000002</v>
      </c>
    </row>
    <row r="450" spans="33:35" ht="15" customHeight="1">
      <c r="AG450" s="347" t="s">
        <v>1923</v>
      </c>
      <c r="AH450" s="347" t="s">
        <v>699</v>
      </c>
      <c r="AI450" s="150">
        <v>0.7</v>
      </c>
    </row>
    <row r="451" spans="33:35" ht="15" customHeight="1">
      <c r="AG451" s="347" t="s">
        <v>1924</v>
      </c>
      <c r="AH451" s="347" t="s">
        <v>696</v>
      </c>
      <c r="AI451" s="150">
        <v>0.48199999999999998</v>
      </c>
    </row>
    <row r="452" spans="33:35" ht="15" customHeight="1">
      <c r="AG452" s="347" t="s">
        <v>1925</v>
      </c>
      <c r="AH452" s="347" t="s">
        <v>820</v>
      </c>
      <c r="AI452" s="150">
        <v>0.60699999999999998</v>
      </c>
    </row>
    <row r="453" spans="33:35" ht="15" customHeight="1">
      <c r="AG453" s="347" t="s">
        <v>1926</v>
      </c>
      <c r="AH453" s="347" t="s">
        <v>951</v>
      </c>
      <c r="AI453" s="150">
        <v>0.63800000000000001</v>
      </c>
    </row>
    <row r="454" spans="33:35" ht="15" customHeight="1">
      <c r="AG454" s="347" t="s">
        <v>1927</v>
      </c>
      <c r="AH454" s="347" t="s">
        <v>1023</v>
      </c>
      <c r="AI454" s="150">
        <v>0.51900000000000002</v>
      </c>
    </row>
    <row r="455" spans="33:35" ht="15" customHeight="1">
      <c r="AG455" s="347" t="s">
        <v>1928</v>
      </c>
      <c r="AH455" s="347" t="s">
        <v>858</v>
      </c>
      <c r="AI455" s="150">
        <v>0.64499999999999991</v>
      </c>
    </row>
    <row r="456" spans="33:35" ht="15" customHeight="1">
      <c r="AG456" s="347" t="s">
        <v>1929</v>
      </c>
      <c r="AH456" s="347" t="s">
        <v>1052</v>
      </c>
      <c r="AI456" s="150">
        <v>0.55099999999999993</v>
      </c>
    </row>
    <row r="457" spans="33:35" ht="15" customHeight="1">
      <c r="AG457" s="347" t="s">
        <v>1930</v>
      </c>
      <c r="AH457" s="347" t="s">
        <v>1074</v>
      </c>
      <c r="AI457" s="150">
        <v>0.5</v>
      </c>
    </row>
    <row r="458" spans="33:35" ht="15" customHeight="1">
      <c r="AG458" s="347" t="s">
        <v>1931</v>
      </c>
      <c r="AH458" s="347" t="s">
        <v>916</v>
      </c>
      <c r="AI458" s="150">
        <v>0.53</v>
      </c>
    </row>
    <row r="459" spans="33:35" ht="15" customHeight="1">
      <c r="AG459" s="347" t="s">
        <v>1932</v>
      </c>
      <c r="AH459" s="347" t="s">
        <v>859</v>
      </c>
      <c r="AI459" s="150">
        <v>0.15</v>
      </c>
    </row>
    <row r="460" spans="33:35" ht="15" customHeight="1">
      <c r="AG460" s="347" t="s">
        <v>1933</v>
      </c>
      <c r="AH460" s="347" t="s">
        <v>912</v>
      </c>
      <c r="AI460" s="150">
        <v>0.38600000000000001</v>
      </c>
    </row>
    <row r="461" spans="33:35" ht="15" customHeight="1">
      <c r="AG461" s="347" t="s">
        <v>4910</v>
      </c>
      <c r="AH461" s="347" t="s">
        <v>1024</v>
      </c>
      <c r="AI461" s="150">
        <v>0.49099999999999999</v>
      </c>
    </row>
    <row r="462" spans="33:35" ht="15" customHeight="1">
      <c r="AG462" s="347" t="s">
        <v>1935</v>
      </c>
      <c r="AH462" s="347" t="s">
        <v>1038</v>
      </c>
      <c r="AI462" s="150">
        <v>0.51900000000000002</v>
      </c>
    </row>
    <row r="463" spans="33:35" ht="15" customHeight="1">
      <c r="AG463" s="347" t="s">
        <v>1936</v>
      </c>
      <c r="AH463" s="347" t="s">
        <v>821</v>
      </c>
      <c r="AI463" s="150">
        <v>1.01</v>
      </c>
    </row>
    <row r="464" spans="33:35" ht="15" customHeight="1">
      <c r="AG464" s="347" t="s">
        <v>4911</v>
      </c>
      <c r="AH464" s="347" t="s">
        <v>861</v>
      </c>
      <c r="AI464" s="150">
        <v>0.46799999999999997</v>
      </c>
    </row>
    <row r="465" spans="33:35" ht="15" customHeight="1">
      <c r="AG465" s="347" t="s">
        <v>1937</v>
      </c>
      <c r="AH465" s="347" t="s">
        <v>924</v>
      </c>
      <c r="AI465" s="150">
        <v>0.28200000000000003</v>
      </c>
    </row>
    <row r="466" spans="33:35" ht="15" customHeight="1">
      <c r="AG466" s="347" t="s">
        <v>1938</v>
      </c>
      <c r="AH466" s="347" t="s">
        <v>694</v>
      </c>
      <c r="AI466" s="150">
        <v>0.55900000000000005</v>
      </c>
    </row>
    <row r="467" spans="33:35" ht="15" customHeight="1">
      <c r="AG467" s="347" t="s">
        <v>1939</v>
      </c>
      <c r="AH467" s="347" t="s">
        <v>975</v>
      </c>
      <c r="AI467" s="150">
        <v>0.56200000000000006</v>
      </c>
    </row>
    <row r="468" spans="33:35" ht="15" customHeight="1">
      <c r="AG468" s="347" t="s">
        <v>1940</v>
      </c>
      <c r="AH468" s="347" t="s">
        <v>862</v>
      </c>
      <c r="AI468" s="150">
        <v>0.46299999999999997</v>
      </c>
    </row>
    <row r="469" spans="33:35" ht="15" customHeight="1">
      <c r="AG469" s="347" t="s">
        <v>1941</v>
      </c>
      <c r="AH469" s="347" t="s">
        <v>986</v>
      </c>
      <c r="AI469" s="150">
        <v>0.59799999999999998</v>
      </c>
    </row>
    <row r="470" spans="33:35" ht="15" customHeight="1">
      <c r="AG470" s="347" t="s">
        <v>1942</v>
      </c>
      <c r="AH470" s="347" t="s">
        <v>1036</v>
      </c>
      <c r="AI470" s="150">
        <v>0.64200000000000002</v>
      </c>
    </row>
    <row r="471" spans="33:35" ht="15" customHeight="1">
      <c r="AG471" s="347" t="s">
        <v>1943</v>
      </c>
      <c r="AH471" s="347" t="s">
        <v>822</v>
      </c>
      <c r="AI471" s="150">
        <v>0.443</v>
      </c>
    </row>
    <row r="472" spans="33:35" ht="15" customHeight="1">
      <c r="AG472" s="347" t="s">
        <v>1944</v>
      </c>
      <c r="AH472" s="347" t="s">
        <v>732</v>
      </c>
      <c r="AI472" s="150">
        <v>0.501</v>
      </c>
    </row>
    <row r="473" spans="33:35" ht="15" customHeight="1">
      <c r="AG473" s="347" t="s">
        <v>1945</v>
      </c>
      <c r="AH473" s="347" t="s">
        <v>863</v>
      </c>
      <c r="AI473" s="150">
        <v>0.52300000000000002</v>
      </c>
    </row>
    <row r="474" spans="33:35" ht="15" customHeight="1">
      <c r="AG474" s="347" t="s">
        <v>1946</v>
      </c>
      <c r="AH474" s="347" t="s">
        <v>1061</v>
      </c>
      <c r="AI474" s="150">
        <v>0.54</v>
      </c>
    </row>
    <row r="475" spans="33:35" ht="15" customHeight="1">
      <c r="AG475" s="347" t="s">
        <v>1947</v>
      </c>
      <c r="AH475" s="347" t="s">
        <v>1000</v>
      </c>
      <c r="AI475" s="150">
        <v>0.73599999999999999</v>
      </c>
    </row>
    <row r="476" spans="33:35" ht="15" customHeight="1">
      <c r="AG476" s="347" t="s">
        <v>1948</v>
      </c>
      <c r="AH476" s="347" t="s">
        <v>958</v>
      </c>
      <c r="AI476" s="150">
        <v>0.56999999999999995</v>
      </c>
    </row>
    <row r="477" spans="33:35" ht="15" customHeight="1">
      <c r="AG477" s="347" t="s">
        <v>1949</v>
      </c>
      <c r="AH477" s="347" t="s">
        <v>1073</v>
      </c>
      <c r="AI477" s="150">
        <v>0.46599999999999997</v>
      </c>
    </row>
    <row r="478" spans="33:35" ht="15" customHeight="1">
      <c r="AG478" s="347" t="s">
        <v>1950</v>
      </c>
      <c r="AH478" s="347" t="s">
        <v>1065</v>
      </c>
      <c r="AI478" s="150">
        <v>0.53100000000000003</v>
      </c>
    </row>
    <row r="479" spans="33:35" ht="15" customHeight="1">
      <c r="AG479" s="347" t="s">
        <v>1951</v>
      </c>
      <c r="AH479" s="347" t="s">
        <v>733</v>
      </c>
      <c r="AI479" s="150">
        <v>0.54699999999999993</v>
      </c>
    </row>
    <row r="480" spans="33:35" ht="15" customHeight="1">
      <c r="AG480" s="347" t="s">
        <v>1911</v>
      </c>
      <c r="AH480" s="347" t="s">
        <v>750</v>
      </c>
      <c r="AI480" s="150">
        <v>0.49700000000000005</v>
      </c>
    </row>
    <row r="481" spans="33:35" ht="15" customHeight="1">
      <c r="AG481" s="347" t="s">
        <v>1952</v>
      </c>
      <c r="AH481" s="347" t="s">
        <v>1053</v>
      </c>
      <c r="AI481" s="150">
        <v>0.55099999999999993</v>
      </c>
    </row>
    <row r="482" spans="33:35" ht="15" customHeight="1">
      <c r="AG482" s="347" t="s">
        <v>1953</v>
      </c>
      <c r="AH482" s="347" t="s">
        <v>989</v>
      </c>
      <c r="AI482" s="150">
        <v>0.28400000000000003</v>
      </c>
    </row>
    <row r="483" spans="33:35" ht="15" customHeight="1">
      <c r="AG483" s="347" t="s">
        <v>4912</v>
      </c>
      <c r="AH483" s="347" t="s">
        <v>871</v>
      </c>
      <c r="AI483" s="150">
        <v>0.188</v>
      </c>
    </row>
    <row r="484" spans="33:35" ht="15" customHeight="1">
      <c r="AG484" s="347" t="s">
        <v>1954</v>
      </c>
      <c r="AH484" s="347" t="s">
        <v>757</v>
      </c>
      <c r="AI484" s="150">
        <v>0.57799999999999996</v>
      </c>
    </row>
    <row r="485" spans="33:35" ht="15" customHeight="1">
      <c r="AG485" s="347" t="s">
        <v>1955</v>
      </c>
      <c r="AH485" s="347" t="s">
        <v>758</v>
      </c>
      <c r="AI485" s="150">
        <v>0.31900000000000001</v>
      </c>
    </row>
    <row r="486" spans="33:35" ht="15" customHeight="1">
      <c r="AG486" s="347" t="s">
        <v>1956</v>
      </c>
      <c r="AH486" s="347" t="s">
        <v>982</v>
      </c>
      <c r="AI486" s="150">
        <v>0.35799999999999998</v>
      </c>
    </row>
    <row r="487" spans="33:35" ht="15" customHeight="1">
      <c r="AG487" s="347" t="s">
        <v>1957</v>
      </c>
      <c r="AH487" s="347" t="s">
        <v>824</v>
      </c>
      <c r="AI487" s="150">
        <v>0.626</v>
      </c>
    </row>
    <row r="488" spans="33:35" ht="15" customHeight="1">
      <c r="AG488" s="347" t="s">
        <v>1958</v>
      </c>
      <c r="AH488" s="347" t="s">
        <v>866</v>
      </c>
      <c r="AI488" s="150">
        <v>0.41800000000000004</v>
      </c>
    </row>
    <row r="489" spans="33:35" ht="15" customHeight="1">
      <c r="AG489" s="347" t="s">
        <v>4913</v>
      </c>
      <c r="AH489" s="347" t="s">
        <v>755</v>
      </c>
      <c r="AI489" s="150">
        <v>0.28499999999999998</v>
      </c>
    </row>
    <row r="490" spans="33:35" ht="15" customHeight="1">
      <c r="AG490" s="347" t="s">
        <v>1959</v>
      </c>
      <c r="AH490" s="347" t="s">
        <v>1078</v>
      </c>
      <c r="AI490" s="150">
        <v>0.53</v>
      </c>
    </row>
    <row r="491" spans="33:35" ht="15" customHeight="1">
      <c r="AG491" s="347" t="s">
        <v>1960</v>
      </c>
      <c r="AH491" s="347" t="s">
        <v>825</v>
      </c>
      <c r="AI491" s="150">
        <v>0.44400000000000001</v>
      </c>
    </row>
    <row r="492" spans="33:35" ht="15" customHeight="1">
      <c r="AG492" s="347" t="s">
        <v>1961</v>
      </c>
      <c r="AH492" s="347" t="s">
        <v>867</v>
      </c>
      <c r="AI492" s="150">
        <v>0.51700000000000002</v>
      </c>
    </row>
    <row r="493" spans="33:35" ht="15" customHeight="1">
      <c r="AG493" s="347" t="s">
        <v>1962</v>
      </c>
      <c r="AH493" s="347" t="s">
        <v>898</v>
      </c>
      <c r="AI493" s="150">
        <v>0.58100000000000007</v>
      </c>
    </row>
    <row r="494" spans="33:35" ht="15" customHeight="1">
      <c r="AG494" s="347" t="s">
        <v>1963</v>
      </c>
      <c r="AH494" s="347" t="s">
        <v>954</v>
      </c>
      <c r="AI494" s="150">
        <v>0.49099999999999999</v>
      </c>
    </row>
    <row r="495" spans="33:35" ht="15" customHeight="1">
      <c r="AG495" s="347" t="s">
        <v>1964</v>
      </c>
      <c r="AH495" s="347" t="s">
        <v>868</v>
      </c>
      <c r="AI495" s="150">
        <v>0.52700000000000002</v>
      </c>
    </row>
    <row r="496" spans="33:35" ht="15" customHeight="1">
      <c r="AG496" s="347" t="s">
        <v>1965</v>
      </c>
      <c r="AH496" s="347" t="s">
        <v>1003</v>
      </c>
      <c r="AI496" s="150">
        <v>0.28400000000000003</v>
      </c>
    </row>
    <row r="497" spans="33:35" ht="15" customHeight="1">
      <c r="AG497" s="347" t="s">
        <v>1966</v>
      </c>
      <c r="AH497" s="347" t="s">
        <v>869</v>
      </c>
      <c r="AI497" s="150">
        <v>0.53900000000000003</v>
      </c>
    </row>
    <row r="498" spans="33:35" ht="15" customHeight="1">
      <c r="AG498" s="347" t="s">
        <v>1967</v>
      </c>
      <c r="AH498" s="347" t="s">
        <v>995</v>
      </c>
      <c r="AI498" s="150">
        <v>0.6130000000000001</v>
      </c>
    </row>
    <row r="499" spans="33:35" ht="15" customHeight="1">
      <c r="AG499" s="347" t="s">
        <v>1968</v>
      </c>
      <c r="AH499" s="347" t="s">
        <v>998</v>
      </c>
      <c r="AI499" s="150">
        <v>0.159</v>
      </c>
    </row>
    <row r="500" spans="33:35" ht="15" customHeight="1">
      <c r="AG500" s="347" t="s">
        <v>1969</v>
      </c>
      <c r="AH500" s="347" t="s">
        <v>1006</v>
      </c>
      <c r="AI500" s="150">
        <v>9.1999999999999998E-2</v>
      </c>
    </row>
    <row r="501" spans="33:35" ht="15" customHeight="1">
      <c r="AG501" s="347" t="s">
        <v>1970</v>
      </c>
      <c r="AH501" s="347" t="s">
        <v>826</v>
      </c>
      <c r="AI501" s="150">
        <v>0.56400000000000006</v>
      </c>
    </row>
    <row r="502" spans="33:35" ht="15" customHeight="1">
      <c r="AG502" s="347" t="s">
        <v>1971</v>
      </c>
      <c r="AH502" s="347" t="s">
        <v>870</v>
      </c>
      <c r="AI502" s="150">
        <v>0.53200000000000003</v>
      </c>
    </row>
    <row r="503" spans="33:35" ht="15" customHeight="1">
      <c r="AG503" s="347" t="s">
        <v>1972</v>
      </c>
      <c r="AH503" s="347" t="s">
        <v>1045</v>
      </c>
      <c r="AI503" s="150">
        <v>0.71699999999999997</v>
      </c>
    </row>
    <row r="504" spans="33:35" ht="15" customHeight="1">
      <c r="AG504" s="347" t="s">
        <v>1973</v>
      </c>
      <c r="AH504" s="347" t="s">
        <v>983</v>
      </c>
      <c r="AI504" s="150">
        <v>0.504</v>
      </c>
    </row>
    <row r="505" spans="33:35" ht="15" customHeight="1">
      <c r="AG505" s="347" t="s">
        <v>1974</v>
      </c>
      <c r="AH505" s="347" t="s">
        <v>953</v>
      </c>
      <c r="AI505" s="150">
        <v>0.51999999999999991</v>
      </c>
    </row>
    <row r="506" spans="33:35" ht="15" customHeight="1">
      <c r="AG506" s="347" t="s">
        <v>1975</v>
      </c>
      <c r="AH506" s="347" t="s">
        <v>985</v>
      </c>
      <c r="AI506" s="150">
        <v>0.503</v>
      </c>
    </row>
    <row r="507" spans="33:35" ht="15" customHeight="1">
      <c r="AG507" s="347" t="s">
        <v>1976</v>
      </c>
      <c r="AH507" s="347" t="s">
        <v>1057</v>
      </c>
      <c r="AI507" s="150">
        <v>0.55099999999999993</v>
      </c>
    </row>
    <row r="508" spans="33:35" ht="15" customHeight="1">
      <c r="AG508" s="347" t="s">
        <v>1977</v>
      </c>
      <c r="AH508" s="347" t="s">
        <v>1009</v>
      </c>
      <c r="AI508" s="150">
        <v>0.52700000000000002</v>
      </c>
    </row>
    <row r="509" spans="33:35" ht="15" customHeight="1">
      <c r="AG509" s="347" t="s">
        <v>1978</v>
      </c>
      <c r="AH509" s="347" t="s">
        <v>994</v>
      </c>
      <c r="AI509" s="150">
        <v>0.56499999999999995</v>
      </c>
    </row>
    <row r="510" spans="33:35" ht="15" customHeight="1">
      <c r="AG510" s="347" t="s">
        <v>1980</v>
      </c>
      <c r="AH510" s="347" t="s">
        <v>1058</v>
      </c>
      <c r="AI510" s="150">
        <v>0.55099999999999993</v>
      </c>
    </row>
    <row r="511" spans="33:35" ht="15" customHeight="1">
      <c r="AG511" s="347" t="s">
        <v>1981</v>
      </c>
      <c r="AH511" s="347" t="s">
        <v>1039</v>
      </c>
      <c r="AI511" s="150">
        <v>0.52300000000000002</v>
      </c>
    </row>
    <row r="512" spans="33:35" ht="15" customHeight="1">
      <c r="AG512" s="347" t="s">
        <v>1982</v>
      </c>
      <c r="AH512" s="347" t="s">
        <v>829</v>
      </c>
      <c r="AI512" s="150">
        <v>0.74299999999999999</v>
      </c>
    </row>
    <row r="513" spans="33:35" ht="15" customHeight="1">
      <c r="AG513" s="347" t="s">
        <v>1983</v>
      </c>
      <c r="AH513" s="347" t="s">
        <v>1054</v>
      </c>
      <c r="AI513" s="150">
        <v>0.55099999999999993</v>
      </c>
    </row>
    <row r="514" spans="33:35" ht="15" customHeight="1">
      <c r="AG514" s="347" t="s">
        <v>1984</v>
      </c>
      <c r="AH514" s="347" t="s">
        <v>1076</v>
      </c>
      <c r="AI514" s="150">
        <v>0.60499999999999998</v>
      </c>
    </row>
    <row r="515" spans="33:35" ht="15" customHeight="1">
      <c r="AG515" s="347" t="s">
        <v>1985</v>
      </c>
      <c r="AH515" s="347" t="s">
        <v>1034</v>
      </c>
      <c r="AI515" s="150">
        <v>0.51</v>
      </c>
    </row>
    <row r="516" spans="33:35" ht="15" customHeight="1">
      <c r="AG516" s="347" t="s">
        <v>1986</v>
      </c>
      <c r="AH516" s="347" t="s">
        <v>965</v>
      </c>
      <c r="AI516" s="150">
        <v>0.54299999999999993</v>
      </c>
    </row>
    <row r="517" spans="33:35" ht="15" customHeight="1">
      <c r="AG517" s="347" t="s">
        <v>1987</v>
      </c>
      <c r="AH517" s="347" t="s">
        <v>962</v>
      </c>
      <c r="AI517" s="150">
        <v>0.28400000000000003</v>
      </c>
    </row>
    <row r="518" spans="33:35" ht="15" customHeight="1">
      <c r="AG518" s="347" t="s">
        <v>1988</v>
      </c>
      <c r="AH518" s="347" t="s">
        <v>981</v>
      </c>
      <c r="AI518" s="150">
        <v>0.53100000000000003</v>
      </c>
    </row>
    <row r="519" spans="33:35" ht="15" customHeight="1">
      <c r="AG519" s="347" t="s">
        <v>1989</v>
      </c>
      <c r="AH519" s="347" t="s">
        <v>1041</v>
      </c>
      <c r="AI519" s="150">
        <v>0.54600000000000004</v>
      </c>
    </row>
    <row r="520" spans="33:35" ht="15" customHeight="1">
      <c r="AG520" s="347" t="s">
        <v>1990</v>
      </c>
      <c r="AH520" s="347" t="s">
        <v>872</v>
      </c>
      <c r="AI520" s="150">
        <v>0</v>
      </c>
    </row>
    <row r="521" spans="33:35" ht="15" customHeight="1">
      <c r="AG521" s="347" t="s">
        <v>1991</v>
      </c>
      <c r="AH521" s="347" t="s">
        <v>830</v>
      </c>
      <c r="AI521" s="150">
        <v>0.51300000000000001</v>
      </c>
    </row>
    <row r="522" spans="33:35" ht="15" customHeight="1">
      <c r="AG522" s="347" t="s">
        <v>1992</v>
      </c>
      <c r="AH522" s="347" t="s">
        <v>697</v>
      </c>
      <c r="AI522" s="150">
        <v>0.61499999999999999</v>
      </c>
    </row>
    <row r="523" spans="33:35" ht="15" customHeight="1">
      <c r="AG523" s="347" t="s">
        <v>1993</v>
      </c>
      <c r="AH523" s="347" t="s">
        <v>873</v>
      </c>
      <c r="AI523" s="150">
        <v>0.61699999999999999</v>
      </c>
    </row>
    <row r="524" spans="33:35" ht="15" customHeight="1">
      <c r="AG524" s="347" t="s">
        <v>1994</v>
      </c>
      <c r="AH524" s="347" t="s">
        <v>693</v>
      </c>
      <c r="AI524" s="150">
        <v>0.67599999999999993</v>
      </c>
    </row>
    <row r="525" spans="33:35" ht="15" customHeight="1">
      <c r="AG525" s="347" t="s">
        <v>1995</v>
      </c>
      <c r="AH525" s="347" t="s">
        <v>1027</v>
      </c>
      <c r="AI525" s="150">
        <v>0.51999999999999991</v>
      </c>
    </row>
    <row r="526" spans="33:35" ht="15" customHeight="1">
      <c r="AG526" s="347" t="s">
        <v>1996</v>
      </c>
      <c r="AH526" s="347" t="s">
        <v>765</v>
      </c>
      <c r="AI526" s="150">
        <v>0.499</v>
      </c>
    </row>
    <row r="527" spans="33:35" ht="15" customHeight="1">
      <c r="AG527" s="347" t="s">
        <v>1997</v>
      </c>
      <c r="AH527" s="347" t="s">
        <v>909</v>
      </c>
      <c r="AI527" s="150">
        <v>0.49700000000000005</v>
      </c>
    </row>
    <row r="528" spans="33:35" ht="15" customHeight="1">
      <c r="AG528" s="347" t="s">
        <v>1998</v>
      </c>
      <c r="AH528" s="347" t="s">
        <v>956</v>
      </c>
      <c r="AI528" s="150">
        <v>0.49299999999999994</v>
      </c>
    </row>
    <row r="529" spans="33:35" ht="15" customHeight="1">
      <c r="AG529" s="347" t="s">
        <v>4914</v>
      </c>
      <c r="AH529" s="347" t="s">
        <v>1040</v>
      </c>
      <c r="AI529" s="150">
        <v>0.49799999999999994</v>
      </c>
    </row>
    <row r="530" spans="33:35" ht="15" customHeight="1">
      <c r="AG530" s="347" t="s">
        <v>4915</v>
      </c>
      <c r="AH530" s="347" t="s">
        <v>767</v>
      </c>
      <c r="AI530" s="150">
        <v>0.52700000000000002</v>
      </c>
    </row>
    <row r="531" spans="33:35" ht="15" customHeight="1">
      <c r="AG531" s="347" t="s">
        <v>1999</v>
      </c>
      <c r="AH531" s="347" t="s">
        <v>768</v>
      </c>
      <c r="AI531" s="150">
        <v>0.51900000000000002</v>
      </c>
    </row>
    <row r="532" spans="33:35" ht="15" customHeight="1">
      <c r="AG532" s="347" t="s">
        <v>4916</v>
      </c>
      <c r="AH532" s="347" t="s">
        <v>875</v>
      </c>
      <c r="AI532" s="150">
        <v>0.443</v>
      </c>
    </row>
    <row r="533" spans="33:35" ht="15" customHeight="1">
      <c r="AG533" s="347" t="s">
        <v>4917</v>
      </c>
      <c r="AH533" s="347" t="s">
        <v>988</v>
      </c>
      <c r="AI533" s="150">
        <v>0.45899999999999996</v>
      </c>
    </row>
    <row r="534" spans="33:35" ht="15" customHeight="1">
      <c r="AG534" s="347" t="s">
        <v>2000</v>
      </c>
      <c r="AH534" s="347" t="s">
        <v>876</v>
      </c>
      <c r="AI534" s="150">
        <v>0.42199999999999999</v>
      </c>
    </row>
    <row r="535" spans="33:35" ht="15" customHeight="1">
      <c r="AG535" s="347" t="s">
        <v>2002</v>
      </c>
      <c r="AH535" s="347" t="s">
        <v>1059</v>
      </c>
      <c r="AI535" s="150">
        <v>0.55099999999999993</v>
      </c>
    </row>
    <row r="536" spans="33:35" ht="15" customHeight="1">
      <c r="AG536" s="347" t="s">
        <v>2003</v>
      </c>
      <c r="AH536" s="347" t="s">
        <v>1013</v>
      </c>
      <c r="AI536" s="150">
        <v>0.42299999999999999</v>
      </c>
    </row>
    <row r="537" spans="33:35" ht="15" customHeight="1">
      <c r="AG537" s="347" t="s">
        <v>2004</v>
      </c>
      <c r="AH537" s="347" t="s">
        <v>1020</v>
      </c>
      <c r="AI537" s="150">
        <v>0.48500000000000004</v>
      </c>
    </row>
    <row r="538" spans="33:35" ht="15" customHeight="1">
      <c r="AG538" s="347" t="s">
        <v>2005</v>
      </c>
      <c r="AH538" s="347" t="s">
        <v>877</v>
      </c>
      <c r="AI538" s="150">
        <v>0.58899999999999997</v>
      </c>
    </row>
    <row r="539" spans="33:35" ht="15" customHeight="1">
      <c r="AG539" s="347" t="s">
        <v>2006</v>
      </c>
      <c r="AH539" s="347" t="s">
        <v>878</v>
      </c>
      <c r="AI539" s="150">
        <v>0.54400000000000004</v>
      </c>
    </row>
    <row r="540" spans="33:35" ht="15" customHeight="1">
      <c r="AG540" s="347" t="s">
        <v>2007</v>
      </c>
      <c r="AH540" s="347" t="s">
        <v>963</v>
      </c>
      <c r="AI540" s="150">
        <v>0.51999999999999991</v>
      </c>
    </row>
    <row r="541" spans="33:35" ht="15" customHeight="1">
      <c r="AG541" s="347" t="s">
        <v>2008</v>
      </c>
      <c r="AH541" s="347" t="s">
        <v>1022</v>
      </c>
      <c r="AI541" s="150">
        <v>0.63900000000000001</v>
      </c>
    </row>
    <row r="542" spans="33:35" ht="15" customHeight="1">
      <c r="AG542" s="347" t="s">
        <v>2009</v>
      </c>
      <c r="AH542" s="347" t="s">
        <v>879</v>
      </c>
      <c r="AI542" s="150">
        <v>0.49799999999999994</v>
      </c>
    </row>
    <row r="543" spans="33:35" ht="15" customHeight="1">
      <c r="AG543" s="347" t="s">
        <v>2010</v>
      </c>
      <c r="AH543" s="347" t="s">
        <v>978</v>
      </c>
      <c r="AI543" s="150">
        <v>1.4020000000000001</v>
      </c>
    </row>
    <row r="544" spans="33:35" ht="15" customHeight="1">
      <c r="AG544" s="347" t="s">
        <v>2011</v>
      </c>
      <c r="AH544" s="347" t="s">
        <v>1008</v>
      </c>
      <c r="AI544" s="150">
        <v>0.49099999999999999</v>
      </c>
    </row>
    <row r="545" spans="33:35" ht="15" customHeight="1">
      <c r="AG545" s="347" t="s">
        <v>2012</v>
      </c>
      <c r="AH545" s="347" t="s">
        <v>1043</v>
      </c>
      <c r="AI545" s="150">
        <v>0.67500000000000004</v>
      </c>
    </row>
    <row r="546" spans="33:35" ht="15" customHeight="1">
      <c r="AG546" s="347" t="s">
        <v>2013</v>
      </c>
      <c r="AH546" s="347" t="s">
        <v>880</v>
      </c>
      <c r="AI546" s="150">
        <v>0</v>
      </c>
    </row>
    <row r="547" spans="33:35" ht="15" customHeight="1">
      <c r="AG547" s="347" t="s">
        <v>2014</v>
      </c>
      <c r="AH547" s="347" t="s">
        <v>1079</v>
      </c>
      <c r="AI547" s="150">
        <v>0.373</v>
      </c>
    </row>
    <row r="548" spans="33:35" ht="15" customHeight="1">
      <c r="AG548" s="347" t="s">
        <v>2015</v>
      </c>
      <c r="AH548" s="347" t="s">
        <v>1046</v>
      </c>
      <c r="AI548" s="150">
        <v>0.54</v>
      </c>
    </row>
    <row r="549" spans="33:35" ht="15" customHeight="1">
      <c r="AG549" s="347" t="s">
        <v>4918</v>
      </c>
      <c r="AH549" s="347" t="s">
        <v>881</v>
      </c>
      <c r="AI549" s="150">
        <v>0.35300000000000004</v>
      </c>
    </row>
    <row r="550" spans="33:35" ht="15" customHeight="1">
      <c r="AG550" s="347" t="s">
        <v>2018</v>
      </c>
      <c r="AH550" s="347" t="s">
        <v>833</v>
      </c>
      <c r="AI550" s="150">
        <v>0.49700000000000005</v>
      </c>
    </row>
    <row r="551" spans="33:35" ht="15" customHeight="1">
      <c r="AG551" s="347" t="s">
        <v>2001</v>
      </c>
      <c r="AH551" s="347" t="s">
        <v>882</v>
      </c>
      <c r="AI551" s="150">
        <v>0.47899999999999998</v>
      </c>
    </row>
    <row r="552" spans="33:35" ht="15" customHeight="1">
      <c r="AG552" s="347" t="s">
        <v>2019</v>
      </c>
      <c r="AH552" s="347" t="s">
        <v>834</v>
      </c>
      <c r="AI552" s="150">
        <v>0.53100000000000003</v>
      </c>
    </row>
    <row r="553" spans="33:35" ht="15" customHeight="1">
      <c r="AG553" s="347" t="s">
        <v>2020</v>
      </c>
      <c r="AH553" s="347" t="s">
        <v>990</v>
      </c>
      <c r="AI553" s="150">
        <v>0.41100000000000003</v>
      </c>
    </row>
    <row r="554" spans="33:35" ht="15" customHeight="1">
      <c r="AG554" s="347" t="s">
        <v>2021</v>
      </c>
      <c r="AH554" s="347" t="s">
        <v>883</v>
      </c>
      <c r="AI554" s="150">
        <v>0.499</v>
      </c>
    </row>
    <row r="555" spans="33:35" ht="15" customHeight="1">
      <c r="AG555" s="347" t="s">
        <v>2022</v>
      </c>
      <c r="AH555" s="347" t="s">
        <v>979</v>
      </c>
      <c r="AI555" s="150">
        <v>0.504</v>
      </c>
    </row>
    <row r="556" spans="33:35" ht="15" customHeight="1">
      <c r="AG556" s="347" t="s">
        <v>2023</v>
      </c>
      <c r="AH556" s="347" t="s">
        <v>771</v>
      </c>
      <c r="AI556" s="150">
        <v>0.51999999999999991</v>
      </c>
    </row>
    <row r="557" spans="33:35" ht="15" customHeight="1">
      <c r="AG557" s="347" t="s">
        <v>2024</v>
      </c>
      <c r="AH557" s="347" t="s">
        <v>1068</v>
      </c>
      <c r="AI557" s="150">
        <v>0.47600000000000003</v>
      </c>
    </row>
    <row r="558" spans="33:35" ht="15" customHeight="1">
      <c r="AG558" s="347" t="s">
        <v>2025</v>
      </c>
      <c r="AH558" s="347" t="s">
        <v>1075</v>
      </c>
      <c r="AI558" s="150">
        <v>0.34499999999999997</v>
      </c>
    </row>
    <row r="559" spans="33:35" ht="15" customHeight="1">
      <c r="AG559" s="347" t="s">
        <v>2027</v>
      </c>
      <c r="AH559" s="347" t="s">
        <v>1064</v>
      </c>
      <c r="AI559" s="150">
        <v>0.52600000000000002</v>
      </c>
    </row>
    <row r="560" spans="33:35" ht="15" customHeight="1">
      <c r="AG560" s="347" t="s">
        <v>2026</v>
      </c>
      <c r="AH560" s="347" t="s">
        <v>808</v>
      </c>
      <c r="AI560" s="150">
        <v>0.35799999999999998</v>
      </c>
    </row>
    <row r="561" spans="33:35" ht="15" customHeight="1">
      <c r="AG561" s="347" t="s">
        <v>2028</v>
      </c>
      <c r="AH561" s="347" t="s">
        <v>815</v>
      </c>
      <c r="AI561" s="150">
        <v>0</v>
      </c>
    </row>
    <row r="562" spans="33:35" ht="15" customHeight="1">
      <c r="AG562" s="347" t="s">
        <v>2029</v>
      </c>
      <c r="AH562" s="347" t="s">
        <v>783</v>
      </c>
      <c r="AI562" s="150">
        <v>0.47</v>
      </c>
    </row>
    <row r="563" spans="33:35" ht="15" customHeight="1">
      <c r="AG563" s="347" t="s">
        <v>2030</v>
      </c>
      <c r="AH563" s="347" t="s">
        <v>1002</v>
      </c>
      <c r="AI563" s="150">
        <v>0.54900000000000004</v>
      </c>
    </row>
    <row r="564" spans="33:35" ht="15" customHeight="1">
      <c r="AG564" s="347" t="s">
        <v>2031</v>
      </c>
      <c r="AH564" s="347" t="s">
        <v>908</v>
      </c>
      <c r="AI564" s="150">
        <v>0.49099999999999999</v>
      </c>
    </row>
    <row r="565" spans="33:35" ht="15" customHeight="1">
      <c r="AG565" s="347" t="s">
        <v>2032</v>
      </c>
      <c r="AH565" s="347" t="s">
        <v>919</v>
      </c>
      <c r="AI565" s="150">
        <v>0.67900000000000005</v>
      </c>
    </row>
    <row r="566" spans="33:35" ht="15" customHeight="1">
      <c r="AG566" s="347" t="s">
        <v>2033</v>
      </c>
      <c r="AH566" s="347" t="s">
        <v>1011</v>
      </c>
      <c r="AI566" s="150">
        <v>0.54600000000000004</v>
      </c>
    </row>
    <row r="567" spans="33:35" ht="15" customHeight="1">
      <c r="AG567" s="347" t="s">
        <v>4919</v>
      </c>
      <c r="AH567" s="347" t="s">
        <v>835</v>
      </c>
      <c r="AI567" s="150">
        <v>0.67300000000000004</v>
      </c>
    </row>
    <row r="568" spans="33:35" ht="15" customHeight="1">
      <c r="AG568" s="347" t="s">
        <v>2034</v>
      </c>
      <c r="AH568" s="347" t="s">
        <v>789</v>
      </c>
      <c r="AI568" s="150">
        <v>0.91799999999999993</v>
      </c>
    </row>
    <row r="569" spans="33:35" ht="15" customHeight="1">
      <c r="AG569" s="347" t="s">
        <v>2035</v>
      </c>
      <c r="AH569" s="347" t="s">
        <v>960</v>
      </c>
      <c r="AI569" s="150">
        <v>0.28400000000000003</v>
      </c>
    </row>
    <row r="570" spans="33:35" ht="15" customHeight="1">
      <c r="AG570" s="347" t="s">
        <v>2036</v>
      </c>
      <c r="AH570" s="347" t="s">
        <v>1030</v>
      </c>
      <c r="AI570" s="150">
        <v>0.375</v>
      </c>
    </row>
    <row r="571" spans="33:35" ht="15" customHeight="1">
      <c r="AG571" s="347" t="s">
        <v>2037</v>
      </c>
      <c r="AH571" s="347" t="s">
        <v>993</v>
      </c>
      <c r="AI571" s="150">
        <v>0.51500000000000001</v>
      </c>
    </row>
    <row r="572" spans="33:35" ht="15" customHeight="1">
      <c r="AG572" s="347" t="s">
        <v>2038</v>
      </c>
      <c r="AH572" s="347" t="s">
        <v>984</v>
      </c>
      <c r="AI572" s="150">
        <v>0.52200000000000002</v>
      </c>
    </row>
    <row r="573" spans="33:35" ht="15" customHeight="1">
      <c r="AG573" s="347" t="s">
        <v>4920</v>
      </c>
      <c r="AH573" s="347" t="s">
        <v>1015</v>
      </c>
      <c r="AI573" s="150">
        <v>0.78200000000000003</v>
      </c>
    </row>
    <row r="574" spans="33:35" ht="15" customHeight="1">
      <c r="AG574" s="347" t="s">
        <v>2039</v>
      </c>
      <c r="AH574" s="347" t="s">
        <v>785</v>
      </c>
      <c r="AI574" s="150">
        <v>0.33100000000000002</v>
      </c>
    </row>
    <row r="575" spans="33:35" ht="15" customHeight="1">
      <c r="AG575" s="347" t="s">
        <v>4921</v>
      </c>
      <c r="AH575" s="347" t="s">
        <v>991</v>
      </c>
      <c r="AI575" s="150">
        <v>0.51200000000000001</v>
      </c>
    </row>
    <row r="576" spans="33:35" ht="15" customHeight="1">
      <c r="AG576" s="347" t="s">
        <v>2040</v>
      </c>
      <c r="AH576" s="347" t="s">
        <v>803</v>
      </c>
      <c r="AI576" s="150">
        <v>0</v>
      </c>
    </row>
    <row r="577" spans="33:35" ht="15" customHeight="1">
      <c r="AG577" s="347" t="s">
        <v>2041</v>
      </c>
      <c r="AH577" s="347" t="s">
        <v>718</v>
      </c>
      <c r="AI577" s="150">
        <v>0.47399999999999998</v>
      </c>
    </row>
    <row r="578" spans="33:35" ht="15" customHeight="1">
      <c r="AG578" s="347" t="s">
        <v>2042</v>
      </c>
      <c r="AH578" s="347" t="s">
        <v>1001</v>
      </c>
      <c r="AI578" s="150">
        <v>0.49799999999999994</v>
      </c>
    </row>
    <row r="579" spans="33:35" ht="15" customHeight="1">
      <c r="AG579" s="347" t="s">
        <v>4922</v>
      </c>
      <c r="AH579" s="347" t="s">
        <v>997</v>
      </c>
      <c r="AI579" s="150">
        <v>0.66100000000000003</v>
      </c>
    </row>
    <row r="580" spans="33:35" ht="15" customHeight="1">
      <c r="AG580" s="347" t="s">
        <v>4923</v>
      </c>
      <c r="AH580" s="347" t="s">
        <v>828</v>
      </c>
      <c r="AI580" s="150">
        <v>0.57200000000000006</v>
      </c>
    </row>
    <row r="581" spans="33:35" ht="15" customHeight="1">
      <c r="AG581" s="347" t="s">
        <v>2043</v>
      </c>
      <c r="AH581" s="347" t="s">
        <v>893</v>
      </c>
      <c r="AI581" s="150">
        <v>0.58699999999999997</v>
      </c>
    </row>
    <row r="582" spans="33:35" ht="15" customHeight="1">
      <c r="AG582" s="347" t="s">
        <v>4924</v>
      </c>
      <c r="AH582" s="347" t="s">
        <v>1105</v>
      </c>
      <c r="AI582" s="150">
        <v>0</v>
      </c>
    </row>
    <row r="583" spans="33:35" ht="15" customHeight="1">
      <c r="AG583" s="347" t="s">
        <v>4925</v>
      </c>
      <c r="AH583" s="347" t="s">
        <v>1106</v>
      </c>
      <c r="AI583" s="150">
        <v>0.29300000000000004</v>
      </c>
    </row>
    <row r="584" spans="33:35" ht="15" customHeight="1">
      <c r="AG584" s="347" t="s">
        <v>4926</v>
      </c>
      <c r="AH584" s="347" t="s">
        <v>4927</v>
      </c>
      <c r="AI584" s="150">
        <v>0.45800000000000002</v>
      </c>
    </row>
    <row r="585" spans="33:35" ht="15" customHeight="1">
      <c r="AG585" s="347" t="s">
        <v>2044</v>
      </c>
      <c r="AH585" s="347" t="s">
        <v>1128</v>
      </c>
      <c r="AI585" s="150">
        <v>0.48099999999999998</v>
      </c>
    </row>
    <row r="586" spans="33:35" ht="15" customHeight="1">
      <c r="AG586" s="347" t="s">
        <v>2045</v>
      </c>
      <c r="AH586" s="347" t="s">
        <v>794</v>
      </c>
      <c r="AI586" s="150">
        <v>0.55199999999999994</v>
      </c>
    </row>
    <row r="587" spans="33:35" ht="15" customHeight="1">
      <c r="AG587" s="347" t="s">
        <v>2046</v>
      </c>
      <c r="AH587" s="347" t="s">
        <v>773</v>
      </c>
      <c r="AI587" s="150">
        <v>0.51600000000000001</v>
      </c>
    </row>
    <row r="588" spans="33:35" ht="15" customHeight="1">
      <c r="AG588" s="347" t="s">
        <v>4928</v>
      </c>
      <c r="AH588" s="347" t="s">
        <v>1141</v>
      </c>
      <c r="AI588" s="150">
        <v>0.57700000000000007</v>
      </c>
    </row>
    <row r="589" spans="33:35" ht="15" customHeight="1">
      <c r="AG589" s="347" t="s">
        <v>2047</v>
      </c>
      <c r="AH589" s="347" t="s">
        <v>1179</v>
      </c>
      <c r="AI589" s="150">
        <v>0.67800000000000005</v>
      </c>
    </row>
    <row r="590" spans="33:35" ht="15" customHeight="1">
      <c r="AG590" s="347" t="s">
        <v>2048</v>
      </c>
      <c r="AH590" s="347" t="s">
        <v>1029</v>
      </c>
      <c r="AI590" s="150">
        <v>0.51600000000000001</v>
      </c>
    </row>
    <row r="591" spans="33:35" ht="15" customHeight="1">
      <c r="AG591" s="347" t="s">
        <v>2049</v>
      </c>
      <c r="AH591" s="347" t="s">
        <v>795</v>
      </c>
      <c r="AI591" s="150">
        <v>0.39599999999999996</v>
      </c>
    </row>
    <row r="592" spans="33:35" ht="15" customHeight="1">
      <c r="AG592" s="347" t="s">
        <v>2050</v>
      </c>
      <c r="AH592" s="347" t="s">
        <v>797</v>
      </c>
      <c r="AI592" s="150">
        <v>0.48500000000000004</v>
      </c>
    </row>
    <row r="593" spans="33:35" ht="15" customHeight="1">
      <c r="AG593" s="347" t="s">
        <v>2051</v>
      </c>
      <c r="AH593" s="347" t="s">
        <v>774</v>
      </c>
      <c r="AI593" s="150">
        <v>0.59699999999999998</v>
      </c>
    </row>
    <row r="594" spans="33:35" ht="15" customHeight="1">
      <c r="AG594" s="347" t="s">
        <v>2052</v>
      </c>
      <c r="AH594" s="347" t="s">
        <v>1032</v>
      </c>
      <c r="AI594" s="150">
        <v>0.496</v>
      </c>
    </row>
    <row r="595" spans="33:35" ht="15" customHeight="1">
      <c r="AG595" s="347" t="s">
        <v>2053</v>
      </c>
      <c r="AH595" s="347" t="s">
        <v>1160</v>
      </c>
      <c r="AI595" s="150">
        <v>0.54900000000000004</v>
      </c>
    </row>
    <row r="596" spans="33:35" ht="15" customHeight="1">
      <c r="AG596" s="347" t="s">
        <v>2054</v>
      </c>
      <c r="AH596" s="347" t="s">
        <v>775</v>
      </c>
      <c r="AI596" s="150">
        <v>0.48299999999999998</v>
      </c>
    </row>
    <row r="597" spans="33:35" ht="15" customHeight="1">
      <c r="AG597" s="347" t="s">
        <v>2055</v>
      </c>
      <c r="AH597" s="347" t="s">
        <v>798</v>
      </c>
      <c r="AI597" s="150">
        <v>0.77300000000000002</v>
      </c>
    </row>
    <row r="598" spans="33:35" ht="15" customHeight="1">
      <c r="AG598" s="347" t="s">
        <v>4929</v>
      </c>
      <c r="AH598" s="347" t="s">
        <v>799</v>
      </c>
      <c r="AI598" s="150">
        <v>0.59199999999999997</v>
      </c>
    </row>
    <row r="599" spans="33:35" ht="15" customHeight="1">
      <c r="AG599" s="347" t="s">
        <v>2056</v>
      </c>
      <c r="AH599" s="347" t="s">
        <v>914</v>
      </c>
      <c r="AI599" s="150">
        <v>0.375</v>
      </c>
    </row>
    <row r="600" spans="33:35" ht="15" customHeight="1">
      <c r="AG600" s="347" t="s">
        <v>4930</v>
      </c>
      <c r="AH600" s="347" t="s">
        <v>776</v>
      </c>
      <c r="AI600" s="150">
        <v>0.67900000000000005</v>
      </c>
    </row>
    <row r="601" spans="33:35" ht="15" customHeight="1">
      <c r="AG601" s="347" t="s">
        <v>2057</v>
      </c>
      <c r="AH601" s="347" t="s">
        <v>895</v>
      </c>
      <c r="AI601" s="150">
        <v>0.48899999999999993</v>
      </c>
    </row>
    <row r="602" spans="33:35" ht="15" customHeight="1">
      <c r="AG602" s="347" t="s">
        <v>2058</v>
      </c>
      <c r="AH602" s="347" t="s">
        <v>894</v>
      </c>
      <c r="AI602" s="150">
        <v>0.54699999999999993</v>
      </c>
    </row>
    <row r="603" spans="33:35" ht="15" customHeight="1">
      <c r="AG603" s="347" t="s">
        <v>2059</v>
      </c>
      <c r="AH603" s="347" t="s">
        <v>1016</v>
      </c>
      <c r="AI603" s="150">
        <v>0.66900000000000004</v>
      </c>
    </row>
    <row r="604" spans="33:35" ht="15" customHeight="1">
      <c r="AG604" s="347" t="s">
        <v>2060</v>
      </c>
      <c r="AH604" s="347" t="s">
        <v>1180</v>
      </c>
      <c r="AI604" s="150">
        <v>0.435</v>
      </c>
    </row>
    <row r="605" spans="33:35" ht="15" customHeight="1">
      <c r="AG605" s="347" t="s">
        <v>2061</v>
      </c>
      <c r="AH605" s="347" t="s">
        <v>778</v>
      </c>
      <c r="AI605" s="150">
        <v>0.5</v>
      </c>
    </row>
    <row r="606" spans="33:35" ht="15" customHeight="1">
      <c r="AG606" s="347" t="s">
        <v>2062</v>
      </c>
      <c r="AH606" s="347" t="s">
        <v>1168</v>
      </c>
      <c r="AI606" s="150">
        <v>0.71599999999999997</v>
      </c>
    </row>
    <row r="607" spans="33:35" ht="15" customHeight="1">
      <c r="AG607" s="347" t="s">
        <v>4931</v>
      </c>
      <c r="AH607" s="347" t="s">
        <v>903</v>
      </c>
      <c r="AI607" s="150">
        <v>0.47499999999999998</v>
      </c>
    </row>
    <row r="608" spans="33:35" ht="15" customHeight="1">
      <c r="AG608" s="347" t="s">
        <v>2063</v>
      </c>
      <c r="AH608" s="347" t="s">
        <v>1120</v>
      </c>
      <c r="AI608" s="150">
        <v>0.55800000000000005</v>
      </c>
    </row>
    <row r="609" spans="33:35" ht="15" customHeight="1">
      <c r="AG609" s="347" t="s">
        <v>2064</v>
      </c>
      <c r="AH609" s="347" t="s">
        <v>973</v>
      </c>
      <c r="AI609" s="150">
        <v>0.51600000000000001</v>
      </c>
    </row>
    <row r="610" spans="33:35" ht="15" customHeight="1">
      <c r="AG610" s="347" t="s">
        <v>2065</v>
      </c>
      <c r="AH610" s="347" t="s">
        <v>1063</v>
      </c>
      <c r="AI610" s="150">
        <v>0.52100000000000002</v>
      </c>
    </row>
    <row r="611" spans="33:35" ht="15" customHeight="1">
      <c r="AG611" s="347" t="s">
        <v>2066</v>
      </c>
      <c r="AH611" s="347" t="s">
        <v>800</v>
      </c>
      <c r="AI611" s="150">
        <v>0.621</v>
      </c>
    </row>
    <row r="612" spans="33:35" ht="15" customHeight="1">
      <c r="AG612" s="347" t="s">
        <v>2067</v>
      </c>
      <c r="AH612" s="347" t="s">
        <v>780</v>
      </c>
      <c r="AI612" s="150">
        <v>0.58100000000000007</v>
      </c>
    </row>
    <row r="613" spans="33:35" ht="15" customHeight="1">
      <c r="AG613" s="347" t="s">
        <v>2068</v>
      </c>
      <c r="AH613" s="347" t="s">
        <v>1100</v>
      </c>
      <c r="AI613" s="150">
        <v>0.2</v>
      </c>
    </row>
    <row r="614" spans="33:35" ht="15" customHeight="1">
      <c r="AG614" s="347" t="s">
        <v>4932</v>
      </c>
      <c r="AH614" s="347" t="s">
        <v>4933</v>
      </c>
      <c r="AI614" s="150">
        <v>0.56599999999999995</v>
      </c>
    </row>
    <row r="615" spans="33:35" ht="15" customHeight="1">
      <c r="AG615" s="347" t="s">
        <v>2069</v>
      </c>
      <c r="AH615" s="347" t="s">
        <v>1004</v>
      </c>
      <c r="AI615" s="150">
        <v>0.45300000000000001</v>
      </c>
    </row>
    <row r="616" spans="33:35" ht="15" customHeight="1">
      <c r="AG616" s="347" t="s">
        <v>4934</v>
      </c>
      <c r="AH616" s="347" t="s">
        <v>782</v>
      </c>
      <c r="AI616" s="150">
        <v>0.61799999999999999</v>
      </c>
    </row>
    <row r="617" spans="33:35" ht="15" customHeight="1">
      <c r="AG617" s="347" t="s">
        <v>2071</v>
      </c>
      <c r="AH617" s="347" t="s">
        <v>1048</v>
      </c>
      <c r="AI617" s="150">
        <v>0.502</v>
      </c>
    </row>
    <row r="618" spans="33:35" ht="15" customHeight="1">
      <c r="AG618" s="347" t="s">
        <v>2072</v>
      </c>
      <c r="AH618" s="347" t="s">
        <v>918</v>
      </c>
      <c r="AI618" s="150">
        <v>0.51600000000000001</v>
      </c>
    </row>
    <row r="619" spans="33:35" ht="15" customHeight="1">
      <c r="AG619" s="347" t="s">
        <v>2073</v>
      </c>
      <c r="AH619" s="347" t="s">
        <v>920</v>
      </c>
      <c r="AI619" s="150">
        <v>0.50900000000000001</v>
      </c>
    </row>
    <row r="620" spans="33:35" ht="15" customHeight="1">
      <c r="AG620" s="347" t="s">
        <v>2074</v>
      </c>
      <c r="AH620" s="347" t="s">
        <v>921</v>
      </c>
      <c r="AI620" s="150">
        <v>0.49700000000000005</v>
      </c>
    </row>
    <row r="621" spans="33:35" ht="15" customHeight="1">
      <c r="AG621" s="347" t="s">
        <v>2075</v>
      </c>
      <c r="AH621" s="347" t="s">
        <v>801</v>
      </c>
      <c r="AI621" s="150">
        <v>0.44900000000000001</v>
      </c>
    </row>
    <row r="622" spans="33:35" ht="15" customHeight="1">
      <c r="AG622" s="347" t="s">
        <v>2076</v>
      </c>
      <c r="AH622" s="347" t="s">
        <v>802</v>
      </c>
      <c r="AI622" s="150">
        <v>0.53900000000000003</v>
      </c>
    </row>
    <row r="623" spans="33:35" ht="15" customHeight="1">
      <c r="AG623" s="347" t="s">
        <v>2077</v>
      </c>
      <c r="AH623" s="347" t="s">
        <v>1183</v>
      </c>
      <c r="AI623" s="150">
        <v>0.42799999999999999</v>
      </c>
    </row>
    <row r="624" spans="33:35" ht="15" customHeight="1">
      <c r="AG624" s="347" t="s">
        <v>2078</v>
      </c>
      <c r="AH624" s="347" t="s">
        <v>1150</v>
      </c>
      <c r="AI624" s="150">
        <v>0.53700000000000003</v>
      </c>
    </row>
    <row r="625" spans="33:35" ht="15" customHeight="1">
      <c r="AG625" s="347" t="s">
        <v>2079</v>
      </c>
      <c r="AH625" s="347" t="s">
        <v>1018</v>
      </c>
      <c r="AI625" s="150">
        <v>0.52800000000000002</v>
      </c>
    </row>
    <row r="626" spans="33:35" ht="15" customHeight="1">
      <c r="AG626" s="347" t="s">
        <v>4935</v>
      </c>
      <c r="AH626" s="347" t="s">
        <v>1062</v>
      </c>
      <c r="AI626" s="150">
        <v>0.38600000000000001</v>
      </c>
    </row>
    <row r="627" spans="33:35" ht="15" customHeight="1">
      <c r="AG627" s="347" t="s">
        <v>2080</v>
      </c>
      <c r="AH627" s="347" t="s">
        <v>923</v>
      </c>
      <c r="AI627" s="150">
        <v>0.45300000000000001</v>
      </c>
    </row>
    <row r="628" spans="33:35" ht="15" customHeight="1">
      <c r="AG628" s="347" t="s">
        <v>4936</v>
      </c>
      <c r="AH628" s="347" t="s">
        <v>784</v>
      </c>
      <c r="AI628" s="150">
        <v>0.51400000000000001</v>
      </c>
    </row>
    <row r="629" spans="33:35" ht="15" customHeight="1">
      <c r="AG629" s="347" t="s">
        <v>2081</v>
      </c>
      <c r="AH629" s="347" t="s">
        <v>917</v>
      </c>
      <c r="AI629" s="150">
        <v>0.54</v>
      </c>
    </row>
    <row r="630" spans="33:35" ht="15" customHeight="1">
      <c r="AG630" s="347" t="s">
        <v>2082</v>
      </c>
      <c r="AH630" s="347" t="s">
        <v>1155</v>
      </c>
      <c r="AI630" s="150">
        <v>0.47</v>
      </c>
    </row>
    <row r="631" spans="33:35" ht="15" customHeight="1">
      <c r="AG631" s="347" t="s">
        <v>2083</v>
      </c>
      <c r="AH631" s="347" t="s">
        <v>805</v>
      </c>
      <c r="AI631" s="150">
        <v>0.51900000000000002</v>
      </c>
    </row>
    <row r="632" spans="33:35" ht="15" customHeight="1">
      <c r="AG632" s="347" t="s">
        <v>2084</v>
      </c>
      <c r="AH632" s="347" t="s">
        <v>1028</v>
      </c>
      <c r="AI632" s="150">
        <v>0.45300000000000001</v>
      </c>
    </row>
    <row r="633" spans="33:35" ht="15" customHeight="1">
      <c r="AG633" s="347" t="s">
        <v>4937</v>
      </c>
      <c r="AH633" s="347" t="s">
        <v>969</v>
      </c>
      <c r="AI633" s="150">
        <v>0.47899999999999998</v>
      </c>
    </row>
    <row r="634" spans="33:35" ht="15" customHeight="1">
      <c r="AG634" s="347" t="s">
        <v>4938</v>
      </c>
      <c r="AH634" s="347" t="s">
        <v>1107</v>
      </c>
      <c r="AI634" s="150">
        <v>0.48000000000000004</v>
      </c>
    </row>
    <row r="635" spans="33:35" ht="15" customHeight="1">
      <c r="AG635" s="347" t="s">
        <v>2087</v>
      </c>
      <c r="AH635" s="347" t="s">
        <v>1102</v>
      </c>
      <c r="AI635" s="150">
        <v>0.45300000000000001</v>
      </c>
    </row>
    <row r="636" spans="33:35" ht="15" customHeight="1">
      <c r="AG636" s="347" t="s">
        <v>2086</v>
      </c>
      <c r="AH636" s="347" t="s">
        <v>1114</v>
      </c>
      <c r="AI636" s="150">
        <v>0.45300000000000001</v>
      </c>
    </row>
    <row r="637" spans="33:35" ht="15" customHeight="1">
      <c r="AG637" s="347" t="s">
        <v>4939</v>
      </c>
      <c r="AH637" s="347" t="s">
        <v>1184</v>
      </c>
      <c r="AI637" s="150">
        <v>0.63400000000000001</v>
      </c>
    </row>
    <row r="638" spans="33:35" ht="15" customHeight="1">
      <c r="AG638" s="347" t="s">
        <v>2088</v>
      </c>
      <c r="AH638" s="347" t="s">
        <v>1077</v>
      </c>
      <c r="AI638" s="150">
        <v>0.45300000000000001</v>
      </c>
    </row>
    <row r="639" spans="33:35" ht="15" customHeight="1">
      <c r="AG639" s="347" t="s">
        <v>2089</v>
      </c>
      <c r="AH639" s="347" t="s">
        <v>1005</v>
      </c>
      <c r="AI639" s="150">
        <v>0.52200000000000002</v>
      </c>
    </row>
    <row r="640" spans="33:35" ht="15" customHeight="1">
      <c r="AG640" s="347" t="s">
        <v>2090</v>
      </c>
      <c r="AH640" s="347" t="s">
        <v>786</v>
      </c>
      <c r="AI640" s="150">
        <v>0.5</v>
      </c>
    </row>
    <row r="641" spans="33:35" ht="15" customHeight="1">
      <c r="AG641" s="347" t="s">
        <v>2091</v>
      </c>
      <c r="AH641" s="347" t="s">
        <v>910</v>
      </c>
      <c r="AI641" s="150">
        <v>0.27200000000000002</v>
      </c>
    </row>
    <row r="642" spans="33:35" ht="15" customHeight="1">
      <c r="AG642" s="347" t="s">
        <v>2092</v>
      </c>
      <c r="AH642" s="347" t="s">
        <v>787</v>
      </c>
      <c r="AI642" s="150">
        <v>0.54500000000000004</v>
      </c>
    </row>
    <row r="643" spans="33:35" ht="15" customHeight="1">
      <c r="AG643" s="347" t="s">
        <v>2093</v>
      </c>
      <c r="AH643" s="347" t="s">
        <v>1083</v>
      </c>
      <c r="AI643" s="150">
        <v>0</v>
      </c>
    </row>
    <row r="644" spans="33:35" ht="15" customHeight="1">
      <c r="AG644" s="347" t="s">
        <v>2094</v>
      </c>
      <c r="AH644" s="347" t="s">
        <v>1084</v>
      </c>
      <c r="AI644" s="150">
        <v>0.35</v>
      </c>
    </row>
    <row r="645" spans="33:35" ht="15" customHeight="1">
      <c r="AG645" s="347" t="s">
        <v>4940</v>
      </c>
      <c r="AH645" s="347" t="s">
        <v>1085</v>
      </c>
      <c r="AI645" s="150">
        <v>0.441</v>
      </c>
    </row>
    <row r="646" spans="33:35" ht="15" customHeight="1">
      <c r="AG646" s="347" t="s">
        <v>4941</v>
      </c>
      <c r="AH646" s="347" t="s">
        <v>4942</v>
      </c>
      <c r="AI646" s="150">
        <v>0.441</v>
      </c>
    </row>
    <row r="647" spans="33:35" ht="15" customHeight="1">
      <c r="AG647" s="347" t="s">
        <v>2095</v>
      </c>
      <c r="AH647" s="347" t="s">
        <v>911</v>
      </c>
      <c r="AI647" s="150">
        <v>0.68900000000000006</v>
      </c>
    </row>
    <row r="648" spans="33:35" ht="15" customHeight="1">
      <c r="AG648" s="347" t="s">
        <v>2096</v>
      </c>
      <c r="AH648" s="347" t="s">
        <v>1091</v>
      </c>
      <c r="AI648" s="150">
        <v>0</v>
      </c>
    </row>
    <row r="649" spans="33:35" ht="15" customHeight="1">
      <c r="AG649" s="347" t="s">
        <v>2097</v>
      </c>
      <c r="AH649" s="347" t="s">
        <v>1092</v>
      </c>
      <c r="AI649" s="150">
        <v>0.26600000000000001</v>
      </c>
    </row>
    <row r="650" spans="33:35" ht="15" customHeight="1">
      <c r="AG650" s="347" t="s">
        <v>2098</v>
      </c>
      <c r="AH650" s="347" t="s">
        <v>1093</v>
      </c>
      <c r="AI650" s="150">
        <v>0.32100000000000001</v>
      </c>
    </row>
    <row r="651" spans="33:35" ht="15" customHeight="1">
      <c r="AG651" s="347" t="s">
        <v>2099</v>
      </c>
      <c r="AH651" s="347" t="s">
        <v>1094</v>
      </c>
      <c r="AI651" s="150">
        <v>0.32800000000000001</v>
      </c>
    </row>
    <row r="652" spans="33:35" ht="15" customHeight="1">
      <c r="AG652" s="347" t="s">
        <v>2100</v>
      </c>
      <c r="AH652" s="347" t="s">
        <v>1095</v>
      </c>
      <c r="AI652" s="150">
        <v>0.35199999999999998</v>
      </c>
    </row>
    <row r="653" spans="33:35" ht="15" customHeight="1">
      <c r="AG653" s="347" t="s">
        <v>2101</v>
      </c>
      <c r="AH653" s="347" t="s">
        <v>1096</v>
      </c>
      <c r="AI653" s="150">
        <v>0.373</v>
      </c>
    </row>
    <row r="654" spans="33:35" ht="15" customHeight="1">
      <c r="AG654" s="347" t="s">
        <v>2102</v>
      </c>
      <c r="AH654" s="347" t="s">
        <v>1097</v>
      </c>
      <c r="AI654" s="150">
        <v>0.39500000000000002</v>
      </c>
    </row>
    <row r="655" spans="33:35" ht="15" customHeight="1">
      <c r="AG655" s="347" t="s">
        <v>2103</v>
      </c>
      <c r="AH655" s="347" t="s">
        <v>1098</v>
      </c>
      <c r="AI655" s="150">
        <v>0.47600000000000003</v>
      </c>
    </row>
    <row r="656" spans="33:35" ht="15" customHeight="1">
      <c r="AG656" s="347" t="s">
        <v>2104</v>
      </c>
      <c r="AH656" s="347" t="s">
        <v>1099</v>
      </c>
      <c r="AI656" s="150">
        <v>0.45600000000000002</v>
      </c>
    </row>
    <row r="657" spans="33:35" ht="15" customHeight="1">
      <c r="AG657" s="347" t="s">
        <v>4943</v>
      </c>
      <c r="AH657" s="347" t="s">
        <v>4944</v>
      </c>
      <c r="AI657" s="150">
        <v>0.374</v>
      </c>
    </row>
    <row r="658" spans="33:35" ht="15" customHeight="1">
      <c r="AG658" s="347" t="s">
        <v>2105</v>
      </c>
      <c r="AH658" s="347" t="s">
        <v>1132</v>
      </c>
      <c r="AI658" s="150">
        <v>0.59699999999999998</v>
      </c>
    </row>
    <row r="659" spans="33:35" ht="15" customHeight="1">
      <c r="AG659" s="347" t="s">
        <v>4945</v>
      </c>
      <c r="AH659" s="347" t="s">
        <v>907</v>
      </c>
      <c r="AI659" s="150">
        <v>0.54799999999999993</v>
      </c>
    </row>
    <row r="660" spans="33:35" ht="15" customHeight="1">
      <c r="AG660" s="347" t="s">
        <v>2106</v>
      </c>
      <c r="AH660" s="347" t="s">
        <v>1031</v>
      </c>
      <c r="AI660" s="150">
        <v>0.57099999999999995</v>
      </c>
    </row>
    <row r="661" spans="33:35" ht="15" customHeight="1">
      <c r="AG661" s="347" t="s">
        <v>2107</v>
      </c>
      <c r="AH661" s="347" t="s">
        <v>790</v>
      </c>
      <c r="AI661" s="150">
        <v>0.56300000000000006</v>
      </c>
    </row>
    <row r="662" spans="33:35" ht="15" customHeight="1">
      <c r="AG662" s="347" t="s">
        <v>2108</v>
      </c>
      <c r="AH662" s="347" t="s">
        <v>1162</v>
      </c>
      <c r="AI662" s="150">
        <v>0.60400000000000009</v>
      </c>
    </row>
    <row r="663" spans="33:35" ht="15" customHeight="1">
      <c r="AG663" s="347" t="s">
        <v>2109</v>
      </c>
      <c r="AH663" s="347" t="s">
        <v>964</v>
      </c>
      <c r="AI663" s="150">
        <v>0.439</v>
      </c>
    </row>
    <row r="664" spans="33:35" ht="15" customHeight="1">
      <c r="AG664" s="347" t="s">
        <v>2110</v>
      </c>
      <c r="AH664" s="347" t="s">
        <v>926</v>
      </c>
      <c r="AI664" s="150">
        <v>0.35899999999999999</v>
      </c>
    </row>
    <row r="665" spans="33:35" ht="15" customHeight="1">
      <c r="AG665" s="347" t="s">
        <v>2111</v>
      </c>
      <c r="AH665" s="347" t="s">
        <v>906</v>
      </c>
      <c r="AI665" s="150">
        <v>0.38499999999999995</v>
      </c>
    </row>
    <row r="666" spans="33:35" ht="15" customHeight="1">
      <c r="AG666" s="347" t="s">
        <v>2112</v>
      </c>
      <c r="AH666" s="347" t="s">
        <v>1167</v>
      </c>
      <c r="AI666" s="150">
        <v>0.69300000000000006</v>
      </c>
    </row>
    <row r="667" spans="33:35" ht="15" customHeight="1">
      <c r="AG667" s="347" t="s">
        <v>2113</v>
      </c>
      <c r="AH667" s="347" t="s">
        <v>1047</v>
      </c>
      <c r="AI667" s="150">
        <v>0.51600000000000001</v>
      </c>
    </row>
    <row r="668" spans="33:35" ht="15" customHeight="1">
      <c r="AG668" s="347" t="s">
        <v>2114</v>
      </c>
      <c r="AH668" s="347" t="s">
        <v>913</v>
      </c>
      <c r="AI668" s="150">
        <v>0.51600000000000001</v>
      </c>
    </row>
    <row r="669" spans="33:35" ht="15" customHeight="1">
      <c r="AG669" s="347" t="s">
        <v>2115</v>
      </c>
      <c r="AH669" s="347" t="s">
        <v>1035</v>
      </c>
      <c r="AI669" s="150">
        <v>0.51999999999999991</v>
      </c>
    </row>
    <row r="670" spans="33:35" ht="15" customHeight="1">
      <c r="AG670" s="347" t="s">
        <v>2116</v>
      </c>
      <c r="AH670" s="347" t="s">
        <v>1049</v>
      </c>
      <c r="AI670" s="150">
        <v>0.44400000000000001</v>
      </c>
    </row>
    <row r="671" spans="33:35" ht="15" customHeight="1">
      <c r="AG671" s="347" t="s">
        <v>2117</v>
      </c>
      <c r="AH671" s="347" t="s">
        <v>1146</v>
      </c>
      <c r="AI671" s="150">
        <v>0.50900000000000001</v>
      </c>
    </row>
    <row r="672" spans="33:35" ht="15" customHeight="1">
      <c r="AG672" s="347" t="s">
        <v>2118</v>
      </c>
      <c r="AH672" s="347" t="s">
        <v>1060</v>
      </c>
      <c r="AI672" s="150">
        <v>0.64700000000000002</v>
      </c>
    </row>
    <row r="673" spans="33:35" ht="15" customHeight="1">
      <c r="AG673" s="347" t="s">
        <v>2119</v>
      </c>
      <c r="AH673" s="347" t="s">
        <v>702</v>
      </c>
      <c r="AI673" s="150">
        <v>0.78900000000000003</v>
      </c>
    </row>
    <row r="674" spans="33:35" ht="15" customHeight="1">
      <c r="AG674" s="347" t="s">
        <v>2120</v>
      </c>
      <c r="AH674" s="347" t="s">
        <v>1070</v>
      </c>
      <c r="AI674" s="150">
        <v>0.33900000000000002</v>
      </c>
    </row>
    <row r="675" spans="33:35" ht="15" customHeight="1">
      <c r="AG675" s="347" t="s">
        <v>2121</v>
      </c>
      <c r="AH675" s="347" t="s">
        <v>4946</v>
      </c>
      <c r="AI675" s="150">
        <v>0.39900000000000002</v>
      </c>
    </row>
    <row r="676" spans="33:35" ht="15" customHeight="1">
      <c r="AG676" s="347" t="s">
        <v>4947</v>
      </c>
      <c r="AH676" s="347" t="s">
        <v>4948</v>
      </c>
      <c r="AI676" s="150">
        <v>0.59500000000000008</v>
      </c>
    </row>
    <row r="677" spans="33:35" ht="15" customHeight="1">
      <c r="AG677" s="347" t="s">
        <v>4949</v>
      </c>
      <c r="AH677" s="347" t="s">
        <v>1055</v>
      </c>
      <c r="AI677" s="150">
        <v>0.58600000000000008</v>
      </c>
    </row>
    <row r="678" spans="33:35" ht="15" customHeight="1">
      <c r="AG678" s="347" t="s">
        <v>2122</v>
      </c>
      <c r="AH678" s="347" t="s">
        <v>972</v>
      </c>
      <c r="AI678" s="150">
        <v>0.51600000000000001</v>
      </c>
    </row>
    <row r="679" spans="33:35" ht="15" customHeight="1">
      <c r="AG679" s="347" t="s">
        <v>2123</v>
      </c>
      <c r="AH679" s="347" t="s">
        <v>1153</v>
      </c>
      <c r="AI679" s="150">
        <v>0.71799999999999997</v>
      </c>
    </row>
    <row r="680" spans="33:35" ht="15" customHeight="1">
      <c r="AG680" s="347" t="s">
        <v>2124</v>
      </c>
      <c r="AH680" s="347" t="s">
        <v>952</v>
      </c>
      <c r="AI680" s="150">
        <v>0.52500000000000002</v>
      </c>
    </row>
    <row r="681" spans="33:35" ht="15" customHeight="1">
      <c r="AG681" s="347" t="s">
        <v>2125</v>
      </c>
      <c r="AH681" s="347" t="s">
        <v>836</v>
      </c>
      <c r="AI681" s="150">
        <v>0.51900000000000002</v>
      </c>
    </row>
    <row r="682" spans="33:35" ht="15" customHeight="1">
      <c r="AG682" s="347" t="s">
        <v>2126</v>
      </c>
      <c r="AH682" s="347" t="s">
        <v>1080</v>
      </c>
      <c r="AI682" s="150">
        <v>0.54600000000000004</v>
      </c>
    </row>
    <row r="683" spans="33:35" ht="15" customHeight="1">
      <c r="AG683" s="347" t="s">
        <v>4950</v>
      </c>
      <c r="AH683" s="347" t="s">
        <v>1069</v>
      </c>
      <c r="AI683" s="150">
        <v>0.55300000000000005</v>
      </c>
    </row>
    <row r="684" spans="33:35" ht="15" customHeight="1">
      <c r="AG684" s="347" t="s">
        <v>4951</v>
      </c>
      <c r="AH684" s="347" t="s">
        <v>698</v>
      </c>
      <c r="AI684" s="150">
        <v>0.49299999999999994</v>
      </c>
    </row>
    <row r="685" spans="33:35" ht="15" customHeight="1">
      <c r="AG685" s="347" t="s">
        <v>2128</v>
      </c>
      <c r="AH685" s="347" t="s">
        <v>4952</v>
      </c>
      <c r="AI685" s="150">
        <v>0</v>
      </c>
    </row>
    <row r="686" spans="33:35" ht="15" customHeight="1">
      <c r="AG686" s="347" t="s">
        <v>2129</v>
      </c>
      <c r="AH686" s="347" t="s">
        <v>4953</v>
      </c>
      <c r="AI686" s="150">
        <v>0.441</v>
      </c>
    </row>
    <row r="687" spans="33:35" ht="15" customHeight="1">
      <c r="AG687" s="347" t="s">
        <v>2130</v>
      </c>
      <c r="AH687" s="347" t="s">
        <v>961</v>
      </c>
      <c r="AI687" s="150">
        <v>0.128</v>
      </c>
    </row>
    <row r="688" spans="33:35" ht="15" customHeight="1">
      <c r="AG688" s="347" t="s">
        <v>2131</v>
      </c>
      <c r="AH688" s="347" t="s">
        <v>1050</v>
      </c>
      <c r="AI688" s="150">
        <v>0.34900000000000003</v>
      </c>
    </row>
    <row r="689" spans="33:35" ht="15" customHeight="1">
      <c r="AG689" s="347" t="s">
        <v>2132</v>
      </c>
      <c r="AH689" s="347" t="s">
        <v>1025</v>
      </c>
      <c r="AI689" s="150">
        <v>0.503</v>
      </c>
    </row>
    <row r="690" spans="33:35" ht="15" customHeight="1">
      <c r="AG690" s="347" t="s">
        <v>2133</v>
      </c>
      <c r="AH690" s="347" t="s">
        <v>1152</v>
      </c>
      <c r="AI690" s="150">
        <v>0.68599999999999994</v>
      </c>
    </row>
    <row r="691" spans="33:35" ht="15" customHeight="1">
      <c r="AG691" s="347" t="s">
        <v>2134</v>
      </c>
      <c r="AH691" s="347" t="s">
        <v>974</v>
      </c>
      <c r="AI691" s="150">
        <v>0.51600000000000001</v>
      </c>
    </row>
    <row r="692" spans="33:35" ht="15" customHeight="1">
      <c r="AG692" s="347" t="s">
        <v>2135</v>
      </c>
      <c r="AH692" s="347" t="s">
        <v>968</v>
      </c>
      <c r="AI692" s="150">
        <v>0.501</v>
      </c>
    </row>
    <row r="693" spans="33:35" ht="15" customHeight="1">
      <c r="AG693" s="347" t="s">
        <v>4954</v>
      </c>
      <c r="AH693" s="347" t="s">
        <v>701</v>
      </c>
      <c r="AI693" s="150">
        <v>0.48299999999999998</v>
      </c>
    </row>
    <row r="694" spans="33:35" ht="15" customHeight="1">
      <c r="AG694" s="347" t="s">
        <v>2137</v>
      </c>
      <c r="AH694" s="347" t="s">
        <v>987</v>
      </c>
      <c r="AI694" s="150">
        <v>0.49700000000000005</v>
      </c>
    </row>
    <row r="695" spans="33:35" ht="15" customHeight="1">
      <c r="AG695" s="347" t="s">
        <v>2138</v>
      </c>
      <c r="AH695" s="347" t="s">
        <v>1135</v>
      </c>
      <c r="AI695" s="150">
        <v>0.49399999999999999</v>
      </c>
    </row>
    <row r="696" spans="33:35" ht="15" customHeight="1">
      <c r="AG696" s="347" t="s">
        <v>2139</v>
      </c>
      <c r="AH696" s="347" t="s">
        <v>977</v>
      </c>
      <c r="AI696" s="150">
        <v>0.51600000000000001</v>
      </c>
    </row>
    <row r="697" spans="33:35" ht="15" customHeight="1">
      <c r="AG697" s="347" t="s">
        <v>2140</v>
      </c>
      <c r="AH697" s="347" t="s">
        <v>837</v>
      </c>
      <c r="AI697" s="150">
        <v>0.53900000000000003</v>
      </c>
    </row>
    <row r="698" spans="33:35" ht="15" customHeight="1">
      <c r="AG698" s="347" t="s">
        <v>4955</v>
      </c>
      <c r="AH698" s="347" t="s">
        <v>1125</v>
      </c>
      <c r="AI698" s="150">
        <v>0.65600000000000003</v>
      </c>
    </row>
    <row r="699" spans="33:35" ht="15" customHeight="1">
      <c r="AG699" s="347" t="s">
        <v>2141</v>
      </c>
      <c r="AH699" s="347" t="s">
        <v>904</v>
      </c>
      <c r="AI699" s="150">
        <v>0.54699999999999993</v>
      </c>
    </row>
    <row r="700" spans="33:35" ht="15" customHeight="1">
      <c r="AG700" s="347" t="s">
        <v>2142</v>
      </c>
      <c r="AH700" s="347" t="s">
        <v>1037</v>
      </c>
      <c r="AI700" s="150">
        <v>0.375</v>
      </c>
    </row>
    <row r="701" spans="33:35" ht="15" customHeight="1">
      <c r="AG701" s="347" t="s">
        <v>2143</v>
      </c>
      <c r="AH701" s="347" t="s">
        <v>1010</v>
      </c>
      <c r="AI701" s="150">
        <v>0.39700000000000002</v>
      </c>
    </row>
    <row r="702" spans="33:35" ht="15" customHeight="1">
      <c r="AG702" s="347" t="s">
        <v>2144</v>
      </c>
      <c r="AH702" s="347" t="s">
        <v>1081</v>
      </c>
      <c r="AI702" s="150">
        <v>0.621</v>
      </c>
    </row>
    <row r="703" spans="33:35" ht="15" customHeight="1">
      <c r="AG703" s="347" t="s">
        <v>2145</v>
      </c>
      <c r="AH703" s="347" t="s">
        <v>811</v>
      </c>
      <c r="AI703" s="150">
        <v>0.52200000000000002</v>
      </c>
    </row>
    <row r="704" spans="33:35" ht="15" customHeight="1">
      <c r="AG704" s="347" t="s">
        <v>2146</v>
      </c>
      <c r="AH704" s="347" t="s">
        <v>1133</v>
      </c>
      <c r="AI704" s="150">
        <v>0.502</v>
      </c>
    </row>
    <row r="705" spans="33:35" ht="15" customHeight="1">
      <c r="AG705" s="347" t="s">
        <v>2147</v>
      </c>
      <c r="AH705" s="347" t="s">
        <v>1086</v>
      </c>
      <c r="AI705" s="150">
        <v>0.54400000000000004</v>
      </c>
    </row>
    <row r="706" spans="33:35" ht="15" customHeight="1">
      <c r="AG706" s="347" t="s">
        <v>2148</v>
      </c>
      <c r="AH706" s="347" t="s">
        <v>738</v>
      </c>
      <c r="AI706" s="150">
        <v>0.56599999999999995</v>
      </c>
    </row>
    <row r="707" spans="33:35" ht="15" customHeight="1">
      <c r="AG707" s="347" t="s">
        <v>2149</v>
      </c>
      <c r="AH707" s="347" t="s">
        <v>966</v>
      </c>
      <c r="AI707" s="150">
        <v>0.65200000000000002</v>
      </c>
    </row>
    <row r="708" spans="33:35" ht="15" customHeight="1">
      <c r="AG708" s="347" t="s">
        <v>2150</v>
      </c>
      <c r="AH708" s="347" t="s">
        <v>838</v>
      </c>
      <c r="AI708" s="150">
        <v>0.50900000000000001</v>
      </c>
    </row>
    <row r="709" spans="33:35" ht="15" customHeight="1">
      <c r="AG709" s="347" t="s">
        <v>4956</v>
      </c>
      <c r="AH709" s="347" t="s">
        <v>812</v>
      </c>
      <c r="AI709" s="150">
        <v>0.60499999999999998</v>
      </c>
    </row>
    <row r="710" spans="33:35" ht="15" customHeight="1">
      <c r="AG710" s="347" t="s">
        <v>2151</v>
      </c>
      <c r="AH710" s="347" t="s">
        <v>1181</v>
      </c>
      <c r="AI710" s="150">
        <v>0.32</v>
      </c>
    </row>
    <row r="711" spans="33:35" ht="15" customHeight="1">
      <c r="AG711" s="347" t="s">
        <v>2152</v>
      </c>
      <c r="AH711" s="347" t="s">
        <v>1142</v>
      </c>
      <c r="AI711" s="150">
        <v>0.58299999999999996</v>
      </c>
    </row>
    <row r="712" spans="33:35" ht="15" customHeight="1">
      <c r="AG712" s="347" t="s">
        <v>2153</v>
      </c>
      <c r="AH712" s="347" t="s">
        <v>839</v>
      </c>
      <c r="AI712" s="150">
        <v>0.53900000000000003</v>
      </c>
    </row>
    <row r="713" spans="33:35" ht="15" customHeight="1">
      <c r="AG713" s="347" t="s">
        <v>2154</v>
      </c>
      <c r="AH713" s="347" t="s">
        <v>1012</v>
      </c>
      <c r="AI713" s="150">
        <v>0.61699999999999999</v>
      </c>
    </row>
    <row r="714" spans="33:35" ht="15" customHeight="1">
      <c r="AG714" s="347" t="s">
        <v>2155</v>
      </c>
      <c r="AH714" s="347" t="s">
        <v>1067</v>
      </c>
      <c r="AI714" s="150">
        <v>0.38300000000000001</v>
      </c>
    </row>
    <row r="715" spans="33:35" ht="15" customHeight="1">
      <c r="AG715" s="347" t="s">
        <v>2156</v>
      </c>
      <c r="AH715" s="347" t="s">
        <v>813</v>
      </c>
      <c r="AI715" s="150">
        <v>0.22699999999999998</v>
      </c>
    </row>
    <row r="716" spans="33:35" ht="15" customHeight="1">
      <c r="AG716" s="347" t="s">
        <v>2157</v>
      </c>
      <c r="AH716" s="347" t="s">
        <v>922</v>
      </c>
      <c r="AI716" s="150">
        <v>0.442</v>
      </c>
    </row>
    <row r="717" spans="33:35" ht="15" customHeight="1">
      <c r="AG717" s="347" t="s">
        <v>2158</v>
      </c>
      <c r="AH717" s="347" t="s">
        <v>727</v>
      </c>
      <c r="AI717" s="150">
        <v>0.49399999999999999</v>
      </c>
    </row>
    <row r="718" spans="33:35" ht="15" customHeight="1">
      <c r="AG718" s="347" t="s">
        <v>2159</v>
      </c>
      <c r="AH718" s="347" t="s">
        <v>996</v>
      </c>
      <c r="AI718" s="150">
        <v>0.51600000000000001</v>
      </c>
    </row>
    <row r="719" spans="33:35" ht="15" customHeight="1">
      <c r="AG719" s="347" t="s">
        <v>4957</v>
      </c>
      <c r="AH719" s="347" t="s">
        <v>1056</v>
      </c>
      <c r="AI719" s="150">
        <v>0.46299999999999997</v>
      </c>
    </row>
    <row r="720" spans="33:35" ht="15" customHeight="1">
      <c r="AG720" s="347" t="s">
        <v>2160</v>
      </c>
      <c r="AH720" s="347" t="s">
        <v>999</v>
      </c>
      <c r="AI720" s="150">
        <v>0.56999999999999995</v>
      </c>
    </row>
    <row r="721" spans="33:35" ht="15" customHeight="1">
      <c r="AG721" s="347" t="s">
        <v>2161</v>
      </c>
      <c r="AH721" s="347" t="s">
        <v>728</v>
      </c>
      <c r="AI721" s="150">
        <v>0.55099999999999993</v>
      </c>
    </row>
    <row r="722" spans="33:35" ht="15" customHeight="1">
      <c r="AG722" s="347" t="s">
        <v>2162</v>
      </c>
      <c r="AH722" s="347" t="s">
        <v>976</v>
      </c>
      <c r="AI722" s="150">
        <v>0.51600000000000001</v>
      </c>
    </row>
    <row r="723" spans="33:35" ht="15" customHeight="1">
      <c r="AG723" s="347" t="s">
        <v>4958</v>
      </c>
      <c r="AH723" s="347" t="s">
        <v>840</v>
      </c>
      <c r="AI723" s="150">
        <v>0.56899999999999995</v>
      </c>
    </row>
    <row r="724" spans="33:35" ht="15" customHeight="1">
      <c r="AG724" s="347" t="s">
        <v>2164</v>
      </c>
      <c r="AH724" s="347" t="s">
        <v>1123</v>
      </c>
      <c r="AI724" s="150">
        <v>0.48399999999999999</v>
      </c>
    </row>
    <row r="725" spans="33:35" ht="15" customHeight="1">
      <c r="AG725" s="347" t="s">
        <v>2165</v>
      </c>
      <c r="AH725" s="347" t="s">
        <v>1021</v>
      </c>
      <c r="AI725" s="150">
        <v>0.36299999999999999</v>
      </c>
    </row>
    <row r="726" spans="33:35" ht="15" customHeight="1">
      <c r="AG726" s="347" t="s">
        <v>2166</v>
      </c>
      <c r="AH726" s="347" t="s">
        <v>1116</v>
      </c>
      <c r="AI726" s="150">
        <v>0.55800000000000005</v>
      </c>
    </row>
    <row r="727" spans="33:35" ht="15" customHeight="1">
      <c r="AG727" s="347" t="s">
        <v>2167</v>
      </c>
      <c r="AH727" s="347" t="s">
        <v>980</v>
      </c>
      <c r="AI727" s="150">
        <v>0.51500000000000001</v>
      </c>
    </row>
    <row r="728" spans="33:35" ht="15" customHeight="1">
      <c r="AG728" s="347" t="s">
        <v>2168</v>
      </c>
      <c r="AH728" s="347" t="s">
        <v>1019</v>
      </c>
      <c r="AI728" s="150">
        <v>0.45899999999999996</v>
      </c>
    </row>
    <row r="729" spans="33:35" ht="15" customHeight="1">
      <c r="AG729" s="347" t="s">
        <v>2169</v>
      </c>
      <c r="AH729" s="347" t="s">
        <v>971</v>
      </c>
      <c r="AI729" s="150">
        <v>0.48000000000000004</v>
      </c>
    </row>
    <row r="730" spans="33:35" ht="15" customHeight="1">
      <c r="AG730" s="347" t="s">
        <v>2170</v>
      </c>
      <c r="AH730" s="347" t="s">
        <v>928</v>
      </c>
      <c r="AI730" s="150">
        <v>0.63800000000000001</v>
      </c>
    </row>
    <row r="731" spans="33:35" ht="15" customHeight="1">
      <c r="AG731" s="347" t="s">
        <v>2171</v>
      </c>
      <c r="AH731" s="347" t="s">
        <v>929</v>
      </c>
      <c r="AI731" s="150">
        <v>0.63600000000000001</v>
      </c>
    </row>
    <row r="732" spans="33:35" ht="15" customHeight="1">
      <c r="AG732" s="347" t="s">
        <v>2172</v>
      </c>
      <c r="AH732" s="347" t="s">
        <v>930</v>
      </c>
      <c r="AI732" s="150">
        <v>0.63800000000000001</v>
      </c>
    </row>
    <row r="733" spans="33:35" ht="15" customHeight="1">
      <c r="AG733" s="347" t="s">
        <v>2173</v>
      </c>
      <c r="AH733" s="347" t="s">
        <v>931</v>
      </c>
      <c r="AI733" s="150">
        <v>0.64300000000000002</v>
      </c>
    </row>
    <row r="734" spans="33:35" ht="15" customHeight="1">
      <c r="AG734" s="347" t="s">
        <v>2174</v>
      </c>
      <c r="AH734" s="347" t="s">
        <v>933</v>
      </c>
      <c r="AI734" s="150">
        <v>0.63800000000000001</v>
      </c>
    </row>
    <row r="735" spans="33:35" ht="15" customHeight="1">
      <c r="AG735" s="347" t="s">
        <v>2175</v>
      </c>
      <c r="AH735" s="347" t="s">
        <v>934</v>
      </c>
      <c r="AI735" s="150">
        <v>0.63700000000000001</v>
      </c>
    </row>
    <row r="736" spans="33:35" ht="15" customHeight="1">
      <c r="AG736" s="347" t="s">
        <v>2176</v>
      </c>
      <c r="AH736" s="347" t="s">
        <v>967</v>
      </c>
      <c r="AI736" s="150">
        <v>0.64899999999999991</v>
      </c>
    </row>
    <row r="737" spans="33:35" ht="15" customHeight="1">
      <c r="AG737" s="347" t="s">
        <v>2177</v>
      </c>
      <c r="AH737" s="347" t="s">
        <v>935</v>
      </c>
      <c r="AI737" s="150">
        <v>0.63700000000000001</v>
      </c>
    </row>
    <row r="738" spans="33:35" ht="15" customHeight="1">
      <c r="AG738" s="347" t="s">
        <v>2178</v>
      </c>
      <c r="AH738" s="347" t="s">
        <v>936</v>
      </c>
      <c r="AI738" s="150">
        <v>0.64899999999999991</v>
      </c>
    </row>
    <row r="739" spans="33:35" ht="15" customHeight="1">
      <c r="AG739" s="347" t="s">
        <v>2179</v>
      </c>
      <c r="AH739" s="347" t="s">
        <v>937</v>
      </c>
      <c r="AI739" s="150">
        <v>0.63700000000000001</v>
      </c>
    </row>
    <row r="740" spans="33:35" ht="15" customHeight="1">
      <c r="AG740" s="347" t="s">
        <v>2180</v>
      </c>
      <c r="AH740" s="347" t="s">
        <v>938</v>
      </c>
      <c r="AI740" s="150">
        <v>0.63800000000000001</v>
      </c>
    </row>
    <row r="741" spans="33:35" ht="15" customHeight="1">
      <c r="AG741" s="347" t="s">
        <v>2181</v>
      </c>
      <c r="AH741" s="347" t="s">
        <v>939</v>
      </c>
      <c r="AI741" s="150">
        <v>0.63800000000000001</v>
      </c>
    </row>
    <row r="742" spans="33:35" ht="15" customHeight="1">
      <c r="AG742" s="347" t="s">
        <v>2182</v>
      </c>
      <c r="AH742" s="347" t="s">
        <v>940</v>
      </c>
      <c r="AI742" s="150">
        <v>0.63800000000000001</v>
      </c>
    </row>
    <row r="743" spans="33:35" ht="15" customHeight="1">
      <c r="AG743" s="347" t="s">
        <v>2183</v>
      </c>
      <c r="AH743" s="347" t="s">
        <v>941</v>
      </c>
      <c r="AI743" s="150">
        <v>0.63700000000000001</v>
      </c>
    </row>
    <row r="744" spans="33:35" ht="15" customHeight="1">
      <c r="AG744" s="347" t="s">
        <v>2184</v>
      </c>
      <c r="AH744" s="347" t="s">
        <v>942</v>
      </c>
      <c r="AI744" s="150">
        <v>0.63700000000000001</v>
      </c>
    </row>
    <row r="745" spans="33:35" ht="15" customHeight="1">
      <c r="AG745" s="347" t="s">
        <v>2185</v>
      </c>
      <c r="AH745" s="347" t="s">
        <v>943</v>
      </c>
      <c r="AI745" s="150">
        <v>0.63800000000000001</v>
      </c>
    </row>
    <row r="746" spans="33:35" ht="15" customHeight="1">
      <c r="AG746" s="347" t="s">
        <v>2186</v>
      </c>
      <c r="AH746" s="347" t="s">
        <v>944</v>
      </c>
      <c r="AI746" s="150">
        <v>0.63800000000000001</v>
      </c>
    </row>
    <row r="747" spans="33:35" ht="15" customHeight="1">
      <c r="AG747" s="347" t="s">
        <v>2187</v>
      </c>
      <c r="AH747" s="347" t="s">
        <v>945</v>
      </c>
      <c r="AI747" s="150">
        <v>0.63800000000000001</v>
      </c>
    </row>
    <row r="748" spans="33:35" ht="15" customHeight="1">
      <c r="AG748" s="347" t="s">
        <v>2188</v>
      </c>
      <c r="AH748" s="347" t="s">
        <v>946</v>
      </c>
      <c r="AI748" s="150">
        <v>0.63800000000000001</v>
      </c>
    </row>
    <row r="749" spans="33:35" ht="15" customHeight="1">
      <c r="AG749" s="347" t="s">
        <v>4959</v>
      </c>
      <c r="AH749" s="347" t="s">
        <v>947</v>
      </c>
      <c r="AI749" s="150">
        <v>0.63700000000000001</v>
      </c>
    </row>
    <row r="750" spans="33:35" ht="15" customHeight="1">
      <c r="AG750" s="347" t="s">
        <v>2189</v>
      </c>
      <c r="AH750" s="347" t="s">
        <v>948</v>
      </c>
      <c r="AI750" s="150">
        <v>0.63800000000000001</v>
      </c>
    </row>
    <row r="751" spans="33:35" ht="15" customHeight="1">
      <c r="AG751" s="347" t="s">
        <v>2190</v>
      </c>
      <c r="AH751" s="347" t="s">
        <v>949</v>
      </c>
      <c r="AI751" s="150">
        <v>0.63800000000000001</v>
      </c>
    </row>
    <row r="752" spans="33:35" ht="15" customHeight="1">
      <c r="AG752" s="347" t="s">
        <v>2191</v>
      </c>
      <c r="AH752" s="347" t="s">
        <v>950</v>
      </c>
      <c r="AI752" s="150">
        <v>0.63800000000000001</v>
      </c>
    </row>
    <row r="753" spans="33:35" ht="15" customHeight="1">
      <c r="AG753" s="347" t="s">
        <v>2192</v>
      </c>
      <c r="AH753" s="347" t="s">
        <v>842</v>
      </c>
      <c r="AI753" s="150">
        <v>0.55199999999999994</v>
      </c>
    </row>
    <row r="754" spans="33:35" ht="15" customHeight="1">
      <c r="AG754" s="347" t="s">
        <v>2193</v>
      </c>
      <c r="AH754" s="347" t="s">
        <v>843</v>
      </c>
      <c r="AI754" s="150">
        <v>0.5109999999999999</v>
      </c>
    </row>
    <row r="755" spans="33:35" ht="15" customHeight="1">
      <c r="AG755" s="347" t="s">
        <v>4960</v>
      </c>
      <c r="AH755" s="347" t="s">
        <v>700</v>
      </c>
      <c r="AI755" s="150">
        <v>0.52899999999999991</v>
      </c>
    </row>
    <row r="756" spans="33:35" ht="15" customHeight="1">
      <c r="AG756" s="347" t="s">
        <v>2196</v>
      </c>
      <c r="AH756" s="347" t="s">
        <v>899</v>
      </c>
      <c r="AI756" s="150">
        <v>0.46200000000000002</v>
      </c>
    </row>
    <row r="757" spans="33:35" ht="15" customHeight="1">
      <c r="AG757" s="347" t="s">
        <v>2197</v>
      </c>
      <c r="AH757" s="347" t="s">
        <v>1138</v>
      </c>
      <c r="AI757" s="150">
        <v>0</v>
      </c>
    </row>
    <row r="758" spans="33:35" ht="15" customHeight="1">
      <c r="AG758" s="347" t="s">
        <v>2198</v>
      </c>
      <c r="AH758" s="347" t="s">
        <v>925</v>
      </c>
      <c r="AI758" s="150">
        <v>0.44900000000000001</v>
      </c>
    </row>
    <row r="759" spans="33:35" ht="15" customHeight="1">
      <c r="AG759" s="347" t="s">
        <v>2200</v>
      </c>
      <c r="AH759" s="347" t="s">
        <v>1103</v>
      </c>
      <c r="AI759" s="150">
        <v>0</v>
      </c>
    </row>
    <row r="760" spans="33:35" ht="15" customHeight="1">
      <c r="AG760" s="347" t="s">
        <v>2205</v>
      </c>
      <c r="AH760" s="347" t="s">
        <v>1104</v>
      </c>
      <c r="AI760" s="150">
        <v>0.44900000000000001</v>
      </c>
    </row>
    <row r="761" spans="33:35" ht="15" customHeight="1">
      <c r="AG761" s="347" t="s">
        <v>4961</v>
      </c>
      <c r="AH761" s="347" t="s">
        <v>845</v>
      </c>
      <c r="AI761" s="150">
        <v>0.70799999999999996</v>
      </c>
    </row>
    <row r="762" spans="33:35" ht="15" customHeight="1">
      <c r="AG762" s="347" t="s">
        <v>2206</v>
      </c>
      <c r="AH762" s="347" t="s">
        <v>1071</v>
      </c>
      <c r="AI762" s="150">
        <v>0.52400000000000002</v>
      </c>
    </row>
    <row r="763" spans="33:35" ht="15" customHeight="1">
      <c r="AG763" s="347" t="s">
        <v>2207</v>
      </c>
      <c r="AH763" s="347" t="s">
        <v>1172</v>
      </c>
      <c r="AI763" s="150">
        <v>0.54900000000000004</v>
      </c>
    </row>
    <row r="764" spans="33:35" ht="15" customHeight="1">
      <c r="AG764" s="347" t="s">
        <v>2208</v>
      </c>
      <c r="AH764" s="347" t="s">
        <v>932</v>
      </c>
      <c r="AI764" s="150">
        <v>0.63700000000000001</v>
      </c>
    </row>
    <row r="765" spans="33:35" ht="15" customHeight="1">
      <c r="AG765" s="347" t="s">
        <v>2209</v>
      </c>
      <c r="AH765" s="347" t="s">
        <v>846</v>
      </c>
      <c r="AI765" s="150">
        <v>0.56499999999999995</v>
      </c>
    </row>
    <row r="766" spans="33:35" ht="15" customHeight="1">
      <c r="AG766" s="347" t="s">
        <v>4962</v>
      </c>
      <c r="AH766" s="347" t="s">
        <v>847</v>
      </c>
      <c r="AI766" s="150">
        <v>0.45899999999999996</v>
      </c>
    </row>
    <row r="767" spans="33:35" ht="15" customHeight="1">
      <c r="AG767" s="347" t="s">
        <v>4963</v>
      </c>
      <c r="AH767" s="347" t="s">
        <v>1115</v>
      </c>
      <c r="AI767" s="150">
        <v>0.47499999999999998</v>
      </c>
    </row>
    <row r="768" spans="33:35" ht="15" customHeight="1">
      <c r="AG768" s="347" t="s">
        <v>2210</v>
      </c>
      <c r="AH768" s="347" t="s">
        <v>731</v>
      </c>
      <c r="AI768" s="150">
        <v>0.45899999999999996</v>
      </c>
    </row>
    <row r="769" spans="33:35" ht="15" customHeight="1">
      <c r="AG769" s="347" t="s">
        <v>2211</v>
      </c>
      <c r="AH769" s="347" t="s">
        <v>848</v>
      </c>
      <c r="AI769" s="150">
        <v>0.56400000000000006</v>
      </c>
    </row>
    <row r="770" spans="33:35" ht="15" customHeight="1">
      <c r="AG770" s="347" t="s">
        <v>2212</v>
      </c>
      <c r="AH770" s="347" t="s">
        <v>1033</v>
      </c>
      <c r="AI770" s="150">
        <v>0.59699999999999998</v>
      </c>
    </row>
    <row r="771" spans="33:35" ht="15" customHeight="1">
      <c r="AG771" s="347" t="s">
        <v>2213</v>
      </c>
      <c r="AH771" s="347" t="s">
        <v>849</v>
      </c>
      <c r="AI771" s="150">
        <v>0.63900000000000001</v>
      </c>
    </row>
    <row r="772" spans="33:35" ht="15" customHeight="1">
      <c r="AG772" s="347" t="s">
        <v>2214</v>
      </c>
      <c r="AH772" s="347" t="s">
        <v>1148</v>
      </c>
      <c r="AI772" s="150">
        <v>0.54900000000000004</v>
      </c>
    </row>
    <row r="773" spans="33:35" ht="15" customHeight="1">
      <c r="AG773" s="347" t="s">
        <v>2215</v>
      </c>
      <c r="AH773" s="347" t="s">
        <v>1134</v>
      </c>
      <c r="AI773" s="150">
        <v>0.55099999999999993</v>
      </c>
    </row>
    <row r="774" spans="33:35" ht="15" customHeight="1">
      <c r="AG774" s="347" t="s">
        <v>2216</v>
      </c>
      <c r="AH774" s="347" t="s">
        <v>850</v>
      </c>
      <c r="AI774" s="150">
        <v>0.46599999999999997</v>
      </c>
    </row>
    <row r="775" spans="33:35" ht="15" customHeight="1">
      <c r="AG775" s="347" t="s">
        <v>2217</v>
      </c>
      <c r="AH775" s="347" t="s">
        <v>1017</v>
      </c>
      <c r="AI775" s="150">
        <v>0.54400000000000004</v>
      </c>
    </row>
    <row r="776" spans="33:35" ht="15" customHeight="1">
      <c r="AG776" s="347" t="s">
        <v>2218</v>
      </c>
      <c r="AH776" s="347" t="s">
        <v>4964</v>
      </c>
      <c r="AI776" s="150">
        <v>0.45</v>
      </c>
    </row>
    <row r="777" spans="33:35" ht="15" customHeight="1">
      <c r="AG777" s="347" t="s">
        <v>4965</v>
      </c>
      <c r="AH777" s="347" t="s">
        <v>4966</v>
      </c>
      <c r="AI777" s="150">
        <v>0.5</v>
      </c>
    </row>
    <row r="778" spans="33:35" ht="15" customHeight="1">
      <c r="AG778" s="347" t="s">
        <v>4967</v>
      </c>
      <c r="AH778" s="347" t="s">
        <v>1174</v>
      </c>
      <c r="AI778" s="150">
        <v>0.34499999999999997</v>
      </c>
    </row>
    <row r="779" spans="33:35" ht="15" customHeight="1">
      <c r="AG779" s="347" t="s">
        <v>2220</v>
      </c>
      <c r="AH779" s="347" t="s">
        <v>955</v>
      </c>
      <c r="AI779" s="150">
        <v>0.52600000000000002</v>
      </c>
    </row>
    <row r="780" spans="33:35" ht="15" customHeight="1">
      <c r="AG780" s="347" t="s">
        <v>2221</v>
      </c>
      <c r="AH780" s="347" t="s">
        <v>1127</v>
      </c>
      <c r="AI780" s="150">
        <v>0.42799999999999999</v>
      </c>
    </row>
    <row r="781" spans="33:35" ht="15" customHeight="1">
      <c r="AG781" s="347" t="s">
        <v>2223</v>
      </c>
      <c r="AH781" s="347" t="s">
        <v>851</v>
      </c>
      <c r="AI781" s="150">
        <v>0.54100000000000004</v>
      </c>
    </row>
    <row r="782" spans="33:35" ht="15" customHeight="1">
      <c r="AG782" s="347" t="s">
        <v>2224</v>
      </c>
      <c r="AH782" s="347" t="s">
        <v>1051</v>
      </c>
      <c r="AI782" s="150">
        <v>0.35899999999999999</v>
      </c>
    </row>
    <row r="783" spans="33:35" ht="15" customHeight="1">
      <c r="AG783" s="347" t="s">
        <v>2222</v>
      </c>
      <c r="AH783" s="347" t="s">
        <v>1164</v>
      </c>
      <c r="AI783" s="150">
        <v>0.48899999999999993</v>
      </c>
    </row>
    <row r="784" spans="33:35" ht="15" customHeight="1">
      <c r="AG784" s="347" t="s">
        <v>2225</v>
      </c>
      <c r="AH784" s="347" t="s">
        <v>817</v>
      </c>
      <c r="AI784" s="150">
        <v>0.33399999999999996</v>
      </c>
    </row>
    <row r="785" spans="33:35" ht="15" customHeight="1">
      <c r="AG785" s="347" t="s">
        <v>2226</v>
      </c>
      <c r="AH785" s="347" t="s">
        <v>852</v>
      </c>
      <c r="AI785" s="150">
        <v>0.629</v>
      </c>
    </row>
    <row r="786" spans="33:35" ht="15" customHeight="1">
      <c r="AG786" s="347" t="s">
        <v>2227</v>
      </c>
      <c r="AH786" s="347" t="s">
        <v>1130</v>
      </c>
      <c r="AI786" s="150">
        <v>0.50900000000000001</v>
      </c>
    </row>
    <row r="787" spans="33:35" ht="15" customHeight="1">
      <c r="AG787" s="347" t="s">
        <v>2228</v>
      </c>
      <c r="AH787" s="347" t="s">
        <v>1042</v>
      </c>
      <c r="AI787" s="150">
        <v>0.51800000000000002</v>
      </c>
    </row>
    <row r="788" spans="33:35" ht="15" customHeight="1">
      <c r="AG788" s="347" t="s">
        <v>4968</v>
      </c>
      <c r="AH788" s="347" t="s">
        <v>1126</v>
      </c>
      <c r="AI788" s="150">
        <v>0.45700000000000002</v>
      </c>
    </row>
    <row r="789" spans="33:35" ht="15" customHeight="1">
      <c r="AG789" s="347" t="s">
        <v>4969</v>
      </c>
      <c r="AH789" s="347" t="s">
        <v>1170</v>
      </c>
      <c r="AI789" s="150">
        <v>0.505</v>
      </c>
    </row>
    <row r="790" spans="33:35" ht="15" customHeight="1">
      <c r="AG790" s="347" t="s">
        <v>4970</v>
      </c>
      <c r="AH790" s="347" t="s">
        <v>1113</v>
      </c>
      <c r="AI790" s="150">
        <v>0</v>
      </c>
    </row>
    <row r="791" spans="33:35" ht="15" customHeight="1">
      <c r="AG791" s="347" t="s">
        <v>2229</v>
      </c>
      <c r="AH791" s="347" t="s">
        <v>1044</v>
      </c>
      <c r="AI791" s="150">
        <v>0.28999999999999998</v>
      </c>
    </row>
    <row r="792" spans="33:35" ht="15" customHeight="1">
      <c r="AG792" s="347" t="s">
        <v>2230</v>
      </c>
      <c r="AH792" s="347" t="s">
        <v>749</v>
      </c>
      <c r="AI792" s="150">
        <v>0.70699999999999996</v>
      </c>
    </row>
    <row r="793" spans="33:35" ht="15" customHeight="1">
      <c r="AG793" s="347" t="s">
        <v>2231</v>
      </c>
      <c r="AH793" s="347" t="s">
        <v>1175</v>
      </c>
      <c r="AI793" s="150">
        <v>0.38200000000000001</v>
      </c>
    </row>
    <row r="794" spans="33:35" ht="15" customHeight="1">
      <c r="AG794" s="347" t="s">
        <v>2232</v>
      </c>
      <c r="AH794" s="347" t="s">
        <v>854</v>
      </c>
      <c r="AI794" s="150">
        <v>0.55099999999999993</v>
      </c>
    </row>
    <row r="795" spans="33:35" ht="15" customHeight="1">
      <c r="AG795" s="347" t="s">
        <v>2233</v>
      </c>
      <c r="AH795" s="347" t="s">
        <v>750</v>
      </c>
      <c r="AI795" s="150">
        <v>0.68700000000000006</v>
      </c>
    </row>
    <row r="796" spans="33:35" ht="15" customHeight="1">
      <c r="AG796" s="347" t="s">
        <v>2234</v>
      </c>
      <c r="AH796" s="347" t="s">
        <v>959</v>
      </c>
      <c r="AI796" s="150">
        <v>0.51600000000000001</v>
      </c>
    </row>
    <row r="797" spans="33:35" ht="15" customHeight="1">
      <c r="AG797" s="347" t="s">
        <v>2235</v>
      </c>
      <c r="AH797" s="347" t="s">
        <v>855</v>
      </c>
      <c r="AI797" s="150">
        <v>0.54699999999999993</v>
      </c>
    </row>
    <row r="798" spans="33:35" ht="15" customHeight="1">
      <c r="AG798" s="347" t="s">
        <v>2236</v>
      </c>
      <c r="AH798" s="347" t="s">
        <v>856</v>
      </c>
      <c r="AI798" s="150">
        <v>0.55300000000000005</v>
      </c>
    </row>
    <row r="799" spans="33:35" ht="15" customHeight="1">
      <c r="AG799" s="347" t="s">
        <v>2237</v>
      </c>
      <c r="AH799" s="347" t="s">
        <v>857</v>
      </c>
      <c r="AI799" s="150">
        <v>0.34499999999999997</v>
      </c>
    </row>
    <row r="800" spans="33:35" ht="15" customHeight="1">
      <c r="AG800" s="347" t="s">
        <v>2238</v>
      </c>
      <c r="AH800" s="347" t="s">
        <v>4971</v>
      </c>
      <c r="AI800" s="150">
        <v>0</v>
      </c>
    </row>
    <row r="801" spans="33:35" ht="15" customHeight="1">
      <c r="AG801" s="347" t="s">
        <v>4972</v>
      </c>
      <c r="AH801" s="347" t="s">
        <v>4973</v>
      </c>
      <c r="AI801" s="150">
        <v>0.57899999999999996</v>
      </c>
    </row>
    <row r="802" spans="33:35" ht="15" customHeight="1">
      <c r="AG802" s="347" t="s">
        <v>2239</v>
      </c>
      <c r="AH802" s="347" t="s">
        <v>4974</v>
      </c>
      <c r="AI802" s="150">
        <v>0.28600000000000003</v>
      </c>
    </row>
    <row r="803" spans="33:35" ht="15" customHeight="1">
      <c r="AG803" s="347" t="s">
        <v>2240</v>
      </c>
      <c r="AH803" s="347" t="s">
        <v>4975</v>
      </c>
      <c r="AI803" s="150">
        <v>0</v>
      </c>
    </row>
    <row r="804" spans="33:35" ht="15" customHeight="1">
      <c r="AG804" s="347" t="s">
        <v>2241</v>
      </c>
      <c r="AH804" s="347" t="s">
        <v>4976</v>
      </c>
      <c r="AI804" s="150">
        <v>0.437</v>
      </c>
    </row>
    <row r="805" spans="33:35" ht="15" customHeight="1">
      <c r="AG805" s="347" t="s">
        <v>4977</v>
      </c>
      <c r="AH805" s="347" t="s">
        <v>1109</v>
      </c>
      <c r="AI805" s="150">
        <v>0.51300000000000001</v>
      </c>
    </row>
    <row r="806" spans="33:35" ht="15" customHeight="1">
      <c r="AG806" s="347" t="s">
        <v>2242</v>
      </c>
      <c r="AH806" s="347" t="s">
        <v>819</v>
      </c>
      <c r="AI806" s="150">
        <v>0.51</v>
      </c>
    </row>
    <row r="807" spans="33:35" ht="15" customHeight="1">
      <c r="AG807" s="347" t="s">
        <v>2243</v>
      </c>
      <c r="AH807" s="347" t="s">
        <v>1026</v>
      </c>
      <c r="AI807" s="150">
        <v>0.52600000000000002</v>
      </c>
    </row>
    <row r="808" spans="33:35" ht="15" customHeight="1">
      <c r="AG808" s="347" t="s">
        <v>2244</v>
      </c>
      <c r="AH808" s="347" t="s">
        <v>902</v>
      </c>
      <c r="AI808" s="150">
        <v>0.29399999999999998</v>
      </c>
    </row>
    <row r="809" spans="33:35" ht="15" customHeight="1">
      <c r="AG809" s="347" t="s">
        <v>2245</v>
      </c>
      <c r="AH809" s="347" t="s">
        <v>1072</v>
      </c>
      <c r="AI809" s="150">
        <v>0.57099999999999995</v>
      </c>
    </row>
    <row r="810" spans="33:35" ht="15" customHeight="1">
      <c r="AG810" s="347" t="s">
        <v>2246</v>
      </c>
      <c r="AH810" s="347" t="s">
        <v>753</v>
      </c>
      <c r="AI810" s="150">
        <v>0.504</v>
      </c>
    </row>
    <row r="811" spans="33:35" ht="15" customHeight="1">
      <c r="AG811" s="347" t="s">
        <v>2247</v>
      </c>
      <c r="AH811" s="347" t="s">
        <v>927</v>
      </c>
      <c r="AI811" s="150">
        <v>0.49299999999999994</v>
      </c>
    </row>
    <row r="812" spans="33:35" ht="15" customHeight="1">
      <c r="AG812" s="347" t="s">
        <v>4978</v>
      </c>
      <c r="AH812" s="347" t="s">
        <v>699</v>
      </c>
      <c r="AI812" s="150">
        <v>0.69399999999999995</v>
      </c>
    </row>
    <row r="813" spans="33:35" ht="15" customHeight="1">
      <c r="AG813" s="347" t="s">
        <v>4979</v>
      </c>
      <c r="AH813" s="347" t="s">
        <v>696</v>
      </c>
      <c r="AI813" s="150">
        <v>0.48000000000000004</v>
      </c>
    </row>
    <row r="814" spans="33:35" ht="15" customHeight="1">
      <c r="AG814" s="347" t="s">
        <v>2248</v>
      </c>
      <c r="AH814" s="347" t="s">
        <v>820</v>
      </c>
      <c r="AI814" s="150">
        <v>0.55500000000000005</v>
      </c>
    </row>
    <row r="815" spans="33:35" ht="15" customHeight="1">
      <c r="AG815" s="347" t="s">
        <v>2249</v>
      </c>
      <c r="AH815" s="347" t="s">
        <v>951</v>
      </c>
      <c r="AI815" s="150">
        <v>0.63800000000000001</v>
      </c>
    </row>
    <row r="816" spans="33:35" ht="15" customHeight="1">
      <c r="AG816" s="347" t="s">
        <v>2250</v>
      </c>
      <c r="AH816" s="347" t="s">
        <v>1023</v>
      </c>
      <c r="AI816" s="150">
        <v>0.59399999999999997</v>
      </c>
    </row>
    <row r="817" spans="33:35" ht="15" customHeight="1">
      <c r="AG817" s="347" t="s">
        <v>2251</v>
      </c>
      <c r="AH817" s="347" t="s">
        <v>1154</v>
      </c>
      <c r="AI817" s="150">
        <v>0.46299999999999997</v>
      </c>
    </row>
    <row r="818" spans="33:35" ht="15" customHeight="1">
      <c r="AG818" s="347" t="s">
        <v>2252</v>
      </c>
      <c r="AH818" s="347" t="s">
        <v>858</v>
      </c>
      <c r="AI818" s="150">
        <v>0.496</v>
      </c>
    </row>
    <row r="819" spans="33:35" ht="15" customHeight="1">
      <c r="AG819" s="347" t="s">
        <v>2253</v>
      </c>
      <c r="AH819" s="347" t="s">
        <v>4980</v>
      </c>
      <c r="AI819" s="150">
        <v>0</v>
      </c>
    </row>
    <row r="820" spans="33:35" ht="15" customHeight="1">
      <c r="AG820" s="347" t="s">
        <v>4981</v>
      </c>
      <c r="AH820" s="347" t="s">
        <v>4982</v>
      </c>
      <c r="AI820" s="150">
        <v>0.47699999999999998</v>
      </c>
    </row>
    <row r="821" spans="33:35" ht="15" customHeight="1">
      <c r="AG821" s="347" t="s">
        <v>2254</v>
      </c>
      <c r="AH821" s="347" t="s">
        <v>1052</v>
      </c>
      <c r="AI821" s="150">
        <v>0.46299999999999997</v>
      </c>
    </row>
    <row r="822" spans="33:35" ht="15" customHeight="1">
      <c r="AG822" s="347" t="s">
        <v>2255</v>
      </c>
      <c r="AH822" s="347" t="s">
        <v>1074</v>
      </c>
      <c r="AI822" s="150">
        <v>0.432</v>
      </c>
    </row>
    <row r="823" spans="33:35" ht="15" customHeight="1">
      <c r="AG823" s="347" t="s">
        <v>2256</v>
      </c>
      <c r="AH823" s="347" t="s">
        <v>916</v>
      </c>
      <c r="AI823" s="150">
        <v>0.60099999999999998</v>
      </c>
    </row>
    <row r="824" spans="33:35" ht="15" customHeight="1">
      <c r="AG824" s="347" t="s">
        <v>2257</v>
      </c>
      <c r="AH824" s="347" t="s">
        <v>859</v>
      </c>
      <c r="AI824" s="150">
        <v>0.11699999999999999</v>
      </c>
    </row>
    <row r="825" spans="33:35" ht="15" customHeight="1">
      <c r="AG825" s="347" t="s">
        <v>2258</v>
      </c>
      <c r="AH825" s="347" t="s">
        <v>912</v>
      </c>
      <c r="AI825" s="150">
        <v>0.38200000000000001</v>
      </c>
    </row>
    <row r="826" spans="33:35" ht="15" customHeight="1">
      <c r="AG826" s="347" t="s">
        <v>2259</v>
      </c>
      <c r="AH826" s="347" t="s">
        <v>4983</v>
      </c>
      <c r="AI826" s="150">
        <v>0</v>
      </c>
    </row>
    <row r="827" spans="33:35" ht="15" customHeight="1">
      <c r="AG827" s="347" t="s">
        <v>4984</v>
      </c>
      <c r="AH827" s="347" t="s">
        <v>4985</v>
      </c>
      <c r="AI827" s="150">
        <v>0.47399999999999998</v>
      </c>
    </row>
    <row r="828" spans="33:35" ht="15" customHeight="1">
      <c r="AG828" s="347" t="s">
        <v>4986</v>
      </c>
      <c r="AH828" s="347" t="s">
        <v>1038</v>
      </c>
      <c r="AI828" s="150">
        <v>0.58600000000000008</v>
      </c>
    </row>
    <row r="829" spans="33:35" ht="15" customHeight="1">
      <c r="AG829" s="347" t="s">
        <v>4987</v>
      </c>
      <c r="AH829" s="347" t="s">
        <v>821</v>
      </c>
      <c r="AI829" s="150">
        <v>0.52600000000000002</v>
      </c>
    </row>
    <row r="830" spans="33:35" ht="15" customHeight="1">
      <c r="AG830" s="347" t="s">
        <v>4988</v>
      </c>
      <c r="AH830" s="347" t="s">
        <v>924</v>
      </c>
      <c r="AI830" s="150">
        <v>0.378</v>
      </c>
    </row>
    <row r="831" spans="33:35" ht="15" customHeight="1">
      <c r="AG831" s="347" t="s">
        <v>4989</v>
      </c>
      <c r="AH831" s="347" t="s">
        <v>694</v>
      </c>
      <c r="AI831" s="150">
        <v>0.54799999999999993</v>
      </c>
    </row>
    <row r="832" spans="33:35" ht="15" customHeight="1">
      <c r="AG832" s="347" t="s">
        <v>2261</v>
      </c>
      <c r="AH832" s="347" t="s">
        <v>1178</v>
      </c>
      <c r="AI832" s="150">
        <v>0.91799999999999993</v>
      </c>
    </row>
    <row r="833" spans="33:35" ht="15" customHeight="1">
      <c r="AG833" s="347" t="s">
        <v>2262</v>
      </c>
      <c r="AH833" s="347" t="s">
        <v>975</v>
      </c>
      <c r="AI833" s="150">
        <v>0.56200000000000006</v>
      </c>
    </row>
    <row r="834" spans="33:35" ht="15" customHeight="1">
      <c r="AG834" s="347" t="s">
        <v>2263</v>
      </c>
      <c r="AH834" s="347" t="s">
        <v>862</v>
      </c>
      <c r="AI834" s="150">
        <v>0.48199999999999998</v>
      </c>
    </row>
    <row r="835" spans="33:35" ht="15" customHeight="1">
      <c r="AG835" s="347" t="s">
        <v>2264</v>
      </c>
      <c r="AH835" s="347" t="s">
        <v>986</v>
      </c>
      <c r="AI835" s="150">
        <v>0.58100000000000007</v>
      </c>
    </row>
    <row r="836" spans="33:35" ht="15" customHeight="1">
      <c r="AG836" s="347" t="s">
        <v>2265</v>
      </c>
      <c r="AH836" s="347" t="s">
        <v>1137</v>
      </c>
      <c r="AI836" s="150">
        <v>0.54500000000000004</v>
      </c>
    </row>
    <row r="837" spans="33:35" ht="15" customHeight="1">
      <c r="AG837" s="347" t="s">
        <v>2266</v>
      </c>
      <c r="AH837" s="347" t="s">
        <v>1036</v>
      </c>
      <c r="AI837" s="150">
        <v>0.59299999999999997</v>
      </c>
    </row>
    <row r="838" spans="33:35" ht="15" customHeight="1">
      <c r="AG838" s="347" t="s">
        <v>4990</v>
      </c>
      <c r="AH838" s="347" t="s">
        <v>822</v>
      </c>
      <c r="AI838" s="150">
        <v>0.503</v>
      </c>
    </row>
    <row r="839" spans="33:35" ht="15" customHeight="1">
      <c r="AG839" s="347" t="s">
        <v>4991</v>
      </c>
      <c r="AH839" s="347" t="s">
        <v>732</v>
      </c>
      <c r="AI839" s="150">
        <v>0.53</v>
      </c>
    </row>
    <row r="840" spans="33:35" ht="15" customHeight="1">
      <c r="AG840" s="347" t="s">
        <v>2267</v>
      </c>
      <c r="AH840" s="347" t="s">
        <v>863</v>
      </c>
      <c r="AI840" s="150">
        <v>0.54500000000000004</v>
      </c>
    </row>
    <row r="841" spans="33:35" ht="15" customHeight="1">
      <c r="AG841" s="347" t="s">
        <v>2268</v>
      </c>
      <c r="AH841" s="347" t="s">
        <v>1061</v>
      </c>
      <c r="AI841" s="150">
        <v>0.51</v>
      </c>
    </row>
    <row r="842" spans="33:35" ht="15" customHeight="1">
      <c r="AG842" s="347" t="s">
        <v>2269</v>
      </c>
      <c r="AH842" s="347" t="s">
        <v>1000</v>
      </c>
      <c r="AI842" s="150">
        <v>0.52300000000000002</v>
      </c>
    </row>
    <row r="843" spans="33:35" ht="15" customHeight="1">
      <c r="AG843" s="347" t="s">
        <v>2270</v>
      </c>
      <c r="AH843" s="347" t="s">
        <v>1182</v>
      </c>
      <c r="AI843" s="150">
        <v>0.42799999999999999</v>
      </c>
    </row>
    <row r="844" spans="33:35" ht="15" customHeight="1">
      <c r="AG844" s="347" t="s">
        <v>2271</v>
      </c>
      <c r="AH844" s="347" t="s">
        <v>1110</v>
      </c>
      <c r="AI844" s="150">
        <v>0.64200000000000002</v>
      </c>
    </row>
    <row r="845" spans="33:35" ht="15" customHeight="1">
      <c r="AG845" s="347" t="s">
        <v>2272</v>
      </c>
      <c r="AH845" s="347" t="s">
        <v>958</v>
      </c>
      <c r="AI845" s="150">
        <v>0.55500000000000005</v>
      </c>
    </row>
    <row r="846" spans="33:35" ht="15" customHeight="1">
      <c r="AG846" s="347" t="s">
        <v>2273</v>
      </c>
      <c r="AH846" s="347" t="s">
        <v>1073</v>
      </c>
      <c r="AI846" s="150">
        <v>0.46</v>
      </c>
    </row>
    <row r="847" spans="33:35" ht="15" customHeight="1">
      <c r="AG847" s="347" t="s">
        <v>2274</v>
      </c>
      <c r="AH847" s="347" t="s">
        <v>1065</v>
      </c>
      <c r="AI847" s="150">
        <v>0.16600000000000001</v>
      </c>
    </row>
    <row r="848" spans="33:35" ht="15" customHeight="1">
      <c r="AG848" s="347" t="s">
        <v>2275</v>
      </c>
      <c r="AH848" s="347" t="s">
        <v>733</v>
      </c>
      <c r="AI848" s="150">
        <v>0.55199999999999994</v>
      </c>
    </row>
    <row r="849" spans="33:35" ht="15" customHeight="1">
      <c r="AG849" s="347" t="s">
        <v>2276</v>
      </c>
      <c r="AH849" s="347" t="s">
        <v>1176</v>
      </c>
      <c r="AI849" s="150">
        <v>0.63800000000000001</v>
      </c>
    </row>
    <row r="850" spans="33:35" ht="15" customHeight="1">
      <c r="AG850" s="347" t="s">
        <v>2277</v>
      </c>
      <c r="AH850" s="347" t="s">
        <v>1053</v>
      </c>
      <c r="AI850" s="150">
        <v>0.46299999999999997</v>
      </c>
    </row>
    <row r="851" spans="33:35" ht="15" customHeight="1">
      <c r="AG851" s="347" t="s">
        <v>2278</v>
      </c>
      <c r="AH851" s="347" t="s">
        <v>989</v>
      </c>
      <c r="AI851" s="150">
        <v>0.51600000000000001</v>
      </c>
    </row>
    <row r="852" spans="33:35" ht="15" customHeight="1">
      <c r="AG852" s="347" t="s">
        <v>2279</v>
      </c>
      <c r="AH852" s="347" t="s">
        <v>757</v>
      </c>
      <c r="AI852" s="150">
        <v>0.55999999999999994</v>
      </c>
    </row>
    <row r="853" spans="33:35" ht="15" customHeight="1">
      <c r="AG853" s="347" t="s">
        <v>2280</v>
      </c>
      <c r="AH853" s="347" t="s">
        <v>758</v>
      </c>
      <c r="AI853" s="150">
        <v>0.45500000000000002</v>
      </c>
    </row>
    <row r="854" spans="33:35" ht="15" customHeight="1">
      <c r="AG854" s="347" t="s">
        <v>2281</v>
      </c>
      <c r="AH854" s="347" t="s">
        <v>982</v>
      </c>
      <c r="AI854" s="150">
        <v>0.38200000000000001</v>
      </c>
    </row>
    <row r="855" spans="33:35" ht="15" customHeight="1">
      <c r="AG855" s="347" t="s">
        <v>4992</v>
      </c>
      <c r="AH855" s="347" t="s">
        <v>824</v>
      </c>
      <c r="AI855" s="150">
        <v>0.70100000000000007</v>
      </c>
    </row>
    <row r="856" spans="33:35" ht="15" customHeight="1">
      <c r="AG856" s="347" t="s">
        <v>2282</v>
      </c>
      <c r="AH856" s="347" t="s">
        <v>866</v>
      </c>
      <c r="AI856" s="150">
        <v>0.44700000000000001</v>
      </c>
    </row>
    <row r="857" spans="33:35" ht="15" customHeight="1">
      <c r="AG857" s="347" t="s">
        <v>2283</v>
      </c>
      <c r="AH857" s="347" t="s">
        <v>1136</v>
      </c>
      <c r="AI857" s="150">
        <v>0.48299999999999998</v>
      </c>
    </row>
    <row r="858" spans="33:35" ht="15" customHeight="1">
      <c r="AG858" s="347" t="s">
        <v>2284</v>
      </c>
      <c r="AH858" s="347" t="s">
        <v>1078</v>
      </c>
      <c r="AI858" s="150">
        <v>0.307</v>
      </c>
    </row>
    <row r="859" spans="33:35" ht="15" customHeight="1">
      <c r="AG859" s="347" t="s">
        <v>4993</v>
      </c>
      <c r="AH859" s="347" t="s">
        <v>825</v>
      </c>
      <c r="AI859" s="150">
        <v>0.501</v>
      </c>
    </row>
    <row r="860" spans="33:35" ht="15" customHeight="1">
      <c r="AG860" s="347" t="s">
        <v>2285</v>
      </c>
      <c r="AH860" s="347" t="s">
        <v>1171</v>
      </c>
      <c r="AI860" s="150">
        <v>0.54900000000000004</v>
      </c>
    </row>
    <row r="861" spans="33:35" ht="15" customHeight="1">
      <c r="AG861" s="347" t="s">
        <v>2286</v>
      </c>
      <c r="AH861" s="347" t="s">
        <v>867</v>
      </c>
      <c r="AI861" s="150">
        <v>0</v>
      </c>
    </row>
    <row r="862" spans="33:35" ht="15" customHeight="1">
      <c r="AG862" s="347" t="s">
        <v>2287</v>
      </c>
      <c r="AH862" s="347" t="s">
        <v>898</v>
      </c>
      <c r="AI862" s="150">
        <v>0.54199999999999993</v>
      </c>
    </row>
    <row r="863" spans="33:35" ht="15" customHeight="1">
      <c r="AG863" s="347" t="s">
        <v>2288</v>
      </c>
      <c r="AH863" s="347" t="s">
        <v>1165</v>
      </c>
      <c r="AI863" s="150">
        <v>0.69700000000000006</v>
      </c>
    </row>
    <row r="864" spans="33:35" ht="15" customHeight="1">
      <c r="AG864" s="347" t="s">
        <v>2289</v>
      </c>
      <c r="AH864" s="347" t="s">
        <v>954</v>
      </c>
      <c r="AI864" s="150">
        <v>0.45399999999999996</v>
      </c>
    </row>
    <row r="865" spans="33:35" ht="15" customHeight="1">
      <c r="AG865" s="347" t="s">
        <v>2290</v>
      </c>
      <c r="AH865" s="347" t="s">
        <v>868</v>
      </c>
      <c r="AI865" s="150">
        <v>0.59199999999999997</v>
      </c>
    </row>
    <row r="866" spans="33:35" ht="15" customHeight="1">
      <c r="AG866" s="347" t="s">
        <v>4994</v>
      </c>
      <c r="AH866" s="347" t="s">
        <v>1003</v>
      </c>
      <c r="AI866" s="150">
        <v>0.44</v>
      </c>
    </row>
    <row r="867" spans="33:35" ht="15" customHeight="1">
      <c r="AG867" s="347" t="s">
        <v>4995</v>
      </c>
      <c r="AH867" s="347" t="s">
        <v>869</v>
      </c>
      <c r="AI867" s="150">
        <v>0.55900000000000005</v>
      </c>
    </row>
    <row r="868" spans="33:35" ht="15" customHeight="1">
      <c r="AG868" s="347" t="s">
        <v>2292</v>
      </c>
      <c r="AH868" s="347" t="s">
        <v>995</v>
      </c>
      <c r="AI868" s="150">
        <v>0.64300000000000002</v>
      </c>
    </row>
    <row r="869" spans="33:35" ht="15" customHeight="1">
      <c r="AG869" s="347" t="s">
        <v>2293</v>
      </c>
      <c r="AH869" s="347" t="s">
        <v>998</v>
      </c>
      <c r="AI869" s="150">
        <v>0.56300000000000006</v>
      </c>
    </row>
    <row r="870" spans="33:35" ht="15" customHeight="1">
      <c r="AG870" s="347" t="s">
        <v>2294</v>
      </c>
      <c r="AH870" s="347" t="s">
        <v>1119</v>
      </c>
      <c r="AI870" s="150">
        <v>0.55800000000000005</v>
      </c>
    </row>
    <row r="871" spans="33:35" ht="15" customHeight="1">
      <c r="AG871" s="347" t="s">
        <v>2295</v>
      </c>
      <c r="AH871" s="347" t="s">
        <v>1006</v>
      </c>
      <c r="AI871" s="150">
        <v>0.68900000000000006</v>
      </c>
    </row>
    <row r="872" spans="33:35" ht="15" customHeight="1">
      <c r="AG872" s="347" t="s">
        <v>2296</v>
      </c>
      <c r="AH872" s="347" t="s">
        <v>826</v>
      </c>
      <c r="AI872" s="150">
        <v>0.51999999999999991</v>
      </c>
    </row>
    <row r="873" spans="33:35" ht="15" customHeight="1">
      <c r="AG873" s="347" t="s">
        <v>2297</v>
      </c>
      <c r="AH873" s="347" t="s">
        <v>870</v>
      </c>
      <c r="AI873" s="150">
        <v>0.52500000000000002</v>
      </c>
    </row>
    <row r="874" spans="33:35" ht="15" customHeight="1">
      <c r="AG874" s="347" t="s">
        <v>2298</v>
      </c>
      <c r="AH874" s="347" t="s">
        <v>1045</v>
      </c>
      <c r="AI874" s="150">
        <v>0.55900000000000005</v>
      </c>
    </row>
    <row r="875" spans="33:35" ht="15" customHeight="1">
      <c r="AG875" s="347" t="s">
        <v>2299</v>
      </c>
      <c r="AH875" s="347" t="s">
        <v>983</v>
      </c>
      <c r="AI875" s="150">
        <v>0.70100000000000007</v>
      </c>
    </row>
    <row r="876" spans="33:35" ht="15" customHeight="1">
      <c r="AG876" s="347" t="s">
        <v>2300</v>
      </c>
      <c r="AH876" s="347" t="s">
        <v>953</v>
      </c>
      <c r="AI876" s="150">
        <v>0.55099999999999993</v>
      </c>
    </row>
    <row r="877" spans="33:35" ht="15" customHeight="1">
      <c r="AG877" s="347" t="s">
        <v>4996</v>
      </c>
      <c r="AH877" s="347" t="s">
        <v>985</v>
      </c>
      <c r="AI877" s="150">
        <v>0.503</v>
      </c>
    </row>
    <row r="878" spans="33:35" ht="15" customHeight="1">
      <c r="AG878" s="347" t="s">
        <v>2301</v>
      </c>
      <c r="AH878" s="347" t="s">
        <v>1057</v>
      </c>
      <c r="AI878" s="150">
        <v>0.46299999999999997</v>
      </c>
    </row>
    <row r="879" spans="33:35" ht="15" customHeight="1">
      <c r="AG879" s="347" t="s">
        <v>2302</v>
      </c>
      <c r="AH879" s="347" t="s">
        <v>1009</v>
      </c>
      <c r="AI879" s="150">
        <v>0.52500000000000002</v>
      </c>
    </row>
    <row r="880" spans="33:35" ht="15" customHeight="1">
      <c r="AG880" s="347" t="s">
        <v>2303</v>
      </c>
      <c r="AH880" s="347" t="s">
        <v>994</v>
      </c>
      <c r="AI880" s="150">
        <v>0.71</v>
      </c>
    </row>
    <row r="881" spans="33:35" ht="15" customHeight="1">
      <c r="AG881" s="347" t="s">
        <v>2304</v>
      </c>
      <c r="AH881" s="347" t="s">
        <v>4997</v>
      </c>
      <c r="AI881" s="150">
        <v>0</v>
      </c>
    </row>
    <row r="882" spans="33:35" ht="15" customHeight="1">
      <c r="AG882" s="347" t="s">
        <v>2305</v>
      </c>
      <c r="AH882" s="347" t="s">
        <v>4998</v>
      </c>
      <c r="AI882" s="150">
        <v>8.5000000000000006E-2</v>
      </c>
    </row>
    <row r="883" spans="33:35" ht="15" customHeight="1">
      <c r="AG883" s="347" t="s">
        <v>2306</v>
      </c>
      <c r="AH883" s="347" t="s">
        <v>1124</v>
      </c>
      <c r="AI883" s="150">
        <v>0.51600000000000001</v>
      </c>
    </row>
    <row r="884" spans="33:35" ht="15" customHeight="1">
      <c r="AG884" s="347" t="s">
        <v>2308</v>
      </c>
      <c r="AH884" s="347" t="s">
        <v>1058</v>
      </c>
      <c r="AI884" s="150">
        <v>0.46299999999999997</v>
      </c>
    </row>
    <row r="885" spans="33:35" ht="15" customHeight="1">
      <c r="AG885" s="347" t="s">
        <v>2307</v>
      </c>
      <c r="AH885" s="347" t="s">
        <v>1166</v>
      </c>
      <c r="AI885" s="150">
        <v>0.55500000000000005</v>
      </c>
    </row>
    <row r="886" spans="33:35" ht="15" customHeight="1">
      <c r="AG886" s="347" t="s">
        <v>2309</v>
      </c>
      <c r="AH886" s="347" t="s">
        <v>1158</v>
      </c>
      <c r="AI886" s="150">
        <v>0.78600000000000003</v>
      </c>
    </row>
    <row r="887" spans="33:35" ht="15" customHeight="1">
      <c r="AG887" s="347" t="s">
        <v>2310</v>
      </c>
      <c r="AH887" s="347" t="s">
        <v>1039</v>
      </c>
      <c r="AI887" s="150">
        <v>0.52100000000000002</v>
      </c>
    </row>
    <row r="888" spans="33:35" ht="15" customHeight="1">
      <c r="AG888" s="347" t="s">
        <v>2311</v>
      </c>
      <c r="AH888" s="347" t="s">
        <v>1140</v>
      </c>
      <c r="AI888" s="150">
        <v>0.61099999999999999</v>
      </c>
    </row>
    <row r="889" spans="33:35" ht="15" customHeight="1">
      <c r="AG889" s="347" t="s">
        <v>2312</v>
      </c>
      <c r="AH889" s="347" t="s">
        <v>829</v>
      </c>
      <c r="AI889" s="150">
        <v>0.50700000000000001</v>
      </c>
    </row>
    <row r="890" spans="33:35" ht="15" customHeight="1">
      <c r="AG890" s="347" t="s">
        <v>2313</v>
      </c>
      <c r="AH890" s="347" t="s">
        <v>1054</v>
      </c>
      <c r="AI890" s="150">
        <v>0.46299999999999997</v>
      </c>
    </row>
    <row r="891" spans="33:35" ht="15" customHeight="1">
      <c r="AG891" s="347" t="s">
        <v>2314</v>
      </c>
      <c r="AH891" s="347" t="s">
        <v>1076</v>
      </c>
      <c r="AI891" s="150">
        <v>0.51999999999999991</v>
      </c>
    </row>
    <row r="892" spans="33:35" ht="15" customHeight="1">
      <c r="AG892" s="347" t="s">
        <v>4999</v>
      </c>
      <c r="AH892" s="347" t="s">
        <v>1145</v>
      </c>
      <c r="AI892" s="150">
        <v>0.54299999999999993</v>
      </c>
    </row>
    <row r="893" spans="33:35" ht="15" customHeight="1">
      <c r="AG893" s="347" t="s">
        <v>2315</v>
      </c>
      <c r="AH893" s="347" t="s">
        <v>1034</v>
      </c>
      <c r="AI893" s="150">
        <v>0.59000000000000008</v>
      </c>
    </row>
    <row r="894" spans="33:35" ht="15" customHeight="1">
      <c r="AG894" s="347" t="s">
        <v>2316</v>
      </c>
      <c r="AH894" s="347" t="s">
        <v>965</v>
      </c>
      <c r="AI894" s="150">
        <v>0.54299999999999993</v>
      </c>
    </row>
    <row r="895" spans="33:35" ht="15" customHeight="1">
      <c r="AG895" s="347" t="s">
        <v>5000</v>
      </c>
      <c r="AH895" s="347" t="s">
        <v>1151</v>
      </c>
      <c r="AI895" s="150">
        <v>0.40799999999999997</v>
      </c>
    </row>
    <row r="896" spans="33:35" ht="15" customHeight="1">
      <c r="AG896" s="347" t="s">
        <v>2317</v>
      </c>
      <c r="AH896" s="347" t="s">
        <v>962</v>
      </c>
      <c r="AI896" s="150">
        <v>0.51600000000000001</v>
      </c>
    </row>
    <row r="897" spans="33:35" ht="15" customHeight="1">
      <c r="AG897" s="347" t="s">
        <v>2318</v>
      </c>
      <c r="AH897" s="347" t="s">
        <v>981</v>
      </c>
      <c r="AI897" s="150">
        <v>0.53100000000000003</v>
      </c>
    </row>
    <row r="898" spans="33:35" ht="15" customHeight="1">
      <c r="AG898" s="347" t="s">
        <v>2319</v>
      </c>
      <c r="AH898" s="347" t="s">
        <v>1117</v>
      </c>
      <c r="AI898" s="150">
        <v>0.50900000000000001</v>
      </c>
    </row>
    <row r="899" spans="33:35" ht="15" customHeight="1">
      <c r="AG899" s="347" t="s">
        <v>2320</v>
      </c>
      <c r="AH899" s="347" t="s">
        <v>1041</v>
      </c>
      <c r="AI899" s="150">
        <v>0.56499999999999995</v>
      </c>
    </row>
    <row r="900" spans="33:35" ht="15" customHeight="1">
      <c r="AG900" s="347" t="s">
        <v>5001</v>
      </c>
      <c r="AH900" s="347" t="s">
        <v>872</v>
      </c>
      <c r="AI900" s="150">
        <v>0</v>
      </c>
    </row>
    <row r="901" spans="33:35" ht="15" customHeight="1">
      <c r="AG901" s="347" t="s">
        <v>5002</v>
      </c>
      <c r="AH901" s="347" t="s">
        <v>830</v>
      </c>
      <c r="AI901" s="150">
        <v>0.54799999999999993</v>
      </c>
    </row>
    <row r="902" spans="33:35" ht="15" customHeight="1">
      <c r="AG902" s="347" t="s">
        <v>5003</v>
      </c>
      <c r="AH902" s="347" t="s">
        <v>697</v>
      </c>
      <c r="AI902" s="150">
        <v>0.624</v>
      </c>
    </row>
    <row r="903" spans="33:35" ht="15" customHeight="1">
      <c r="AG903" s="347" t="s">
        <v>2322</v>
      </c>
      <c r="AH903" s="347" t="s">
        <v>873</v>
      </c>
      <c r="AI903" s="150">
        <v>0.753</v>
      </c>
    </row>
    <row r="904" spans="33:35" ht="15" customHeight="1">
      <c r="AG904" s="347" t="s">
        <v>2323</v>
      </c>
      <c r="AH904" s="347" t="s">
        <v>693</v>
      </c>
      <c r="AI904" s="150">
        <v>0.64</v>
      </c>
    </row>
    <row r="905" spans="33:35" ht="15" customHeight="1">
      <c r="AG905" s="347" t="s">
        <v>2324</v>
      </c>
      <c r="AH905" s="347" t="s">
        <v>1027</v>
      </c>
      <c r="AI905" s="150">
        <v>0.51400000000000001</v>
      </c>
    </row>
    <row r="906" spans="33:35" ht="15" customHeight="1">
      <c r="AG906" s="347" t="s">
        <v>2325</v>
      </c>
      <c r="AH906" s="347" t="s">
        <v>1139</v>
      </c>
      <c r="AI906" s="150">
        <v>0.50900000000000001</v>
      </c>
    </row>
    <row r="907" spans="33:35" ht="15" customHeight="1">
      <c r="AG907" s="347" t="s">
        <v>2326</v>
      </c>
      <c r="AH907" s="347" t="s">
        <v>765</v>
      </c>
      <c r="AI907" s="150">
        <v>0.50700000000000001</v>
      </c>
    </row>
    <row r="908" spans="33:35" ht="15" customHeight="1">
      <c r="AG908" s="347" t="s">
        <v>2327</v>
      </c>
      <c r="AH908" s="347" t="s">
        <v>1186</v>
      </c>
      <c r="AI908" s="150">
        <v>0.54299999999999993</v>
      </c>
    </row>
    <row r="909" spans="33:35" ht="15" customHeight="1">
      <c r="AG909" s="347" t="s">
        <v>2328</v>
      </c>
      <c r="AH909" s="347" t="s">
        <v>1131</v>
      </c>
      <c r="AI909" s="150">
        <v>0.42799999999999999</v>
      </c>
    </row>
    <row r="910" spans="33:35" ht="15" customHeight="1">
      <c r="AG910" s="347" t="s">
        <v>2329</v>
      </c>
      <c r="AH910" s="347" t="s">
        <v>909</v>
      </c>
      <c r="AI910" s="150">
        <v>0.57499999999999996</v>
      </c>
    </row>
    <row r="911" spans="33:35" ht="15" customHeight="1">
      <c r="AG911" s="347" t="s">
        <v>2330</v>
      </c>
      <c r="AH911" s="347" t="s">
        <v>956</v>
      </c>
      <c r="AI911" s="150">
        <v>0.48500000000000004</v>
      </c>
    </row>
    <row r="912" spans="33:35" ht="15" customHeight="1">
      <c r="AG912" s="347" t="s">
        <v>2331</v>
      </c>
      <c r="AH912" s="347" t="s">
        <v>768</v>
      </c>
      <c r="AI912" s="150">
        <v>0.83100000000000007</v>
      </c>
    </row>
    <row r="913" spans="33:35" ht="15" customHeight="1">
      <c r="AG913" s="347" t="s">
        <v>2332</v>
      </c>
      <c r="AH913" s="347" t="s">
        <v>1108</v>
      </c>
      <c r="AI913" s="150">
        <v>0.5</v>
      </c>
    </row>
    <row r="914" spans="33:35" ht="15" customHeight="1">
      <c r="AG914" s="347" t="s">
        <v>2333</v>
      </c>
      <c r="AH914" s="347" t="s">
        <v>1087</v>
      </c>
      <c r="AI914" s="150">
        <v>0.44</v>
      </c>
    </row>
    <row r="915" spans="33:35" ht="15" customHeight="1">
      <c r="AG915" s="347" t="s">
        <v>2334</v>
      </c>
      <c r="AH915" s="347" t="s">
        <v>1088</v>
      </c>
      <c r="AI915" s="150">
        <v>0</v>
      </c>
    </row>
    <row r="916" spans="33:35" ht="15" customHeight="1">
      <c r="AG916" s="347" t="s">
        <v>5004</v>
      </c>
      <c r="AH916" s="347" t="s">
        <v>5005</v>
      </c>
      <c r="AI916" s="150">
        <v>0.55599999999999994</v>
      </c>
    </row>
    <row r="917" spans="33:35" ht="15" customHeight="1">
      <c r="AG917" s="347" t="s">
        <v>2337</v>
      </c>
      <c r="AH917" s="347" t="s">
        <v>876</v>
      </c>
      <c r="AI917" s="150">
        <v>0.38900000000000001</v>
      </c>
    </row>
    <row r="918" spans="33:35" ht="15" customHeight="1">
      <c r="AG918" s="347" t="s">
        <v>5006</v>
      </c>
      <c r="AH918" s="347" t="s">
        <v>882</v>
      </c>
      <c r="AI918" s="150">
        <v>0.496</v>
      </c>
    </row>
    <row r="919" spans="33:35" ht="15" customHeight="1">
      <c r="AG919" s="347" t="s">
        <v>2338</v>
      </c>
      <c r="AH919" s="347" t="s">
        <v>1059</v>
      </c>
      <c r="AI919" s="150">
        <v>0.46299999999999997</v>
      </c>
    </row>
    <row r="920" spans="33:35" ht="15" customHeight="1">
      <c r="AG920" s="347" t="s">
        <v>2339</v>
      </c>
      <c r="AH920" s="347" t="s">
        <v>1013</v>
      </c>
      <c r="AI920" s="150">
        <v>0.45899999999999996</v>
      </c>
    </row>
    <row r="921" spans="33:35" ht="15" customHeight="1">
      <c r="AG921" s="347" t="s">
        <v>2340</v>
      </c>
      <c r="AH921" s="347" t="s">
        <v>1020</v>
      </c>
      <c r="AI921" s="150">
        <v>0.51400000000000001</v>
      </c>
    </row>
    <row r="922" spans="33:35" ht="15" customHeight="1">
      <c r="AG922" s="347" t="s">
        <v>2341</v>
      </c>
      <c r="AH922" s="347" t="s">
        <v>877</v>
      </c>
      <c r="AI922" s="150">
        <v>0.495</v>
      </c>
    </row>
    <row r="923" spans="33:35" ht="15" customHeight="1">
      <c r="AG923" s="347" t="s">
        <v>2342</v>
      </c>
      <c r="AH923" s="347" t="s">
        <v>878</v>
      </c>
      <c r="AI923" s="150">
        <v>0.57899999999999996</v>
      </c>
    </row>
    <row r="924" spans="33:35" ht="15" customHeight="1">
      <c r="AG924" s="347" t="s">
        <v>2343</v>
      </c>
      <c r="AH924" s="347" t="s">
        <v>963</v>
      </c>
      <c r="AI924" s="150">
        <v>0.52100000000000002</v>
      </c>
    </row>
    <row r="925" spans="33:35" ht="15" customHeight="1">
      <c r="AG925" s="347" t="s">
        <v>2344</v>
      </c>
      <c r="AH925" s="347" t="s">
        <v>1147</v>
      </c>
      <c r="AI925" s="150">
        <v>0.60699999999999998</v>
      </c>
    </row>
    <row r="926" spans="33:35" ht="15" customHeight="1">
      <c r="AG926" s="347" t="s">
        <v>2345</v>
      </c>
      <c r="AH926" s="347" t="s">
        <v>1022</v>
      </c>
      <c r="AI926" s="150">
        <v>0.61899999999999999</v>
      </c>
    </row>
    <row r="927" spans="33:35" ht="15" customHeight="1">
      <c r="AG927" s="347" t="s">
        <v>5007</v>
      </c>
      <c r="AH927" s="347" t="s">
        <v>879</v>
      </c>
      <c r="AI927" s="150">
        <v>0.46</v>
      </c>
    </row>
    <row r="928" spans="33:35" ht="15" customHeight="1">
      <c r="AG928" s="347" t="s">
        <v>2348</v>
      </c>
      <c r="AH928" s="347" t="s">
        <v>1144</v>
      </c>
      <c r="AI928" s="150">
        <v>0.44600000000000001</v>
      </c>
    </row>
    <row r="929" spans="33:35" ht="15" customHeight="1">
      <c r="AG929" s="347" t="s">
        <v>2349</v>
      </c>
      <c r="AH929" s="347" t="s">
        <v>1156</v>
      </c>
      <c r="AI929" s="150">
        <v>0.63900000000000001</v>
      </c>
    </row>
    <row r="930" spans="33:35" ht="15" customHeight="1">
      <c r="AG930" s="347" t="s">
        <v>2350</v>
      </c>
      <c r="AH930" s="347" t="s">
        <v>978</v>
      </c>
      <c r="AI930" s="150">
        <v>0.55199999999999994</v>
      </c>
    </row>
    <row r="931" spans="33:35" ht="15" customHeight="1">
      <c r="AG931" s="347" t="s">
        <v>2351</v>
      </c>
      <c r="AH931" s="347" t="s">
        <v>1008</v>
      </c>
      <c r="AI931" s="150">
        <v>0.77899999999999991</v>
      </c>
    </row>
    <row r="932" spans="33:35" ht="15" customHeight="1">
      <c r="AG932" s="347" t="s">
        <v>2352</v>
      </c>
      <c r="AH932" s="347" t="s">
        <v>1043</v>
      </c>
      <c r="AI932" s="150">
        <v>0.60299999999999998</v>
      </c>
    </row>
    <row r="933" spans="33:35" ht="15" customHeight="1">
      <c r="AG933" s="347" t="s">
        <v>2353</v>
      </c>
      <c r="AH933" s="347" t="s">
        <v>1173</v>
      </c>
      <c r="AI933" s="150">
        <v>0.55400000000000005</v>
      </c>
    </row>
    <row r="934" spans="33:35" ht="15" customHeight="1">
      <c r="AG934" s="347" t="s">
        <v>2354</v>
      </c>
      <c r="AH934" s="347" t="s">
        <v>1129</v>
      </c>
      <c r="AI934" s="150">
        <v>0.54900000000000004</v>
      </c>
    </row>
    <row r="935" spans="33:35" ht="15" customHeight="1">
      <c r="AG935" s="347" t="s">
        <v>2355</v>
      </c>
      <c r="AH935" s="347" t="s">
        <v>1118</v>
      </c>
      <c r="AI935" s="150">
        <v>0.55800000000000005</v>
      </c>
    </row>
    <row r="936" spans="33:35" ht="15" customHeight="1">
      <c r="AG936" s="347" t="s">
        <v>5008</v>
      </c>
      <c r="AH936" s="347" t="s">
        <v>1149</v>
      </c>
      <c r="AI936" s="150">
        <v>0.59100000000000008</v>
      </c>
    </row>
    <row r="937" spans="33:35" ht="15" customHeight="1">
      <c r="AG937" s="347" t="s">
        <v>2356</v>
      </c>
      <c r="AH937" s="347" t="s">
        <v>880</v>
      </c>
      <c r="AI937" s="150">
        <v>0</v>
      </c>
    </row>
    <row r="938" spans="33:35" ht="15" customHeight="1">
      <c r="AG938" s="347" t="s">
        <v>2357</v>
      </c>
      <c r="AH938" s="347" t="s">
        <v>1079</v>
      </c>
      <c r="AI938" s="150">
        <v>0.42000000000000004</v>
      </c>
    </row>
    <row r="939" spans="33:35" ht="15" customHeight="1">
      <c r="AG939" s="347" t="s">
        <v>2358</v>
      </c>
      <c r="AH939" s="347" t="s">
        <v>1046</v>
      </c>
      <c r="AI939" s="150">
        <v>0.53799999999999992</v>
      </c>
    </row>
    <row r="940" spans="33:35" ht="15" customHeight="1">
      <c r="AG940" s="347" t="s">
        <v>2359</v>
      </c>
      <c r="AH940" s="347" t="s">
        <v>5009</v>
      </c>
      <c r="AI940" s="150">
        <v>0</v>
      </c>
    </row>
    <row r="941" spans="33:35" ht="15" customHeight="1">
      <c r="AG941" s="347" t="s">
        <v>2360</v>
      </c>
      <c r="AH941" s="347" t="s">
        <v>5010</v>
      </c>
      <c r="AI941" s="150">
        <v>0.37</v>
      </c>
    </row>
    <row r="942" spans="33:35" ht="15" customHeight="1">
      <c r="AG942" s="347" t="s">
        <v>5011</v>
      </c>
      <c r="AH942" s="347" t="s">
        <v>5012</v>
      </c>
      <c r="AI942" s="150">
        <v>0.35899999999999999</v>
      </c>
    </row>
    <row r="943" spans="33:35" ht="15" customHeight="1">
      <c r="AG943" s="347" t="s">
        <v>2361</v>
      </c>
      <c r="AH943" s="347" t="s">
        <v>833</v>
      </c>
      <c r="AI943" s="150">
        <v>0.52400000000000002</v>
      </c>
    </row>
    <row r="944" spans="33:35" ht="15" customHeight="1">
      <c r="AG944" s="347" t="s">
        <v>2362</v>
      </c>
      <c r="AH944" s="347" t="s">
        <v>834</v>
      </c>
      <c r="AI944" s="150">
        <v>0.58100000000000007</v>
      </c>
    </row>
    <row r="945" spans="33:35" ht="15" customHeight="1">
      <c r="AG945" s="347" t="s">
        <v>2363</v>
      </c>
      <c r="AH945" s="347" t="s">
        <v>990</v>
      </c>
      <c r="AI945" s="150">
        <v>0.74299999999999999</v>
      </c>
    </row>
    <row r="946" spans="33:35" ht="15" customHeight="1">
      <c r="AG946" s="347" t="s">
        <v>2364</v>
      </c>
      <c r="AH946" s="347" t="s">
        <v>1143</v>
      </c>
      <c r="AI946" s="150">
        <v>0.56400000000000006</v>
      </c>
    </row>
    <row r="947" spans="33:35" ht="15" customHeight="1">
      <c r="AG947" s="347" t="s">
        <v>2365</v>
      </c>
      <c r="AH947" s="347" t="s">
        <v>883</v>
      </c>
      <c r="AI947" s="150">
        <v>0.54100000000000004</v>
      </c>
    </row>
    <row r="948" spans="33:35" ht="15" customHeight="1">
      <c r="AG948" s="347" t="s">
        <v>2366</v>
      </c>
      <c r="AH948" s="347" t="s">
        <v>979</v>
      </c>
      <c r="AI948" s="150">
        <v>0.5</v>
      </c>
    </row>
    <row r="949" spans="33:35" ht="15" customHeight="1">
      <c r="AG949" s="347" t="s">
        <v>2367</v>
      </c>
      <c r="AH949" s="347" t="s">
        <v>771</v>
      </c>
      <c r="AI949" s="150">
        <v>0.54</v>
      </c>
    </row>
    <row r="950" spans="33:35" ht="15" customHeight="1">
      <c r="AG950" s="347" t="s">
        <v>2368</v>
      </c>
      <c r="AH950" s="347" t="s">
        <v>1159</v>
      </c>
      <c r="AI950" s="150">
        <v>0.72599999999999998</v>
      </c>
    </row>
    <row r="951" spans="33:35" ht="15" customHeight="1">
      <c r="AG951" s="347" t="s">
        <v>5013</v>
      </c>
      <c r="AH951" s="347" t="s">
        <v>1157</v>
      </c>
      <c r="AI951" s="150">
        <v>0.6</v>
      </c>
    </row>
    <row r="952" spans="33:35" ht="15" customHeight="1">
      <c r="AG952" s="347" t="s">
        <v>2369</v>
      </c>
      <c r="AH952" s="347" t="s">
        <v>1068</v>
      </c>
      <c r="AI952" s="150">
        <v>0.38699999999999996</v>
      </c>
    </row>
    <row r="953" spans="33:35" ht="15" customHeight="1">
      <c r="AG953" s="347" t="s">
        <v>2370</v>
      </c>
      <c r="AH953" s="347" t="s">
        <v>1185</v>
      </c>
      <c r="AI953" s="150">
        <v>0.41599999999999998</v>
      </c>
    </row>
    <row r="954" spans="33:35" ht="15" customHeight="1">
      <c r="AG954" s="347" t="s">
        <v>2371</v>
      </c>
      <c r="AH954" s="347" t="s">
        <v>1075</v>
      </c>
      <c r="AI954" s="150">
        <v>0.35799999999999998</v>
      </c>
    </row>
    <row r="955" spans="33:35" ht="15" customHeight="1">
      <c r="AG955" s="347" t="s">
        <v>5014</v>
      </c>
      <c r="AH955" s="347" t="s">
        <v>808</v>
      </c>
      <c r="AI955" s="150">
        <v>0.46700000000000003</v>
      </c>
    </row>
    <row r="956" spans="33:35" ht="15" customHeight="1">
      <c r="AG956" s="347" t="s">
        <v>2372</v>
      </c>
      <c r="AH956" s="347" t="s">
        <v>1064</v>
      </c>
      <c r="AI956" s="150">
        <v>0.51999999999999991</v>
      </c>
    </row>
    <row r="957" spans="33:35" ht="15" customHeight="1">
      <c r="AG957" s="347" t="s">
        <v>2373</v>
      </c>
      <c r="AH957" s="347" t="s">
        <v>815</v>
      </c>
      <c r="AI957" s="150">
        <v>0</v>
      </c>
    </row>
    <row r="958" spans="33:35" ht="15" customHeight="1">
      <c r="AG958" s="347" t="s">
        <v>2374</v>
      </c>
      <c r="AH958" s="347" t="s">
        <v>783</v>
      </c>
      <c r="AI958" s="150">
        <v>0.50700000000000001</v>
      </c>
    </row>
    <row r="959" spans="33:35" ht="15" customHeight="1">
      <c r="AG959" s="347" t="s">
        <v>2375</v>
      </c>
      <c r="AH959" s="347" t="s">
        <v>1002</v>
      </c>
      <c r="AI959" s="150">
        <v>0.53600000000000003</v>
      </c>
    </row>
    <row r="960" spans="33:35" ht="15" customHeight="1">
      <c r="AG960" s="347" t="s">
        <v>2376</v>
      </c>
      <c r="AH960" s="347" t="s">
        <v>1122</v>
      </c>
      <c r="AI960" s="150">
        <v>0.51</v>
      </c>
    </row>
    <row r="961" spans="33:35" ht="15" customHeight="1">
      <c r="AG961" s="347" t="s">
        <v>5015</v>
      </c>
      <c r="AH961" s="347" t="s">
        <v>1163</v>
      </c>
      <c r="AI961" s="150">
        <v>0.77200000000000002</v>
      </c>
    </row>
    <row r="962" spans="33:35" ht="15" customHeight="1">
      <c r="AG962" s="347" t="s">
        <v>5016</v>
      </c>
      <c r="AH962" s="347" t="s">
        <v>908</v>
      </c>
      <c r="AI962" s="150">
        <v>0.45899999999999996</v>
      </c>
    </row>
    <row r="963" spans="33:35" ht="15" customHeight="1">
      <c r="AG963" s="347" t="s">
        <v>2377</v>
      </c>
      <c r="AH963" s="347" t="s">
        <v>919</v>
      </c>
      <c r="AI963" s="150">
        <v>0.66699999999999993</v>
      </c>
    </row>
    <row r="964" spans="33:35" ht="15" customHeight="1">
      <c r="AG964" s="347" t="s">
        <v>2378</v>
      </c>
      <c r="AH964" s="347" t="s">
        <v>1011</v>
      </c>
      <c r="AI964" s="150">
        <v>0.58100000000000007</v>
      </c>
    </row>
    <row r="965" spans="33:35" ht="15" customHeight="1">
      <c r="AG965" s="347" t="s">
        <v>5017</v>
      </c>
      <c r="AH965" s="347" t="s">
        <v>1089</v>
      </c>
      <c r="AI965" s="150">
        <v>0</v>
      </c>
    </row>
    <row r="966" spans="33:35" ht="15" customHeight="1">
      <c r="AG966" s="347" t="s">
        <v>5018</v>
      </c>
      <c r="AH966" s="347" t="s">
        <v>1090</v>
      </c>
      <c r="AI966" s="150">
        <v>0.34900000000000003</v>
      </c>
    </row>
    <row r="967" spans="33:35" ht="15" customHeight="1">
      <c r="AG967" s="347" t="s">
        <v>5019</v>
      </c>
      <c r="AH967" s="347" t="s">
        <v>5020</v>
      </c>
      <c r="AI967" s="150">
        <v>0.505</v>
      </c>
    </row>
    <row r="968" spans="33:35" ht="15" customHeight="1">
      <c r="AG968" s="347" t="s">
        <v>5021</v>
      </c>
      <c r="AH968" s="347" t="s">
        <v>789</v>
      </c>
      <c r="AI968" s="150">
        <v>0.91799999999999993</v>
      </c>
    </row>
    <row r="969" spans="33:35" ht="15" customHeight="1">
      <c r="AG969" s="347" t="s">
        <v>2379</v>
      </c>
      <c r="AH969" s="347" t="s">
        <v>960</v>
      </c>
      <c r="AI969" s="150">
        <v>0.51600000000000001</v>
      </c>
    </row>
    <row r="970" spans="33:35" ht="15" customHeight="1">
      <c r="AG970" s="347" t="s">
        <v>2380</v>
      </c>
      <c r="AH970" s="347" t="s">
        <v>1030</v>
      </c>
      <c r="AI970" s="150">
        <v>0.375</v>
      </c>
    </row>
    <row r="971" spans="33:35" ht="15" customHeight="1">
      <c r="AG971" s="347" t="s">
        <v>5022</v>
      </c>
      <c r="AH971" s="347" t="s">
        <v>1121</v>
      </c>
      <c r="AI971" s="150">
        <v>0.43</v>
      </c>
    </row>
    <row r="972" spans="33:35" ht="15" customHeight="1">
      <c r="AG972" s="347" t="s">
        <v>2381</v>
      </c>
      <c r="AH972" s="347" t="s">
        <v>1177</v>
      </c>
      <c r="AI972" s="150">
        <v>0.73299999999999998</v>
      </c>
    </row>
    <row r="973" spans="33:35" ht="15" customHeight="1">
      <c r="AG973" s="347" t="s">
        <v>2382</v>
      </c>
      <c r="AH973" s="347" t="s">
        <v>993</v>
      </c>
      <c r="AI973" s="150">
        <v>0.51400000000000001</v>
      </c>
    </row>
    <row r="974" spans="33:35" ht="15" customHeight="1">
      <c r="AG974" s="347" t="s">
        <v>2383</v>
      </c>
      <c r="AH974" s="347" t="s">
        <v>984</v>
      </c>
      <c r="AI974" s="150">
        <v>0.51800000000000002</v>
      </c>
    </row>
    <row r="975" spans="33:35" ht="15" customHeight="1">
      <c r="AG975" s="347" t="s">
        <v>2384</v>
      </c>
      <c r="AH975" s="347" t="s">
        <v>5023</v>
      </c>
      <c r="AI975" s="150">
        <v>0.376</v>
      </c>
    </row>
    <row r="976" spans="33:35" ht="15" customHeight="1">
      <c r="AG976" s="347" t="s">
        <v>5024</v>
      </c>
      <c r="AH976" s="347" t="s">
        <v>5025</v>
      </c>
      <c r="AI976" s="150">
        <v>0.76900000000000002</v>
      </c>
    </row>
    <row r="977" spans="33:35" ht="15" customHeight="1">
      <c r="AG977" s="347" t="s">
        <v>2385</v>
      </c>
      <c r="AH977" s="347" t="s">
        <v>1169</v>
      </c>
      <c r="AI977" s="150">
        <v>0.47</v>
      </c>
    </row>
    <row r="978" spans="33:35" ht="15" customHeight="1">
      <c r="AG978" s="347" t="s">
        <v>2386</v>
      </c>
      <c r="AH978" s="347" t="s">
        <v>785</v>
      </c>
      <c r="AI978" s="150">
        <v>0.60099999999999998</v>
      </c>
    </row>
    <row r="979" spans="33:35" ht="15" customHeight="1">
      <c r="AG979" s="347" t="s">
        <v>2387</v>
      </c>
      <c r="AH979" s="347" t="s">
        <v>803</v>
      </c>
      <c r="AI979" s="150">
        <v>0</v>
      </c>
    </row>
    <row r="980" spans="33:35" ht="15" customHeight="1">
      <c r="AG980" s="347" t="s">
        <v>2388</v>
      </c>
      <c r="AH980" s="347" t="s">
        <v>718</v>
      </c>
      <c r="AI980" s="150">
        <v>0.41899999999999998</v>
      </c>
    </row>
    <row r="981" spans="33:35" ht="15" customHeight="1">
      <c r="AG981" s="347" t="s">
        <v>2389</v>
      </c>
      <c r="AH981" s="347" t="s">
        <v>1161</v>
      </c>
      <c r="AI981" s="150">
        <v>0.63800000000000001</v>
      </c>
    </row>
    <row r="982" spans="33:35" ht="15" customHeight="1">
      <c r="AG982" s="347" t="s">
        <v>2390</v>
      </c>
      <c r="AH982" s="347" t="s">
        <v>1001</v>
      </c>
      <c r="AI982" s="150">
        <v>0.54900000000000004</v>
      </c>
    </row>
    <row r="983" spans="33:35" ht="15" customHeight="1">
      <c r="AG983" s="347" t="s">
        <v>2391</v>
      </c>
      <c r="AH983" s="347" t="s">
        <v>1112</v>
      </c>
      <c r="AI983" s="150">
        <v>0.501</v>
      </c>
    </row>
    <row r="984" spans="33:35" ht="15" customHeight="1">
      <c r="AG984" s="347" t="s">
        <v>5026</v>
      </c>
      <c r="AH984" s="347" t="s">
        <v>1111</v>
      </c>
      <c r="AI984" s="150">
        <v>0.63500000000000001</v>
      </c>
    </row>
    <row r="985" spans="33:35" ht="15" customHeight="1">
      <c r="AG985" s="347" t="s">
        <v>5027</v>
      </c>
      <c r="AH985" s="347" t="s">
        <v>1101</v>
      </c>
      <c r="AI985" s="150">
        <v>0.52400000000000002</v>
      </c>
    </row>
    <row r="986" spans="33:35" ht="15" customHeight="1">
      <c r="AG986" s="347" t="s">
        <v>2392</v>
      </c>
      <c r="AH986" s="347" t="s">
        <v>893</v>
      </c>
      <c r="AI986" s="150">
        <v>0.51200000000000001</v>
      </c>
    </row>
    <row r="987" spans="33:35" ht="15" customHeight="1">
      <c r="AG987" s="347" t="s">
        <v>5028</v>
      </c>
      <c r="AH987" s="347" t="s">
        <v>1228</v>
      </c>
      <c r="AI987" s="150">
        <v>0.52400000000000002</v>
      </c>
    </row>
    <row r="988" spans="33:35" ht="15" customHeight="1">
      <c r="AG988" s="347" t="s">
        <v>2393</v>
      </c>
      <c r="AH988" s="347" t="s">
        <v>1199</v>
      </c>
      <c r="AI988" s="150">
        <v>0</v>
      </c>
    </row>
    <row r="989" spans="33:35" ht="15" customHeight="1">
      <c r="AG989" s="347" t="s">
        <v>2394</v>
      </c>
      <c r="AH989" s="347" t="s">
        <v>1200</v>
      </c>
      <c r="AI989" s="150">
        <v>0.29199999999999998</v>
      </c>
    </row>
    <row r="990" spans="33:35" ht="15" customHeight="1">
      <c r="AG990" s="347" t="s">
        <v>2395</v>
      </c>
      <c r="AH990" s="347" t="s">
        <v>1201</v>
      </c>
      <c r="AI990" s="150">
        <v>0.33700000000000002</v>
      </c>
    </row>
    <row r="991" spans="33:35" ht="15" customHeight="1">
      <c r="AG991" s="347" t="s">
        <v>2396</v>
      </c>
      <c r="AH991" s="347" t="s">
        <v>1202</v>
      </c>
      <c r="AI991" s="150">
        <v>7.3999999999999996E-2</v>
      </c>
    </row>
    <row r="992" spans="33:35" ht="15" customHeight="1">
      <c r="AG992" s="347" t="s">
        <v>2397</v>
      </c>
      <c r="AH992" s="347" t="s">
        <v>1203</v>
      </c>
      <c r="AI992" s="150">
        <v>0.45</v>
      </c>
    </row>
    <row r="993" spans="33:35" ht="15" customHeight="1">
      <c r="AG993" s="347" t="s">
        <v>2398</v>
      </c>
      <c r="AH993" s="347" t="s">
        <v>5029</v>
      </c>
      <c r="AI993" s="150">
        <v>0.48199999999999998</v>
      </c>
    </row>
    <row r="994" spans="33:35" ht="15" customHeight="1">
      <c r="AG994" s="347" t="s">
        <v>5030</v>
      </c>
      <c r="AH994" s="347" t="s">
        <v>1204</v>
      </c>
      <c r="AI994" s="150">
        <v>0.46700000000000003</v>
      </c>
    </row>
    <row r="995" spans="33:35" ht="15" customHeight="1">
      <c r="AG995" s="347" t="s">
        <v>2399</v>
      </c>
      <c r="AH995" s="347" t="s">
        <v>1128</v>
      </c>
      <c r="AI995" s="150">
        <v>0.55199999999999994</v>
      </c>
    </row>
    <row r="996" spans="33:35" ht="15" customHeight="1">
      <c r="AG996" s="347" t="s">
        <v>2400</v>
      </c>
      <c r="AH996" s="347" t="s">
        <v>794</v>
      </c>
      <c r="AI996" s="150">
        <v>0.59399999999999997</v>
      </c>
    </row>
    <row r="997" spans="33:35" ht="15" customHeight="1">
      <c r="AG997" s="347" t="s">
        <v>2401</v>
      </c>
      <c r="AH997" s="347" t="s">
        <v>773</v>
      </c>
      <c r="AI997" s="150">
        <v>0.47399999999999998</v>
      </c>
    </row>
    <row r="998" spans="33:35" ht="15" customHeight="1">
      <c r="AG998" s="347" t="s">
        <v>2402</v>
      </c>
      <c r="AH998" s="347" t="s">
        <v>1243</v>
      </c>
      <c r="AI998" s="150">
        <v>0.59299999999999997</v>
      </c>
    </row>
    <row r="999" spans="33:35" ht="15" customHeight="1">
      <c r="AG999" s="347" t="s">
        <v>2403</v>
      </c>
      <c r="AH999" s="347" t="s">
        <v>1179</v>
      </c>
      <c r="AI999" s="150">
        <v>0.66200000000000003</v>
      </c>
    </row>
    <row r="1000" spans="33:35" ht="15" customHeight="1">
      <c r="AG1000" s="347" t="s">
        <v>2404</v>
      </c>
      <c r="AH1000" s="347" t="s">
        <v>1320</v>
      </c>
      <c r="AI1000" s="150">
        <v>0.38600000000000001</v>
      </c>
    </row>
    <row r="1001" spans="33:35" ht="15" customHeight="1">
      <c r="AG1001" s="347" t="s">
        <v>2405</v>
      </c>
      <c r="AH1001" s="347" t="s">
        <v>1029</v>
      </c>
      <c r="AI1001" s="150">
        <v>0.56200000000000006</v>
      </c>
    </row>
    <row r="1002" spans="33:35" ht="15" customHeight="1">
      <c r="AG1002" s="347" t="s">
        <v>2406</v>
      </c>
      <c r="AH1002" s="347" t="s">
        <v>795</v>
      </c>
      <c r="AI1002" s="150">
        <v>0.55800000000000005</v>
      </c>
    </row>
    <row r="1003" spans="33:35" ht="15" customHeight="1">
      <c r="AG1003" s="347" t="s">
        <v>2407</v>
      </c>
      <c r="AH1003" s="347" t="s">
        <v>1302</v>
      </c>
      <c r="AI1003" s="150">
        <v>0.55599999999999994</v>
      </c>
    </row>
    <row r="1004" spans="33:35" ht="15" customHeight="1">
      <c r="AG1004" s="347" t="s">
        <v>2408</v>
      </c>
      <c r="AH1004" s="347" t="s">
        <v>797</v>
      </c>
      <c r="AI1004" s="150">
        <v>0.59399999999999997</v>
      </c>
    </row>
    <row r="1005" spans="33:35" ht="15" customHeight="1">
      <c r="AG1005" s="347" t="s">
        <v>2409</v>
      </c>
      <c r="AH1005" s="347" t="s">
        <v>774</v>
      </c>
      <c r="AI1005" s="150">
        <v>0.56700000000000006</v>
      </c>
    </row>
    <row r="1006" spans="33:35" ht="15" customHeight="1">
      <c r="AG1006" s="347" t="s">
        <v>2410</v>
      </c>
      <c r="AH1006" s="347" t="s">
        <v>1032</v>
      </c>
      <c r="AI1006" s="150">
        <v>0.53200000000000003</v>
      </c>
    </row>
    <row r="1007" spans="33:35" ht="15" customHeight="1">
      <c r="AG1007" s="347" t="s">
        <v>2411</v>
      </c>
      <c r="AH1007" s="347" t="s">
        <v>1300</v>
      </c>
      <c r="AI1007" s="150">
        <v>0.44800000000000001</v>
      </c>
    </row>
    <row r="1008" spans="33:35" ht="15" customHeight="1">
      <c r="AG1008" s="347" t="s">
        <v>2412</v>
      </c>
      <c r="AH1008" s="347" t="s">
        <v>1276</v>
      </c>
      <c r="AI1008" s="150">
        <v>0.55500000000000005</v>
      </c>
    </row>
    <row r="1009" spans="33:35" ht="15" customHeight="1">
      <c r="AG1009" s="347" t="s">
        <v>2413</v>
      </c>
      <c r="AH1009" s="347" t="s">
        <v>1160</v>
      </c>
      <c r="AI1009" s="150">
        <v>0.622</v>
      </c>
    </row>
    <row r="1010" spans="33:35" ht="15" customHeight="1">
      <c r="AG1010" s="347" t="s">
        <v>2414</v>
      </c>
      <c r="AH1010" s="347" t="s">
        <v>775</v>
      </c>
      <c r="AI1010" s="150">
        <v>0.53100000000000003</v>
      </c>
    </row>
    <row r="1011" spans="33:35" ht="15" customHeight="1">
      <c r="AG1011" s="347" t="s">
        <v>2415</v>
      </c>
      <c r="AH1011" s="347" t="s">
        <v>798</v>
      </c>
      <c r="AI1011" s="150">
        <v>0.57499999999999996</v>
      </c>
    </row>
    <row r="1012" spans="33:35" ht="15" customHeight="1">
      <c r="AG1012" s="347" t="s">
        <v>2416</v>
      </c>
      <c r="AH1012" s="347" t="s">
        <v>914</v>
      </c>
      <c r="AI1012" s="150">
        <v>0.32899999999999996</v>
      </c>
    </row>
    <row r="1013" spans="33:35" ht="15" customHeight="1">
      <c r="AG1013" s="347" t="s">
        <v>2417</v>
      </c>
      <c r="AH1013" s="347" t="s">
        <v>1188</v>
      </c>
      <c r="AI1013" s="150">
        <v>0.7649999999999999</v>
      </c>
    </row>
    <row r="1014" spans="33:35" ht="15" customHeight="1">
      <c r="AG1014" s="347" t="s">
        <v>5031</v>
      </c>
      <c r="AH1014" s="347" t="s">
        <v>895</v>
      </c>
      <c r="AI1014" s="150">
        <v>0.45899999999999996</v>
      </c>
    </row>
    <row r="1015" spans="33:35" ht="15" customHeight="1">
      <c r="AG1015" s="347" t="s">
        <v>2418</v>
      </c>
      <c r="AH1015" s="347" t="s">
        <v>894</v>
      </c>
      <c r="AI1015" s="150">
        <v>0.46</v>
      </c>
    </row>
    <row r="1016" spans="33:35" ht="15" customHeight="1">
      <c r="AG1016" s="347" t="s">
        <v>2419</v>
      </c>
      <c r="AH1016" s="347" t="s">
        <v>1016</v>
      </c>
      <c r="AI1016" s="150">
        <v>0.621</v>
      </c>
    </row>
    <row r="1017" spans="33:35" ht="15" customHeight="1">
      <c r="AG1017" s="347" t="s">
        <v>2420</v>
      </c>
      <c r="AH1017" s="347" t="s">
        <v>1180</v>
      </c>
      <c r="AI1017" s="150">
        <v>0.41199999999999998</v>
      </c>
    </row>
    <row r="1018" spans="33:35" ht="15" customHeight="1">
      <c r="AG1018" s="347" t="s">
        <v>5032</v>
      </c>
      <c r="AH1018" s="347" t="s">
        <v>778</v>
      </c>
      <c r="AI1018" s="150">
        <v>0.58699999999999997</v>
      </c>
    </row>
    <row r="1019" spans="33:35" ht="15" customHeight="1">
      <c r="AG1019" s="347" t="s">
        <v>2421</v>
      </c>
      <c r="AH1019" s="347" t="s">
        <v>1168</v>
      </c>
      <c r="AI1019" s="150">
        <v>0.53</v>
      </c>
    </row>
    <row r="1020" spans="33:35" ht="15" customHeight="1">
      <c r="AG1020" s="347" t="s">
        <v>5033</v>
      </c>
      <c r="AH1020" s="347" t="s">
        <v>1191</v>
      </c>
      <c r="AI1020" s="150">
        <v>0.52600000000000002</v>
      </c>
    </row>
    <row r="1021" spans="33:35" ht="15" customHeight="1">
      <c r="AG1021" s="347" t="s">
        <v>2422</v>
      </c>
      <c r="AH1021" s="347" t="s">
        <v>1120</v>
      </c>
      <c r="AI1021" s="150">
        <v>0.55800000000000005</v>
      </c>
    </row>
    <row r="1022" spans="33:35" ht="15" customHeight="1">
      <c r="AG1022" s="347" t="s">
        <v>2423</v>
      </c>
      <c r="AH1022" s="347" t="s">
        <v>973</v>
      </c>
      <c r="AI1022" s="150">
        <v>0.56200000000000006</v>
      </c>
    </row>
    <row r="1023" spans="33:35" ht="15" customHeight="1">
      <c r="AG1023" s="347" t="s">
        <v>2424</v>
      </c>
      <c r="AH1023" s="347" t="s">
        <v>1293</v>
      </c>
      <c r="AI1023" s="150">
        <v>0.68800000000000006</v>
      </c>
    </row>
    <row r="1024" spans="33:35" ht="15" customHeight="1">
      <c r="AG1024" s="347" t="s">
        <v>2425</v>
      </c>
      <c r="AH1024" s="347" t="s">
        <v>1063</v>
      </c>
      <c r="AI1024" s="150">
        <v>0.45600000000000002</v>
      </c>
    </row>
    <row r="1025" spans="33:35" ht="15" customHeight="1">
      <c r="AG1025" s="347" t="s">
        <v>2426</v>
      </c>
      <c r="AH1025" s="347" t="s">
        <v>800</v>
      </c>
      <c r="AI1025" s="150">
        <v>0.61099999999999999</v>
      </c>
    </row>
    <row r="1026" spans="33:35" ht="15" customHeight="1">
      <c r="AG1026" s="347" t="s">
        <v>5034</v>
      </c>
      <c r="AH1026" s="347" t="s">
        <v>780</v>
      </c>
      <c r="AI1026" s="150">
        <v>0.61899999999999999</v>
      </c>
    </row>
    <row r="1027" spans="33:35" ht="15" customHeight="1">
      <c r="AG1027" s="347" t="s">
        <v>2427</v>
      </c>
      <c r="AH1027" s="347" t="s">
        <v>5035</v>
      </c>
      <c r="AI1027" s="150">
        <v>0</v>
      </c>
    </row>
    <row r="1028" spans="33:35" ht="15" customHeight="1">
      <c r="AG1028" s="347" t="s">
        <v>2428</v>
      </c>
      <c r="AH1028" s="347" t="s">
        <v>5036</v>
      </c>
      <c r="AI1028" s="150">
        <v>0.438</v>
      </c>
    </row>
    <row r="1029" spans="33:35" ht="15" customHeight="1">
      <c r="AG1029" s="347" t="s">
        <v>2429</v>
      </c>
      <c r="AH1029" s="347" t="s">
        <v>5037</v>
      </c>
      <c r="AI1029" s="150">
        <v>0.45</v>
      </c>
    </row>
    <row r="1030" spans="33:35" ht="15" customHeight="1">
      <c r="AG1030" s="347" t="s">
        <v>2430</v>
      </c>
      <c r="AH1030" s="347" t="s">
        <v>5038</v>
      </c>
      <c r="AI1030" s="150">
        <v>0.47600000000000003</v>
      </c>
    </row>
    <row r="1031" spans="33:35" ht="15" customHeight="1">
      <c r="AG1031" s="347" t="s">
        <v>2431</v>
      </c>
      <c r="AH1031" s="347" t="s">
        <v>5039</v>
      </c>
      <c r="AI1031" s="150">
        <v>0.19900000000000001</v>
      </c>
    </row>
    <row r="1032" spans="33:35" ht="15" customHeight="1">
      <c r="AG1032" s="347" t="s">
        <v>2432</v>
      </c>
      <c r="AH1032" s="347" t="s">
        <v>5040</v>
      </c>
      <c r="AI1032" s="150">
        <v>0.35499999999999998</v>
      </c>
    </row>
    <row r="1033" spans="33:35" ht="15" customHeight="1">
      <c r="AG1033" s="347" t="s">
        <v>2433</v>
      </c>
      <c r="AH1033" s="347" t="s">
        <v>5041</v>
      </c>
      <c r="AI1033" s="150">
        <v>0.61099999999999999</v>
      </c>
    </row>
    <row r="1034" spans="33:35" ht="15" customHeight="1">
      <c r="AG1034" s="347" t="s">
        <v>2434</v>
      </c>
      <c r="AH1034" s="347" t="s">
        <v>5042</v>
      </c>
      <c r="AI1034" s="150">
        <v>0.61</v>
      </c>
    </row>
    <row r="1035" spans="33:35" ht="15" customHeight="1">
      <c r="AG1035" s="347" t="s">
        <v>2435</v>
      </c>
      <c r="AH1035" s="347" t="s">
        <v>1004</v>
      </c>
      <c r="AI1035" s="150">
        <v>0.56400000000000006</v>
      </c>
    </row>
    <row r="1036" spans="33:35" ht="15" customHeight="1">
      <c r="AG1036" s="347" t="s">
        <v>2436</v>
      </c>
      <c r="AH1036" s="347" t="s">
        <v>5043</v>
      </c>
      <c r="AI1036" s="150">
        <v>0</v>
      </c>
    </row>
    <row r="1037" spans="33:35" ht="15" customHeight="1">
      <c r="AG1037" s="347" t="s">
        <v>2437</v>
      </c>
      <c r="AH1037" s="347" t="s">
        <v>5044</v>
      </c>
      <c r="AI1037" s="150">
        <v>0.66500000000000004</v>
      </c>
    </row>
    <row r="1038" spans="33:35" ht="15" customHeight="1">
      <c r="AG1038" s="347" t="s">
        <v>2438</v>
      </c>
      <c r="AH1038" s="347" t="s">
        <v>1048</v>
      </c>
      <c r="AI1038" s="150">
        <v>0.55500000000000005</v>
      </c>
    </row>
    <row r="1039" spans="33:35" ht="15" customHeight="1">
      <c r="AG1039" s="347" t="s">
        <v>2439</v>
      </c>
      <c r="AH1039" s="347" t="s">
        <v>1312</v>
      </c>
      <c r="AI1039" s="150">
        <v>0.39500000000000002</v>
      </c>
    </row>
    <row r="1040" spans="33:35" ht="15" customHeight="1">
      <c r="AG1040" s="347" t="s">
        <v>2440</v>
      </c>
      <c r="AH1040" s="347" t="s">
        <v>918</v>
      </c>
      <c r="AI1040" s="150">
        <v>0.56200000000000006</v>
      </c>
    </row>
    <row r="1041" spans="33:35" ht="15" customHeight="1">
      <c r="AG1041" s="347" t="s">
        <v>2441</v>
      </c>
      <c r="AH1041" s="347" t="s">
        <v>920</v>
      </c>
      <c r="AI1041" s="150">
        <v>0.623</v>
      </c>
    </row>
    <row r="1042" spans="33:35" ht="15" customHeight="1">
      <c r="AG1042" s="347" t="s">
        <v>2442</v>
      </c>
      <c r="AH1042" s="347" t="s">
        <v>921</v>
      </c>
      <c r="AI1042" s="150">
        <v>0.61099999999999999</v>
      </c>
    </row>
    <row r="1043" spans="33:35" ht="15" customHeight="1">
      <c r="AG1043" s="347" t="s">
        <v>2443</v>
      </c>
      <c r="AH1043" s="347" t="s">
        <v>1318</v>
      </c>
      <c r="AI1043" s="150">
        <v>0.38600000000000001</v>
      </c>
    </row>
    <row r="1044" spans="33:35" ht="15" customHeight="1">
      <c r="AG1044" s="347" t="s">
        <v>2444</v>
      </c>
      <c r="AH1044" s="347" t="s">
        <v>1328</v>
      </c>
      <c r="AI1044" s="150">
        <v>0.38600000000000001</v>
      </c>
    </row>
    <row r="1045" spans="33:35" ht="15" customHeight="1">
      <c r="AG1045" s="347" t="s">
        <v>2445</v>
      </c>
      <c r="AH1045" s="347" t="s">
        <v>1304</v>
      </c>
      <c r="AI1045" s="150">
        <v>0.38600000000000001</v>
      </c>
    </row>
    <row r="1046" spans="33:35" ht="15" customHeight="1">
      <c r="AG1046" s="347" t="s">
        <v>2446</v>
      </c>
      <c r="AH1046" s="347" t="s">
        <v>801</v>
      </c>
      <c r="AI1046" s="150">
        <v>0.47499999999999998</v>
      </c>
    </row>
    <row r="1047" spans="33:35" ht="15" customHeight="1">
      <c r="AG1047" s="347" t="s">
        <v>2447</v>
      </c>
      <c r="AH1047" s="347" t="s">
        <v>1260</v>
      </c>
      <c r="AI1047" s="150">
        <v>0.68400000000000005</v>
      </c>
    </row>
    <row r="1048" spans="33:35" ht="15" customHeight="1">
      <c r="AG1048" s="347" t="s">
        <v>2448</v>
      </c>
      <c r="AH1048" s="347" t="s">
        <v>1299</v>
      </c>
      <c r="AI1048" s="150">
        <v>0.67599999999999993</v>
      </c>
    </row>
    <row r="1049" spans="33:35" ht="15" customHeight="1">
      <c r="AG1049" s="347" t="s">
        <v>2449</v>
      </c>
      <c r="AH1049" s="347" t="s">
        <v>802</v>
      </c>
      <c r="AI1049" s="150">
        <v>0.55999999999999994</v>
      </c>
    </row>
    <row r="1050" spans="33:35" ht="15" customHeight="1">
      <c r="AG1050" s="347" t="s">
        <v>2450</v>
      </c>
      <c r="AH1050" s="347" t="s">
        <v>1183</v>
      </c>
      <c r="AI1050" s="150">
        <v>0.4</v>
      </c>
    </row>
    <row r="1051" spans="33:35" ht="15" customHeight="1">
      <c r="AG1051" s="347" t="s">
        <v>2451</v>
      </c>
      <c r="AH1051" s="347" t="s">
        <v>1150</v>
      </c>
      <c r="AI1051" s="150">
        <v>0.51800000000000002</v>
      </c>
    </row>
    <row r="1052" spans="33:35" ht="15" customHeight="1">
      <c r="AG1052" s="347" t="s">
        <v>2452</v>
      </c>
      <c r="AH1052" s="347" t="s">
        <v>1224</v>
      </c>
      <c r="AI1052" s="150">
        <v>0.45</v>
      </c>
    </row>
    <row r="1053" spans="33:35" ht="15" customHeight="1">
      <c r="AG1053" s="347" t="s">
        <v>2453</v>
      </c>
      <c r="AH1053" s="347" t="s">
        <v>1018</v>
      </c>
      <c r="AI1053" s="150">
        <v>0.51600000000000001</v>
      </c>
    </row>
    <row r="1054" spans="33:35" ht="15" customHeight="1">
      <c r="AG1054" s="347" t="s">
        <v>5045</v>
      </c>
      <c r="AH1054" s="347" t="s">
        <v>1235</v>
      </c>
      <c r="AI1054" s="150">
        <v>0.34799999999999998</v>
      </c>
    </row>
    <row r="1055" spans="33:35" ht="15" customHeight="1">
      <c r="AG1055" s="347" t="s">
        <v>2454</v>
      </c>
      <c r="AH1055" s="347" t="s">
        <v>923</v>
      </c>
      <c r="AI1055" s="150">
        <v>0.52300000000000002</v>
      </c>
    </row>
    <row r="1056" spans="33:35" ht="15" customHeight="1">
      <c r="AG1056" s="347" t="s">
        <v>2455</v>
      </c>
      <c r="AH1056" s="347" t="s">
        <v>917</v>
      </c>
      <c r="AI1056" s="150">
        <v>0.55900000000000005</v>
      </c>
    </row>
    <row r="1057" spans="33:35" ht="15" customHeight="1">
      <c r="AG1057" s="347" t="s">
        <v>2456</v>
      </c>
      <c r="AH1057" s="347" t="s">
        <v>1155</v>
      </c>
      <c r="AI1057" s="150">
        <v>0.46900000000000003</v>
      </c>
    </row>
    <row r="1058" spans="33:35" ht="15" customHeight="1">
      <c r="AG1058" s="347" t="s">
        <v>2457</v>
      </c>
      <c r="AH1058" s="347" t="s">
        <v>805</v>
      </c>
      <c r="AI1058" s="150">
        <v>0.496</v>
      </c>
    </row>
    <row r="1059" spans="33:35" ht="15" customHeight="1">
      <c r="AG1059" s="347" t="s">
        <v>5046</v>
      </c>
      <c r="AH1059" s="347" t="s">
        <v>1028</v>
      </c>
      <c r="AI1059" s="150">
        <v>0.52800000000000002</v>
      </c>
    </row>
    <row r="1060" spans="33:35" ht="15" customHeight="1">
      <c r="AG1060" s="347" t="s">
        <v>2458</v>
      </c>
      <c r="AH1060" s="347" t="s">
        <v>5047</v>
      </c>
      <c r="AI1060" s="150">
        <v>8.1000000000000003E-2</v>
      </c>
    </row>
    <row r="1061" spans="33:35" ht="15" customHeight="1">
      <c r="AG1061" s="347" t="s">
        <v>2459</v>
      </c>
      <c r="AH1061" s="347" t="s">
        <v>5048</v>
      </c>
      <c r="AI1061" s="150">
        <v>0</v>
      </c>
    </row>
    <row r="1062" spans="33:35" ht="15" customHeight="1">
      <c r="AG1062" s="347" t="s">
        <v>2462</v>
      </c>
      <c r="AH1062" s="347" t="s">
        <v>5049</v>
      </c>
      <c r="AI1062" s="150">
        <v>0.55800000000000005</v>
      </c>
    </row>
    <row r="1063" spans="33:35" ht="15" customHeight="1">
      <c r="AG1063" s="347" t="s">
        <v>5050</v>
      </c>
      <c r="AH1063" s="347" t="s">
        <v>1114</v>
      </c>
      <c r="AI1063" s="150">
        <v>0.495</v>
      </c>
    </row>
    <row r="1064" spans="33:35" ht="15" customHeight="1">
      <c r="AG1064" s="347" t="s">
        <v>5051</v>
      </c>
      <c r="AH1064" s="347" t="s">
        <v>1102</v>
      </c>
      <c r="AI1064" s="150">
        <v>0.47100000000000003</v>
      </c>
    </row>
    <row r="1065" spans="33:35" ht="15" customHeight="1">
      <c r="AG1065" s="347" t="s">
        <v>2463</v>
      </c>
      <c r="AH1065" s="347" t="s">
        <v>1077</v>
      </c>
      <c r="AI1065" s="150">
        <v>0.52800000000000002</v>
      </c>
    </row>
    <row r="1066" spans="33:35" ht="15" customHeight="1">
      <c r="AG1066" s="347" t="s">
        <v>5052</v>
      </c>
      <c r="AH1066" s="347" t="s">
        <v>1005</v>
      </c>
      <c r="AI1066" s="150">
        <v>0.48599999999999999</v>
      </c>
    </row>
    <row r="1067" spans="33:35" ht="15" customHeight="1">
      <c r="AG1067" s="347" t="s">
        <v>5053</v>
      </c>
      <c r="AH1067" s="347" t="s">
        <v>786</v>
      </c>
      <c r="AI1067" s="150">
        <v>0.64499999999999991</v>
      </c>
    </row>
    <row r="1068" spans="33:35" ht="15" customHeight="1">
      <c r="AG1068" s="347" t="s">
        <v>2464</v>
      </c>
      <c r="AH1068" s="347" t="s">
        <v>910</v>
      </c>
      <c r="AI1068" s="150">
        <v>0.28299999999999997</v>
      </c>
    </row>
    <row r="1069" spans="33:35" ht="15" customHeight="1">
      <c r="AG1069" s="347" t="s">
        <v>2465</v>
      </c>
      <c r="AH1069" s="347" t="s">
        <v>787</v>
      </c>
      <c r="AI1069" s="150">
        <v>0.55599999999999994</v>
      </c>
    </row>
    <row r="1070" spans="33:35" ht="15" customHeight="1">
      <c r="AG1070" s="347" t="s">
        <v>2466</v>
      </c>
      <c r="AH1070" s="347" t="s">
        <v>1083</v>
      </c>
      <c r="AI1070" s="150">
        <v>0</v>
      </c>
    </row>
    <row r="1071" spans="33:35" ht="15" customHeight="1">
      <c r="AG1071" s="347" t="s">
        <v>2467</v>
      </c>
      <c r="AH1071" s="347" t="s">
        <v>1084</v>
      </c>
      <c r="AI1071" s="150">
        <v>0</v>
      </c>
    </row>
    <row r="1072" spans="33:35" ht="15" customHeight="1">
      <c r="AG1072" s="347" t="s">
        <v>5054</v>
      </c>
      <c r="AH1072" s="347" t="s">
        <v>5055</v>
      </c>
      <c r="AI1072" s="150">
        <v>0.442</v>
      </c>
    </row>
    <row r="1073" spans="33:35" ht="15" customHeight="1">
      <c r="AG1073" s="347" t="s">
        <v>5056</v>
      </c>
      <c r="AH1073" s="347" t="s">
        <v>5057</v>
      </c>
      <c r="AI1073" s="150">
        <v>0.442</v>
      </c>
    </row>
    <row r="1074" spans="33:35" ht="15" customHeight="1">
      <c r="AG1074" s="347" t="s">
        <v>2468</v>
      </c>
      <c r="AH1074" s="347" t="s">
        <v>1251</v>
      </c>
      <c r="AI1074" s="150">
        <v>0.51200000000000001</v>
      </c>
    </row>
    <row r="1075" spans="33:35" ht="15" customHeight="1">
      <c r="AG1075" s="347" t="s">
        <v>2469</v>
      </c>
      <c r="AH1075" s="347" t="s">
        <v>1303</v>
      </c>
      <c r="AI1075" s="150">
        <v>0.42499999999999999</v>
      </c>
    </row>
    <row r="1076" spans="33:35" ht="15" customHeight="1">
      <c r="AG1076" s="347" t="s">
        <v>5058</v>
      </c>
      <c r="AH1076" s="347" t="s">
        <v>1321</v>
      </c>
      <c r="AI1076" s="150">
        <v>0.55500000000000005</v>
      </c>
    </row>
    <row r="1077" spans="33:35" ht="15" customHeight="1">
      <c r="AG1077" s="347" t="s">
        <v>5059</v>
      </c>
      <c r="AH1077" s="347" t="s">
        <v>1250</v>
      </c>
      <c r="AI1077" s="150">
        <v>0.53500000000000003</v>
      </c>
    </row>
    <row r="1078" spans="33:35" ht="15" customHeight="1">
      <c r="AG1078" s="347" t="s">
        <v>2470</v>
      </c>
      <c r="AH1078" s="347" t="s">
        <v>911</v>
      </c>
      <c r="AI1078" s="150">
        <v>0.58600000000000008</v>
      </c>
    </row>
    <row r="1079" spans="33:35" ht="15" customHeight="1">
      <c r="AG1079" s="347" t="s">
        <v>2471</v>
      </c>
      <c r="AH1079" s="347" t="s">
        <v>5060</v>
      </c>
      <c r="AI1079" s="150">
        <v>0</v>
      </c>
    </row>
    <row r="1080" spans="33:35" ht="15" customHeight="1">
      <c r="AG1080" s="347" t="s">
        <v>2472</v>
      </c>
      <c r="AH1080" s="347" t="s">
        <v>5061</v>
      </c>
      <c r="AI1080" s="150">
        <v>0.23200000000000001</v>
      </c>
    </row>
    <row r="1081" spans="33:35" ht="15" customHeight="1">
      <c r="AG1081" s="347" t="s">
        <v>2473</v>
      </c>
      <c r="AH1081" s="347" t="s">
        <v>5062</v>
      </c>
      <c r="AI1081" s="150">
        <v>0.31</v>
      </c>
    </row>
    <row r="1082" spans="33:35" ht="15" customHeight="1">
      <c r="AG1082" s="347" t="s">
        <v>2474</v>
      </c>
      <c r="AH1082" s="347" t="s">
        <v>5063</v>
      </c>
      <c r="AI1082" s="150">
        <v>0.312</v>
      </c>
    </row>
    <row r="1083" spans="33:35" ht="15" customHeight="1">
      <c r="AG1083" s="347" t="s">
        <v>2475</v>
      </c>
      <c r="AH1083" s="347" t="s">
        <v>5064</v>
      </c>
      <c r="AI1083" s="150">
        <v>0.35300000000000004</v>
      </c>
    </row>
    <row r="1084" spans="33:35" ht="15" customHeight="1">
      <c r="AG1084" s="347" t="s">
        <v>2476</v>
      </c>
      <c r="AH1084" s="347" t="s">
        <v>5065</v>
      </c>
      <c r="AI1084" s="150">
        <v>0.30200000000000005</v>
      </c>
    </row>
    <row r="1085" spans="33:35" ht="15" customHeight="1">
      <c r="AG1085" s="347" t="s">
        <v>2477</v>
      </c>
      <c r="AH1085" s="347" t="s">
        <v>5066</v>
      </c>
      <c r="AI1085" s="150">
        <v>0.36200000000000004</v>
      </c>
    </row>
    <row r="1086" spans="33:35" ht="15" customHeight="1">
      <c r="AG1086" s="347" t="s">
        <v>2478</v>
      </c>
      <c r="AH1086" s="347" t="s">
        <v>5067</v>
      </c>
      <c r="AI1086" s="150">
        <v>0.45</v>
      </c>
    </row>
    <row r="1087" spans="33:35" ht="15" customHeight="1">
      <c r="AG1087" s="347" t="s">
        <v>2479</v>
      </c>
      <c r="AH1087" s="347" t="s">
        <v>5068</v>
      </c>
      <c r="AI1087" s="150">
        <v>0.25</v>
      </c>
    </row>
    <row r="1088" spans="33:35" ht="15" customHeight="1">
      <c r="AG1088" s="347" t="s">
        <v>5069</v>
      </c>
      <c r="AH1088" s="347" t="s">
        <v>5070</v>
      </c>
      <c r="AI1088" s="150">
        <v>0.58399999999999996</v>
      </c>
    </row>
    <row r="1089" spans="33:35" ht="15" customHeight="1">
      <c r="AG1089" s="347" t="s">
        <v>2483</v>
      </c>
      <c r="AH1089" s="347" t="s">
        <v>5071</v>
      </c>
      <c r="AI1089" s="150">
        <v>0.45600000000000002</v>
      </c>
    </row>
    <row r="1090" spans="33:35" ht="15" customHeight="1">
      <c r="AG1090" s="347" t="s">
        <v>5072</v>
      </c>
      <c r="AH1090" s="347" t="s">
        <v>1132</v>
      </c>
      <c r="AI1090" s="150">
        <v>0.63700000000000001</v>
      </c>
    </row>
    <row r="1091" spans="33:35" ht="15" customHeight="1">
      <c r="AG1091" s="347" t="s">
        <v>5073</v>
      </c>
      <c r="AH1091" s="347" t="s">
        <v>1192</v>
      </c>
      <c r="AI1091" s="150">
        <v>0.56200000000000006</v>
      </c>
    </row>
    <row r="1092" spans="33:35" ht="15" customHeight="1">
      <c r="AG1092" s="347" t="s">
        <v>2484</v>
      </c>
      <c r="AH1092" s="347" t="s">
        <v>1031</v>
      </c>
      <c r="AI1092" s="150">
        <v>0.60400000000000009</v>
      </c>
    </row>
    <row r="1093" spans="33:35" ht="15" customHeight="1">
      <c r="AG1093" s="347" t="s">
        <v>2485</v>
      </c>
      <c r="AH1093" s="347" t="s">
        <v>790</v>
      </c>
      <c r="AI1093" s="150">
        <v>0.59899999999999998</v>
      </c>
    </row>
    <row r="1094" spans="33:35" ht="15" customHeight="1">
      <c r="AG1094" s="347" t="s">
        <v>2486</v>
      </c>
      <c r="AH1094" s="347" t="s">
        <v>1162</v>
      </c>
      <c r="AI1094" s="150">
        <v>0.60599999999999998</v>
      </c>
    </row>
    <row r="1095" spans="33:35" ht="15" customHeight="1">
      <c r="AG1095" s="347" t="s">
        <v>2487</v>
      </c>
      <c r="AH1095" s="347" t="s">
        <v>964</v>
      </c>
      <c r="AI1095" s="150">
        <v>0.4</v>
      </c>
    </row>
    <row r="1096" spans="33:35" ht="15" customHeight="1">
      <c r="AG1096" s="347" t="s">
        <v>2488</v>
      </c>
      <c r="AH1096" s="347" t="s">
        <v>1306</v>
      </c>
      <c r="AI1096" s="150">
        <v>0.46599999999999997</v>
      </c>
    </row>
    <row r="1097" spans="33:35" ht="15" customHeight="1">
      <c r="AG1097" s="347" t="s">
        <v>5074</v>
      </c>
      <c r="AH1097" s="347" t="s">
        <v>926</v>
      </c>
      <c r="AI1097" s="150">
        <v>0.49399999999999999</v>
      </c>
    </row>
    <row r="1098" spans="33:35" ht="15" customHeight="1">
      <c r="AG1098" s="347" t="s">
        <v>5075</v>
      </c>
      <c r="AH1098" s="347" t="s">
        <v>906</v>
      </c>
      <c r="AI1098" s="150">
        <v>0.38900000000000001</v>
      </c>
    </row>
    <row r="1099" spans="33:35" ht="15" customHeight="1">
      <c r="AG1099" s="347" t="s">
        <v>5076</v>
      </c>
      <c r="AH1099" s="347" t="s">
        <v>1167</v>
      </c>
      <c r="AI1099" s="150">
        <v>0.67699999999999994</v>
      </c>
    </row>
    <row r="1100" spans="33:35" ht="15" customHeight="1">
      <c r="AG1100" s="347" t="s">
        <v>2489</v>
      </c>
      <c r="AH1100" s="347" t="s">
        <v>1277</v>
      </c>
      <c r="AI1100" s="150">
        <v>0.42000000000000004</v>
      </c>
    </row>
    <row r="1101" spans="33:35" ht="15" customHeight="1">
      <c r="AG1101" s="347" t="s">
        <v>2490</v>
      </c>
      <c r="AH1101" s="347" t="s">
        <v>1047</v>
      </c>
      <c r="AI1101" s="150">
        <v>0.56200000000000006</v>
      </c>
    </row>
    <row r="1102" spans="33:35" ht="15" customHeight="1">
      <c r="AG1102" s="347" t="s">
        <v>2500</v>
      </c>
      <c r="AH1102" s="347" t="s">
        <v>1254</v>
      </c>
      <c r="AI1102" s="150">
        <v>0.56099999999999994</v>
      </c>
    </row>
    <row r="1103" spans="33:35" ht="15" customHeight="1">
      <c r="AG1103" s="347" t="s">
        <v>2491</v>
      </c>
      <c r="AH1103" s="347" t="s">
        <v>913</v>
      </c>
      <c r="AI1103" s="150">
        <v>0.56200000000000006</v>
      </c>
    </row>
    <row r="1104" spans="33:35" ht="15" customHeight="1">
      <c r="AG1104" s="347" t="s">
        <v>2492</v>
      </c>
      <c r="AH1104" s="347" t="s">
        <v>1035</v>
      </c>
      <c r="AI1104" s="150">
        <v>0.60199999999999998</v>
      </c>
    </row>
    <row r="1105" spans="33:35" ht="15" customHeight="1">
      <c r="AG1105" s="347" t="s">
        <v>2493</v>
      </c>
      <c r="AH1105" s="347" t="s">
        <v>1049</v>
      </c>
      <c r="AI1105" s="150">
        <v>0.55400000000000005</v>
      </c>
    </row>
    <row r="1106" spans="33:35" ht="15" customHeight="1">
      <c r="AG1106" s="347" t="s">
        <v>2494</v>
      </c>
      <c r="AH1106" s="347" t="s">
        <v>1146</v>
      </c>
      <c r="AI1106" s="150">
        <v>0.56099999999999994</v>
      </c>
    </row>
    <row r="1107" spans="33:35" ht="15" customHeight="1">
      <c r="AG1107" s="347" t="s">
        <v>2495</v>
      </c>
      <c r="AH1107" s="347" t="s">
        <v>1060</v>
      </c>
      <c r="AI1107" s="150">
        <v>0.66400000000000003</v>
      </c>
    </row>
    <row r="1108" spans="33:35" ht="15" customHeight="1">
      <c r="AG1108" s="347" t="s">
        <v>2496</v>
      </c>
      <c r="AH1108" s="347" t="s">
        <v>1278</v>
      </c>
      <c r="AI1108" s="150">
        <v>0.78400000000000003</v>
      </c>
    </row>
    <row r="1109" spans="33:35" ht="15" customHeight="1">
      <c r="AG1109" s="347" t="s">
        <v>2497</v>
      </c>
      <c r="AH1109" s="347" t="s">
        <v>702</v>
      </c>
      <c r="AI1109" s="150">
        <v>0.77200000000000002</v>
      </c>
    </row>
    <row r="1110" spans="33:35" ht="15" customHeight="1">
      <c r="AG1110" s="347" t="s">
        <v>2498</v>
      </c>
      <c r="AH1110" s="347" t="s">
        <v>1070</v>
      </c>
      <c r="AI1110" s="150">
        <v>0.46599999999999997</v>
      </c>
    </row>
    <row r="1111" spans="33:35" ht="15" customHeight="1">
      <c r="AG1111" s="347" t="s">
        <v>2499</v>
      </c>
      <c r="AH1111" s="347" t="s">
        <v>1242</v>
      </c>
      <c r="AI1111" s="150">
        <v>0.629</v>
      </c>
    </row>
    <row r="1112" spans="33:35" ht="15" customHeight="1">
      <c r="AG1112" s="347" t="s">
        <v>5077</v>
      </c>
      <c r="AH1112" s="347" t="s">
        <v>1259</v>
      </c>
      <c r="AI1112" s="150">
        <v>0.55699999999999994</v>
      </c>
    </row>
    <row r="1113" spans="33:35" ht="15" customHeight="1">
      <c r="AG1113" s="347" t="s">
        <v>2501</v>
      </c>
      <c r="AH1113" s="347" t="s">
        <v>4946</v>
      </c>
      <c r="AI1113" s="150">
        <v>0.39900000000000002</v>
      </c>
    </row>
    <row r="1114" spans="33:35" ht="15" customHeight="1">
      <c r="AG1114" s="347" t="s">
        <v>5078</v>
      </c>
      <c r="AH1114" s="347" t="s">
        <v>5079</v>
      </c>
      <c r="AI1114" s="150">
        <v>0.68</v>
      </c>
    </row>
    <row r="1115" spans="33:35" ht="15" customHeight="1">
      <c r="AG1115" s="347" t="s">
        <v>2505</v>
      </c>
      <c r="AH1115" s="347" t="s">
        <v>5080</v>
      </c>
      <c r="AI1115" s="150">
        <v>0.67800000000000005</v>
      </c>
    </row>
    <row r="1116" spans="33:35" ht="15" customHeight="1">
      <c r="AG1116" s="347" t="s">
        <v>2506</v>
      </c>
      <c r="AH1116" s="347" t="s">
        <v>1314</v>
      </c>
      <c r="AI1116" s="150">
        <v>0.5</v>
      </c>
    </row>
    <row r="1117" spans="33:35" ht="15" customHeight="1">
      <c r="AG1117" s="347" t="s">
        <v>5081</v>
      </c>
      <c r="AH1117" s="347" t="s">
        <v>1232</v>
      </c>
      <c r="AI1117" s="150">
        <v>0.57899999999999996</v>
      </c>
    </row>
    <row r="1118" spans="33:35" ht="15" customHeight="1">
      <c r="AG1118" s="347" t="s">
        <v>2508</v>
      </c>
      <c r="AH1118" s="347" t="s">
        <v>972</v>
      </c>
      <c r="AI1118" s="150">
        <v>0.56200000000000006</v>
      </c>
    </row>
    <row r="1119" spans="33:35" ht="15" customHeight="1">
      <c r="AG1119" s="347" t="s">
        <v>2509</v>
      </c>
      <c r="AH1119" s="347" t="s">
        <v>1153</v>
      </c>
      <c r="AI1119" s="150">
        <v>0.71199999999999997</v>
      </c>
    </row>
    <row r="1120" spans="33:35" ht="15" customHeight="1">
      <c r="AG1120" s="347" t="s">
        <v>2510</v>
      </c>
      <c r="AH1120" s="347" t="s">
        <v>952</v>
      </c>
      <c r="AI1120" s="150">
        <v>0.54199999999999993</v>
      </c>
    </row>
    <row r="1121" spans="33:35" ht="15" customHeight="1">
      <c r="AG1121" s="347" t="s">
        <v>5082</v>
      </c>
      <c r="AH1121" s="347" t="s">
        <v>1206</v>
      </c>
      <c r="AI1121" s="150">
        <v>0.57099999999999995</v>
      </c>
    </row>
    <row r="1122" spans="33:35" ht="15" customHeight="1">
      <c r="AG1122" s="347" t="s">
        <v>2511</v>
      </c>
      <c r="AH1122" s="347" t="s">
        <v>1326</v>
      </c>
      <c r="AI1122" s="150">
        <v>0.55800000000000005</v>
      </c>
    </row>
    <row r="1123" spans="33:35" ht="15" customHeight="1">
      <c r="AG1123" s="347" t="s">
        <v>2512</v>
      </c>
      <c r="AH1123" s="347" t="s">
        <v>1313</v>
      </c>
      <c r="AI1123" s="150">
        <v>0.52300000000000002</v>
      </c>
    </row>
    <row r="1124" spans="33:35" ht="15" customHeight="1">
      <c r="AG1124" s="347" t="s">
        <v>5083</v>
      </c>
      <c r="AH1124" s="347" t="s">
        <v>836</v>
      </c>
      <c r="AI1124" s="150">
        <v>0.54600000000000004</v>
      </c>
    </row>
    <row r="1125" spans="33:35" ht="15" customHeight="1">
      <c r="AG1125" s="347" t="s">
        <v>2513</v>
      </c>
      <c r="AH1125" s="347" t="s">
        <v>1080</v>
      </c>
      <c r="AI1125" s="150">
        <v>0.59699999999999998</v>
      </c>
    </row>
    <row r="1126" spans="33:35" ht="15" customHeight="1">
      <c r="AG1126" s="347" t="s">
        <v>5084</v>
      </c>
      <c r="AH1126" s="347" t="s">
        <v>1237</v>
      </c>
      <c r="AI1126" s="150">
        <v>0.30599999999999999</v>
      </c>
    </row>
    <row r="1127" spans="33:35" ht="15" customHeight="1">
      <c r="AG1127" s="347" t="s">
        <v>2514</v>
      </c>
      <c r="AH1127" s="347" t="s">
        <v>5085</v>
      </c>
      <c r="AI1127" s="150">
        <v>0</v>
      </c>
    </row>
    <row r="1128" spans="33:35" ht="15" customHeight="1">
      <c r="AG1128" s="347" t="s">
        <v>2517</v>
      </c>
      <c r="AH1128" s="347" t="s">
        <v>5086</v>
      </c>
      <c r="AI1128" s="150">
        <v>0.41800000000000004</v>
      </c>
    </row>
    <row r="1129" spans="33:35" ht="15" customHeight="1">
      <c r="AG1129" s="347" t="s">
        <v>2518</v>
      </c>
      <c r="AH1129" s="347" t="s">
        <v>4952</v>
      </c>
      <c r="AI1129" s="150">
        <v>0</v>
      </c>
    </row>
    <row r="1130" spans="33:35" ht="15" customHeight="1">
      <c r="AG1130" s="347" t="s">
        <v>2519</v>
      </c>
      <c r="AH1130" s="347" t="s">
        <v>5087</v>
      </c>
      <c r="AI1130" s="150">
        <v>0.61699999999999999</v>
      </c>
    </row>
    <row r="1131" spans="33:35" ht="15" customHeight="1">
      <c r="AG1131" s="347" t="s">
        <v>2520</v>
      </c>
      <c r="AH1131" s="347" t="s">
        <v>4953</v>
      </c>
      <c r="AI1131" s="150">
        <v>0.61499999999999999</v>
      </c>
    </row>
    <row r="1132" spans="33:35" ht="15" customHeight="1">
      <c r="AG1132" s="347" t="s">
        <v>2521</v>
      </c>
      <c r="AH1132" s="347" t="s">
        <v>961</v>
      </c>
      <c r="AI1132" s="150">
        <v>0.255</v>
      </c>
    </row>
    <row r="1133" spans="33:35" ht="15" customHeight="1">
      <c r="AG1133" s="347" t="s">
        <v>2522</v>
      </c>
      <c r="AH1133" s="347" t="s">
        <v>1050</v>
      </c>
      <c r="AI1133" s="150">
        <v>0.62</v>
      </c>
    </row>
    <row r="1134" spans="33:35" ht="15" customHeight="1">
      <c r="AG1134" s="347" t="s">
        <v>2523</v>
      </c>
      <c r="AH1134" s="347" t="s">
        <v>1327</v>
      </c>
      <c r="AI1134" s="150">
        <v>0.41899999999999998</v>
      </c>
    </row>
    <row r="1135" spans="33:35" ht="15" customHeight="1">
      <c r="AG1135" s="347" t="s">
        <v>2524</v>
      </c>
      <c r="AH1135" s="347" t="s">
        <v>1025</v>
      </c>
      <c r="AI1135" s="150">
        <v>0.58899999999999997</v>
      </c>
    </row>
    <row r="1136" spans="33:35" ht="15" customHeight="1">
      <c r="AG1136" s="347" t="s">
        <v>2525</v>
      </c>
      <c r="AH1136" s="347" t="s">
        <v>1152</v>
      </c>
      <c r="AI1136" s="150">
        <v>0.69599999999999995</v>
      </c>
    </row>
    <row r="1137" spans="33:35" ht="15" customHeight="1">
      <c r="AG1137" s="347" t="s">
        <v>2526</v>
      </c>
      <c r="AH1137" s="347" t="s">
        <v>974</v>
      </c>
      <c r="AI1137" s="150">
        <v>0.55699999999999994</v>
      </c>
    </row>
    <row r="1138" spans="33:35" ht="15" customHeight="1">
      <c r="AG1138" s="347" t="s">
        <v>2527</v>
      </c>
      <c r="AH1138" s="347" t="s">
        <v>968</v>
      </c>
      <c r="AI1138" s="150">
        <v>0.54900000000000004</v>
      </c>
    </row>
    <row r="1139" spans="33:35" ht="15" customHeight="1">
      <c r="AG1139" s="347" t="s">
        <v>2528</v>
      </c>
      <c r="AH1139" s="347" t="s">
        <v>1295</v>
      </c>
      <c r="AI1139" s="150">
        <v>0.79400000000000004</v>
      </c>
    </row>
    <row r="1140" spans="33:35" ht="15" customHeight="1">
      <c r="AG1140" s="347" t="s">
        <v>2529</v>
      </c>
      <c r="AH1140" s="347" t="s">
        <v>5088</v>
      </c>
      <c r="AI1140" s="150">
        <v>0</v>
      </c>
    </row>
    <row r="1141" spans="33:35" ht="15" customHeight="1">
      <c r="AG1141" s="347" t="s">
        <v>2530</v>
      </c>
      <c r="AH1141" s="347" t="s">
        <v>5089</v>
      </c>
      <c r="AI1141" s="150">
        <v>0.46299999999999997</v>
      </c>
    </row>
    <row r="1142" spans="33:35" ht="15" customHeight="1">
      <c r="AG1142" s="347" t="s">
        <v>2531</v>
      </c>
      <c r="AH1142" s="347" t="s">
        <v>987</v>
      </c>
      <c r="AI1142" s="150">
        <v>0.51200000000000001</v>
      </c>
    </row>
    <row r="1143" spans="33:35" ht="15" customHeight="1">
      <c r="AG1143" s="347" t="s">
        <v>2532</v>
      </c>
      <c r="AH1143" s="347" t="s">
        <v>1264</v>
      </c>
      <c r="AI1143" s="150">
        <v>0.70100000000000007</v>
      </c>
    </row>
    <row r="1144" spans="33:35" ht="15" customHeight="1">
      <c r="AG1144" s="347" t="s">
        <v>5090</v>
      </c>
      <c r="AH1144" s="347" t="s">
        <v>1135</v>
      </c>
      <c r="AI1144" s="150">
        <v>0.49399999999999999</v>
      </c>
    </row>
    <row r="1145" spans="33:35" ht="15" customHeight="1">
      <c r="AG1145" s="347" t="s">
        <v>2533</v>
      </c>
      <c r="AH1145" s="347" t="s">
        <v>977</v>
      </c>
      <c r="AI1145" s="150">
        <v>0.56200000000000006</v>
      </c>
    </row>
    <row r="1146" spans="33:35" ht="15" customHeight="1">
      <c r="AG1146" s="347" t="s">
        <v>2534</v>
      </c>
      <c r="AH1146" s="347" t="s">
        <v>837</v>
      </c>
      <c r="AI1146" s="150">
        <v>0.56400000000000006</v>
      </c>
    </row>
    <row r="1147" spans="33:35" ht="15" customHeight="1">
      <c r="AG1147" s="347" t="s">
        <v>2535</v>
      </c>
      <c r="AH1147" s="347" t="s">
        <v>1279</v>
      </c>
      <c r="AI1147" s="150">
        <v>0.57200000000000006</v>
      </c>
    </row>
    <row r="1148" spans="33:35" ht="15" customHeight="1">
      <c r="AG1148" s="347" t="s">
        <v>2536</v>
      </c>
      <c r="AH1148" s="347" t="s">
        <v>1307</v>
      </c>
      <c r="AI1148" s="150">
        <v>0.64499999999999991</v>
      </c>
    </row>
    <row r="1149" spans="33:35" ht="15" customHeight="1">
      <c r="AG1149" s="347" t="s">
        <v>2537</v>
      </c>
      <c r="AH1149" s="347" t="s">
        <v>1329</v>
      </c>
      <c r="AI1149" s="150">
        <v>0.39700000000000002</v>
      </c>
    </row>
    <row r="1150" spans="33:35" ht="15" customHeight="1">
      <c r="AG1150" s="347" t="s">
        <v>5091</v>
      </c>
      <c r="AH1150" s="347" t="s">
        <v>1231</v>
      </c>
      <c r="AI1150" s="150">
        <v>0.64899999999999991</v>
      </c>
    </row>
    <row r="1151" spans="33:35" ht="15" customHeight="1">
      <c r="AG1151" s="347" t="s">
        <v>2538</v>
      </c>
      <c r="AH1151" s="347" t="s">
        <v>904</v>
      </c>
      <c r="AI1151" s="150">
        <v>0.54</v>
      </c>
    </row>
    <row r="1152" spans="33:35" ht="15" customHeight="1">
      <c r="AG1152" s="347" t="s">
        <v>2539</v>
      </c>
      <c r="AH1152" s="347" t="s">
        <v>1037</v>
      </c>
      <c r="AI1152" s="150">
        <v>0.32</v>
      </c>
    </row>
    <row r="1153" spans="33:35" ht="15" customHeight="1">
      <c r="AG1153" s="347" t="s">
        <v>2540</v>
      </c>
      <c r="AH1153" s="347" t="s">
        <v>1010</v>
      </c>
      <c r="AI1153" s="150">
        <v>0.39</v>
      </c>
    </row>
    <row r="1154" spans="33:35" ht="15" customHeight="1">
      <c r="AG1154" s="347" t="s">
        <v>2541</v>
      </c>
      <c r="AH1154" s="347" t="s">
        <v>1081</v>
      </c>
      <c r="AI1154" s="150">
        <v>0.623</v>
      </c>
    </row>
    <row r="1155" spans="33:35" ht="15" customHeight="1">
      <c r="AG1155" s="347" t="s">
        <v>2542</v>
      </c>
      <c r="AH1155" s="347" t="s">
        <v>1284</v>
      </c>
      <c r="AI1155" s="150">
        <v>0.378</v>
      </c>
    </row>
    <row r="1156" spans="33:35" ht="15" customHeight="1">
      <c r="AG1156" s="347" t="s">
        <v>2543</v>
      </c>
      <c r="AH1156" s="347" t="s">
        <v>1253</v>
      </c>
      <c r="AI1156" s="150">
        <v>0.46599999999999997</v>
      </c>
    </row>
    <row r="1157" spans="33:35" ht="15" customHeight="1">
      <c r="AG1157" s="347" t="s">
        <v>2544</v>
      </c>
      <c r="AH1157" s="347" t="s">
        <v>811</v>
      </c>
      <c r="AI1157" s="150">
        <v>0.51600000000000001</v>
      </c>
    </row>
    <row r="1158" spans="33:35" ht="15" customHeight="1">
      <c r="AG1158" s="347" t="s">
        <v>2546</v>
      </c>
      <c r="AH1158" s="347" t="s">
        <v>1133</v>
      </c>
      <c r="AI1158" s="150">
        <v>0.502</v>
      </c>
    </row>
    <row r="1159" spans="33:35" ht="15" customHeight="1">
      <c r="AG1159" s="347" t="s">
        <v>5092</v>
      </c>
      <c r="AH1159" s="347" t="s">
        <v>1086</v>
      </c>
      <c r="AI1159" s="150">
        <v>0.57399999999999995</v>
      </c>
    </row>
    <row r="1160" spans="33:35" ht="15" customHeight="1">
      <c r="AG1160" s="347" t="s">
        <v>2547</v>
      </c>
      <c r="AH1160" s="347" t="s">
        <v>738</v>
      </c>
      <c r="AI1160" s="150">
        <v>0.53799999999999992</v>
      </c>
    </row>
    <row r="1161" spans="33:35" ht="15" customHeight="1">
      <c r="AG1161" s="347" t="s">
        <v>2548</v>
      </c>
      <c r="AH1161" s="347" t="s">
        <v>1258</v>
      </c>
      <c r="AI1161" s="150">
        <v>0.57099999999999995</v>
      </c>
    </row>
    <row r="1162" spans="33:35" ht="15" customHeight="1">
      <c r="AG1162" s="347" t="s">
        <v>2549</v>
      </c>
      <c r="AH1162" s="347" t="s">
        <v>966</v>
      </c>
      <c r="AI1162" s="150">
        <v>0.60799999999999998</v>
      </c>
    </row>
    <row r="1163" spans="33:35" ht="15" customHeight="1">
      <c r="AG1163" s="347" t="s">
        <v>2550</v>
      </c>
      <c r="AH1163" s="347" t="s">
        <v>838</v>
      </c>
      <c r="AI1163" s="150">
        <v>0.57300000000000006</v>
      </c>
    </row>
    <row r="1164" spans="33:35" ht="15" customHeight="1">
      <c r="AG1164" s="347" t="s">
        <v>2551</v>
      </c>
      <c r="AH1164" s="347" t="s">
        <v>1181</v>
      </c>
      <c r="AI1164" s="150">
        <v>0.32100000000000001</v>
      </c>
    </row>
    <row r="1165" spans="33:35" ht="15" customHeight="1">
      <c r="AG1165" s="347" t="s">
        <v>2552</v>
      </c>
      <c r="AH1165" s="347" t="s">
        <v>1309</v>
      </c>
      <c r="AI1165" s="150">
        <v>0.59399999999999997</v>
      </c>
    </row>
    <row r="1166" spans="33:35" ht="15" customHeight="1">
      <c r="AG1166" s="347" t="s">
        <v>2553</v>
      </c>
      <c r="AH1166" s="347" t="s">
        <v>1142</v>
      </c>
      <c r="AI1166" s="150">
        <v>0.54100000000000004</v>
      </c>
    </row>
    <row r="1167" spans="33:35" ht="15" customHeight="1">
      <c r="AG1167" s="347" t="s">
        <v>2554</v>
      </c>
      <c r="AH1167" s="347" t="s">
        <v>839</v>
      </c>
      <c r="AI1167" s="150">
        <v>0.53700000000000003</v>
      </c>
    </row>
    <row r="1168" spans="33:35" ht="15" customHeight="1">
      <c r="AG1168" s="347" t="s">
        <v>2555</v>
      </c>
      <c r="AH1168" s="347" t="s">
        <v>1012</v>
      </c>
      <c r="AI1168" s="150">
        <v>0.52300000000000002</v>
      </c>
    </row>
    <row r="1169" spans="33:35" ht="15" customHeight="1">
      <c r="AG1169" s="347" t="s">
        <v>2556</v>
      </c>
      <c r="AH1169" s="347" t="s">
        <v>1067</v>
      </c>
      <c r="AI1169" s="150">
        <v>0.48000000000000004</v>
      </c>
    </row>
    <row r="1170" spans="33:35" ht="15" customHeight="1">
      <c r="AG1170" s="347" t="s">
        <v>2557</v>
      </c>
      <c r="AH1170" s="347" t="s">
        <v>813</v>
      </c>
      <c r="AI1170" s="150">
        <v>0.55099999999999993</v>
      </c>
    </row>
    <row r="1171" spans="33:35" ht="15" customHeight="1">
      <c r="AG1171" s="347" t="s">
        <v>5093</v>
      </c>
      <c r="AH1171" s="347" t="s">
        <v>922</v>
      </c>
      <c r="AI1171" s="150">
        <v>0.40900000000000003</v>
      </c>
    </row>
    <row r="1172" spans="33:35" ht="15" customHeight="1">
      <c r="AG1172" s="347" t="s">
        <v>2558</v>
      </c>
      <c r="AH1172" s="347" t="s">
        <v>727</v>
      </c>
      <c r="AI1172" s="150">
        <v>0.51800000000000002</v>
      </c>
    </row>
    <row r="1173" spans="33:35" ht="15" customHeight="1">
      <c r="AG1173" s="347" t="s">
        <v>2559</v>
      </c>
      <c r="AH1173" s="347" t="s">
        <v>996</v>
      </c>
      <c r="AI1173" s="150">
        <v>0.56200000000000006</v>
      </c>
    </row>
    <row r="1174" spans="33:35" ht="15" customHeight="1">
      <c r="AG1174" s="347" t="s">
        <v>2560</v>
      </c>
      <c r="AH1174" s="347" t="s">
        <v>1252</v>
      </c>
      <c r="AI1174" s="150">
        <v>0.64600000000000002</v>
      </c>
    </row>
    <row r="1175" spans="33:35" ht="15" customHeight="1">
      <c r="AG1175" s="347" t="s">
        <v>5094</v>
      </c>
      <c r="AH1175" s="347" t="s">
        <v>1233</v>
      </c>
      <c r="AI1175" s="150">
        <v>0.55699999999999994</v>
      </c>
    </row>
    <row r="1176" spans="33:35" ht="15" customHeight="1">
      <c r="AG1176" s="347" t="s">
        <v>2561</v>
      </c>
      <c r="AH1176" s="347" t="s">
        <v>999</v>
      </c>
      <c r="AI1176" s="150">
        <v>0.67699999999999994</v>
      </c>
    </row>
    <row r="1177" spans="33:35" ht="15" customHeight="1">
      <c r="AG1177" s="347" t="s">
        <v>2562</v>
      </c>
      <c r="AH1177" s="347" t="s">
        <v>728</v>
      </c>
      <c r="AI1177" s="150">
        <v>0.46200000000000002</v>
      </c>
    </row>
    <row r="1178" spans="33:35" ht="15" customHeight="1">
      <c r="AG1178" s="347" t="s">
        <v>2563</v>
      </c>
      <c r="AH1178" s="347" t="s">
        <v>976</v>
      </c>
      <c r="AI1178" s="150">
        <v>0.56200000000000006</v>
      </c>
    </row>
    <row r="1179" spans="33:35" ht="15" customHeight="1">
      <c r="AG1179" s="347" t="s">
        <v>2564</v>
      </c>
      <c r="AH1179" s="347" t="s">
        <v>5095</v>
      </c>
      <c r="AI1179" s="150">
        <v>0</v>
      </c>
    </row>
    <row r="1180" spans="33:35" ht="15" customHeight="1">
      <c r="AG1180" s="347" t="s">
        <v>2565</v>
      </c>
      <c r="AH1180" s="347" t="s">
        <v>1195</v>
      </c>
      <c r="AI1180" s="150">
        <v>0.52400000000000002</v>
      </c>
    </row>
    <row r="1181" spans="33:35" ht="15" customHeight="1">
      <c r="AG1181" s="347" t="s">
        <v>2566</v>
      </c>
      <c r="AH1181" s="347" t="s">
        <v>1123</v>
      </c>
      <c r="AI1181" s="150">
        <v>0.48399999999999999</v>
      </c>
    </row>
    <row r="1182" spans="33:35" ht="15" customHeight="1">
      <c r="AG1182" s="347" t="s">
        <v>2567</v>
      </c>
      <c r="AH1182" s="347" t="s">
        <v>1021</v>
      </c>
      <c r="AI1182" s="150">
        <v>0.71899999999999997</v>
      </c>
    </row>
    <row r="1183" spans="33:35" ht="15" customHeight="1">
      <c r="AG1183" s="347" t="s">
        <v>2568</v>
      </c>
      <c r="AH1183" s="347" t="s">
        <v>1116</v>
      </c>
      <c r="AI1183" s="150">
        <v>0.55800000000000005</v>
      </c>
    </row>
    <row r="1184" spans="33:35" ht="15" customHeight="1">
      <c r="AG1184" s="347" t="s">
        <v>2569</v>
      </c>
      <c r="AH1184" s="347" t="s">
        <v>1238</v>
      </c>
      <c r="AI1184" s="150">
        <v>0.40099999999999997</v>
      </c>
    </row>
    <row r="1185" spans="33:35" ht="15" customHeight="1">
      <c r="AG1185" s="347" t="s">
        <v>2570</v>
      </c>
      <c r="AH1185" s="347" t="s">
        <v>980</v>
      </c>
      <c r="AI1185" s="150">
        <v>0.55199999999999994</v>
      </c>
    </row>
    <row r="1186" spans="33:35" ht="15" customHeight="1">
      <c r="AG1186" s="347" t="s">
        <v>2571</v>
      </c>
      <c r="AH1186" s="347" t="s">
        <v>1291</v>
      </c>
      <c r="AI1186" s="150">
        <v>0.44</v>
      </c>
    </row>
    <row r="1187" spans="33:35" ht="15" customHeight="1">
      <c r="AG1187" s="347" t="s">
        <v>2572</v>
      </c>
      <c r="AH1187" s="347" t="s">
        <v>1019</v>
      </c>
      <c r="AI1187" s="150">
        <v>0.56300000000000006</v>
      </c>
    </row>
    <row r="1188" spans="33:35" ht="15" customHeight="1">
      <c r="AG1188" s="347" t="s">
        <v>2573</v>
      </c>
      <c r="AH1188" s="347" t="s">
        <v>971</v>
      </c>
      <c r="AI1188" s="150">
        <v>0.47800000000000004</v>
      </c>
    </row>
    <row r="1189" spans="33:35" ht="15" customHeight="1">
      <c r="AG1189" s="347" t="s">
        <v>5096</v>
      </c>
      <c r="AH1189" s="347" t="s">
        <v>928</v>
      </c>
      <c r="AI1189" s="150">
        <v>0.59500000000000008</v>
      </c>
    </row>
    <row r="1190" spans="33:35" ht="15" customHeight="1">
      <c r="AG1190" s="347" t="s">
        <v>2574</v>
      </c>
      <c r="AH1190" s="347" t="s">
        <v>929</v>
      </c>
      <c r="AI1190" s="150">
        <v>0.59500000000000008</v>
      </c>
    </row>
    <row r="1191" spans="33:35" ht="15" customHeight="1">
      <c r="AG1191" s="347" t="s">
        <v>5097</v>
      </c>
      <c r="AH1191" s="347" t="s">
        <v>930</v>
      </c>
      <c r="AI1191" s="150">
        <v>0.59500000000000008</v>
      </c>
    </row>
    <row r="1192" spans="33:35" ht="15" customHeight="1">
      <c r="AG1192" s="347" t="s">
        <v>2575</v>
      </c>
      <c r="AH1192" s="347" t="s">
        <v>931</v>
      </c>
      <c r="AI1192" s="150">
        <v>0.6</v>
      </c>
    </row>
    <row r="1193" spans="33:35" ht="15" customHeight="1">
      <c r="AG1193" s="347" t="s">
        <v>5098</v>
      </c>
      <c r="AH1193" s="347" t="s">
        <v>933</v>
      </c>
      <c r="AI1193" s="150">
        <v>0.59500000000000008</v>
      </c>
    </row>
    <row r="1194" spans="33:35" ht="15" customHeight="1">
      <c r="AG1194" s="347" t="s">
        <v>5099</v>
      </c>
      <c r="AH1194" s="347" t="s">
        <v>934</v>
      </c>
      <c r="AI1194" s="150">
        <v>0.59500000000000008</v>
      </c>
    </row>
    <row r="1195" spans="33:35" ht="15" customHeight="1">
      <c r="AG1195" s="347" t="s">
        <v>2576</v>
      </c>
      <c r="AH1195" s="347" t="s">
        <v>967</v>
      </c>
      <c r="AI1195" s="150">
        <v>0.60599999999999998</v>
      </c>
    </row>
    <row r="1196" spans="33:35" ht="15" customHeight="1">
      <c r="AG1196" s="347" t="s">
        <v>5100</v>
      </c>
      <c r="AH1196" s="347" t="s">
        <v>935</v>
      </c>
      <c r="AI1196" s="150">
        <v>0.59500000000000008</v>
      </c>
    </row>
    <row r="1197" spans="33:35" ht="15" customHeight="1">
      <c r="AG1197" s="347" t="s">
        <v>2577</v>
      </c>
      <c r="AH1197" s="347" t="s">
        <v>936</v>
      </c>
      <c r="AI1197" s="150">
        <v>0.60599999999999998</v>
      </c>
    </row>
    <row r="1198" spans="33:35" ht="15" customHeight="1">
      <c r="AG1198" s="347" t="s">
        <v>5101</v>
      </c>
      <c r="AH1198" s="347" t="s">
        <v>937</v>
      </c>
      <c r="AI1198" s="150">
        <v>0.59500000000000008</v>
      </c>
    </row>
    <row r="1199" spans="33:35" ht="15" customHeight="1">
      <c r="AG1199" s="347" t="s">
        <v>5102</v>
      </c>
      <c r="AH1199" s="347" t="s">
        <v>938</v>
      </c>
      <c r="AI1199" s="150">
        <v>0.59500000000000008</v>
      </c>
    </row>
    <row r="1200" spans="33:35" ht="15" customHeight="1">
      <c r="AG1200" s="347" t="s">
        <v>2578</v>
      </c>
      <c r="AH1200" s="347" t="s">
        <v>939</v>
      </c>
      <c r="AI1200" s="150">
        <v>0.59500000000000008</v>
      </c>
    </row>
    <row r="1201" spans="33:35" ht="15" customHeight="1">
      <c r="AG1201" s="347" t="s">
        <v>5103</v>
      </c>
      <c r="AH1201" s="347" t="s">
        <v>940</v>
      </c>
      <c r="AI1201" s="150">
        <v>0.59500000000000008</v>
      </c>
    </row>
    <row r="1202" spans="33:35" ht="15" customHeight="1">
      <c r="AG1202" s="347" t="s">
        <v>5104</v>
      </c>
      <c r="AH1202" s="347" t="s">
        <v>941</v>
      </c>
      <c r="AI1202" s="150">
        <v>0.59500000000000008</v>
      </c>
    </row>
    <row r="1203" spans="33:35" ht="15" customHeight="1">
      <c r="AG1203" s="347" t="s">
        <v>2579</v>
      </c>
      <c r="AH1203" s="347" t="s">
        <v>942</v>
      </c>
      <c r="AI1203" s="150">
        <v>0.59500000000000008</v>
      </c>
    </row>
    <row r="1204" spans="33:35" ht="15" customHeight="1">
      <c r="AG1204" s="347" t="s">
        <v>5105</v>
      </c>
      <c r="AH1204" s="347" t="s">
        <v>943</v>
      </c>
      <c r="AI1204" s="150">
        <v>0.59500000000000008</v>
      </c>
    </row>
    <row r="1205" spans="33:35" ht="15" customHeight="1">
      <c r="AG1205" s="347" t="s">
        <v>5106</v>
      </c>
      <c r="AH1205" s="347" t="s">
        <v>944</v>
      </c>
      <c r="AI1205" s="150">
        <v>0.59500000000000008</v>
      </c>
    </row>
    <row r="1206" spans="33:35" ht="15" customHeight="1">
      <c r="AG1206" s="347" t="s">
        <v>5107</v>
      </c>
      <c r="AH1206" s="347" t="s">
        <v>945</v>
      </c>
      <c r="AI1206" s="150">
        <v>0.59500000000000008</v>
      </c>
    </row>
    <row r="1207" spans="33:35" ht="15" customHeight="1">
      <c r="AG1207" s="347" t="s">
        <v>5108</v>
      </c>
      <c r="AH1207" s="347" t="s">
        <v>946</v>
      </c>
      <c r="AI1207" s="150">
        <v>0.59500000000000008</v>
      </c>
    </row>
    <row r="1208" spans="33:35" ht="15" customHeight="1">
      <c r="AG1208" s="347" t="s">
        <v>5109</v>
      </c>
      <c r="AH1208" s="347" t="s">
        <v>948</v>
      </c>
      <c r="AI1208" s="150">
        <v>0.59500000000000008</v>
      </c>
    </row>
    <row r="1209" spans="33:35" ht="15" customHeight="1">
      <c r="AG1209" s="347" t="s">
        <v>5110</v>
      </c>
      <c r="AH1209" s="347" t="s">
        <v>949</v>
      </c>
      <c r="AI1209" s="150">
        <v>0.59500000000000008</v>
      </c>
    </row>
    <row r="1210" spans="33:35" ht="15" customHeight="1">
      <c r="AG1210" s="347" t="s">
        <v>5111</v>
      </c>
      <c r="AH1210" s="347" t="s">
        <v>950</v>
      </c>
      <c r="AI1210" s="150">
        <v>0.59500000000000008</v>
      </c>
    </row>
    <row r="1211" spans="33:35" ht="15" customHeight="1">
      <c r="AG1211" s="347" t="s">
        <v>2580</v>
      </c>
      <c r="AH1211" s="347" t="s">
        <v>1294</v>
      </c>
      <c r="AI1211" s="150">
        <v>1.238</v>
      </c>
    </row>
    <row r="1212" spans="33:35" ht="15" customHeight="1">
      <c r="AG1212" s="347" t="s">
        <v>2581</v>
      </c>
      <c r="AH1212" s="347" t="s">
        <v>842</v>
      </c>
      <c r="AI1212" s="150">
        <v>0.45700000000000002</v>
      </c>
    </row>
    <row r="1213" spans="33:35" ht="15" customHeight="1">
      <c r="AG1213" s="347" t="s">
        <v>5112</v>
      </c>
      <c r="AH1213" s="347" t="s">
        <v>843</v>
      </c>
      <c r="AI1213" s="150">
        <v>0.55099999999999993</v>
      </c>
    </row>
    <row r="1214" spans="33:35" ht="15" customHeight="1">
      <c r="AG1214" s="347" t="s">
        <v>2582</v>
      </c>
      <c r="AH1214" s="347" t="s">
        <v>1257</v>
      </c>
      <c r="AI1214" s="150">
        <v>0.46700000000000003</v>
      </c>
    </row>
    <row r="1215" spans="33:35" ht="15" customHeight="1">
      <c r="AG1215" s="347" t="s">
        <v>2583</v>
      </c>
      <c r="AH1215" s="347" t="s">
        <v>5113</v>
      </c>
      <c r="AI1215" s="150">
        <v>0</v>
      </c>
    </row>
    <row r="1216" spans="33:35" ht="15" customHeight="1">
      <c r="AG1216" s="347" t="s">
        <v>2584</v>
      </c>
      <c r="AH1216" s="347" t="s">
        <v>5114</v>
      </c>
      <c r="AI1216" s="150">
        <v>0</v>
      </c>
    </row>
    <row r="1217" spans="33:35" ht="15" customHeight="1">
      <c r="AG1217" s="347" t="s">
        <v>2585</v>
      </c>
      <c r="AH1217" s="347" t="s">
        <v>5115</v>
      </c>
      <c r="AI1217" s="150">
        <v>0.53500000000000003</v>
      </c>
    </row>
    <row r="1218" spans="33:35" ht="15" customHeight="1">
      <c r="AG1218" s="347" t="s">
        <v>2586</v>
      </c>
      <c r="AH1218" s="347" t="s">
        <v>899</v>
      </c>
      <c r="AI1218" s="150">
        <v>0.45800000000000002</v>
      </c>
    </row>
    <row r="1219" spans="33:35" ht="15" customHeight="1">
      <c r="AG1219" s="347" t="s">
        <v>2587</v>
      </c>
      <c r="AH1219" s="347" t="s">
        <v>1138</v>
      </c>
      <c r="AI1219" s="150">
        <v>0</v>
      </c>
    </row>
    <row r="1220" spans="33:35" ht="15" customHeight="1">
      <c r="AG1220" s="347" t="s">
        <v>2588</v>
      </c>
      <c r="AH1220" s="347" t="s">
        <v>1239</v>
      </c>
      <c r="AI1220" s="150">
        <v>0.17799999999999999</v>
      </c>
    </row>
    <row r="1221" spans="33:35" ht="15" customHeight="1">
      <c r="AG1221" s="347" t="s">
        <v>2589</v>
      </c>
      <c r="AH1221" s="347" t="s">
        <v>1240</v>
      </c>
      <c r="AI1221" s="150">
        <v>0.40099999999999997</v>
      </c>
    </row>
    <row r="1222" spans="33:35" ht="15" customHeight="1">
      <c r="AG1222" s="347" t="s">
        <v>2590</v>
      </c>
      <c r="AH1222" s="347" t="s">
        <v>1241</v>
      </c>
      <c r="AI1222" s="150">
        <v>0</v>
      </c>
    </row>
    <row r="1223" spans="33:35" ht="15" customHeight="1">
      <c r="AG1223" s="347" t="s">
        <v>2591</v>
      </c>
      <c r="AH1223" s="347" t="s">
        <v>925</v>
      </c>
      <c r="AI1223" s="150">
        <v>0.48099999999999998</v>
      </c>
    </row>
    <row r="1224" spans="33:35" ht="15" customHeight="1">
      <c r="AG1224" s="347" t="s">
        <v>2670</v>
      </c>
      <c r="AH1224" s="347" t="s">
        <v>5116</v>
      </c>
      <c r="AI1224" s="150">
        <v>0.43</v>
      </c>
    </row>
    <row r="1225" spans="33:35" ht="15" customHeight="1">
      <c r="AG1225" s="347" t="s">
        <v>2671</v>
      </c>
      <c r="AH1225" s="347" t="s">
        <v>5117</v>
      </c>
      <c r="AI1225" s="150">
        <v>0.70899999999999996</v>
      </c>
    </row>
    <row r="1226" spans="33:35" ht="15" customHeight="1">
      <c r="AG1226" s="347" t="s">
        <v>2592</v>
      </c>
      <c r="AH1226" s="347" t="s">
        <v>5118</v>
      </c>
      <c r="AI1226" s="150">
        <v>0</v>
      </c>
    </row>
    <row r="1227" spans="33:35" ht="15" customHeight="1">
      <c r="AG1227" s="347" t="s">
        <v>2593</v>
      </c>
      <c r="AH1227" s="347" t="s">
        <v>5119</v>
      </c>
      <c r="AI1227" s="150">
        <v>0.28800000000000003</v>
      </c>
    </row>
    <row r="1228" spans="33:35" ht="15" customHeight="1">
      <c r="AG1228" s="347" t="s">
        <v>2594</v>
      </c>
      <c r="AH1228" s="347" t="s">
        <v>5120</v>
      </c>
      <c r="AI1228" s="150">
        <v>0.36200000000000004</v>
      </c>
    </row>
    <row r="1229" spans="33:35" ht="15" customHeight="1">
      <c r="AG1229" s="347" t="s">
        <v>2595</v>
      </c>
      <c r="AH1229" s="347" t="s">
        <v>5121</v>
      </c>
      <c r="AI1229" s="150">
        <v>0.39</v>
      </c>
    </row>
    <row r="1230" spans="33:35" ht="15" customHeight="1">
      <c r="AG1230" s="347" t="s">
        <v>2596</v>
      </c>
      <c r="AH1230" s="347" t="s">
        <v>5122</v>
      </c>
      <c r="AI1230" s="150">
        <v>0.49</v>
      </c>
    </row>
    <row r="1231" spans="33:35" ht="15" customHeight="1">
      <c r="AG1231" s="347" t="s">
        <v>2597</v>
      </c>
      <c r="AH1231" s="347" t="s">
        <v>5123</v>
      </c>
      <c r="AI1231" s="150">
        <v>0.57099999999999995</v>
      </c>
    </row>
    <row r="1232" spans="33:35" ht="15" customHeight="1">
      <c r="AG1232" s="347" t="s">
        <v>2598</v>
      </c>
      <c r="AH1232" s="347" t="s">
        <v>5124</v>
      </c>
      <c r="AI1232" s="150">
        <v>0.56999999999999995</v>
      </c>
    </row>
    <row r="1233" spans="33:35" ht="15" customHeight="1">
      <c r="AG1233" s="347" t="s">
        <v>5125</v>
      </c>
      <c r="AH1233" s="347" t="s">
        <v>1297</v>
      </c>
      <c r="AI1233" s="150">
        <v>0.45399999999999996</v>
      </c>
    </row>
    <row r="1234" spans="33:35" ht="15" customHeight="1">
      <c r="AG1234" s="347" t="s">
        <v>5126</v>
      </c>
      <c r="AH1234" s="347" t="s">
        <v>1222</v>
      </c>
      <c r="AI1234" s="150">
        <v>0.56800000000000006</v>
      </c>
    </row>
    <row r="1235" spans="33:35" ht="15" customHeight="1">
      <c r="AG1235" s="347" t="s">
        <v>2599</v>
      </c>
      <c r="AH1235" s="347" t="s">
        <v>1071</v>
      </c>
      <c r="AI1235" s="150">
        <v>0.56899999999999995</v>
      </c>
    </row>
    <row r="1236" spans="33:35" ht="15" customHeight="1">
      <c r="AG1236" s="347" t="s">
        <v>2600</v>
      </c>
      <c r="AH1236" s="347" t="s">
        <v>1172</v>
      </c>
      <c r="AI1236" s="150">
        <v>0.54900000000000004</v>
      </c>
    </row>
    <row r="1237" spans="33:35" ht="15" customHeight="1">
      <c r="AG1237" s="347" t="s">
        <v>5127</v>
      </c>
      <c r="AH1237" s="347" t="s">
        <v>932</v>
      </c>
      <c r="AI1237" s="150">
        <v>0.59500000000000008</v>
      </c>
    </row>
    <row r="1238" spans="33:35" ht="15" customHeight="1">
      <c r="AG1238" s="347" t="s">
        <v>2601</v>
      </c>
      <c r="AH1238" s="347" t="s">
        <v>846</v>
      </c>
      <c r="AI1238" s="150">
        <v>0.52300000000000002</v>
      </c>
    </row>
    <row r="1239" spans="33:35" ht="15" customHeight="1">
      <c r="AG1239" s="347" t="s">
        <v>2602</v>
      </c>
      <c r="AH1239" s="347" t="s">
        <v>731</v>
      </c>
      <c r="AI1239" s="150">
        <v>0.45899999999999996</v>
      </c>
    </row>
    <row r="1240" spans="33:35" ht="15" customHeight="1">
      <c r="AG1240" s="347" t="s">
        <v>5128</v>
      </c>
      <c r="AH1240" s="347" t="s">
        <v>1194</v>
      </c>
      <c r="AI1240" s="150">
        <v>0.4</v>
      </c>
    </row>
    <row r="1241" spans="33:35" ht="15" customHeight="1">
      <c r="AG1241" s="347" t="s">
        <v>2603</v>
      </c>
      <c r="AH1241" s="347" t="s">
        <v>905</v>
      </c>
      <c r="AI1241" s="150">
        <v>0.56599999999999995</v>
      </c>
    </row>
    <row r="1242" spans="33:35" ht="15" customHeight="1">
      <c r="AG1242" s="347" t="s">
        <v>2604</v>
      </c>
      <c r="AH1242" s="347" t="s">
        <v>1282</v>
      </c>
      <c r="AI1242" s="150">
        <v>0.58899999999999997</v>
      </c>
    </row>
    <row r="1243" spans="33:35" ht="15" customHeight="1">
      <c r="AG1243" s="347" t="s">
        <v>2605</v>
      </c>
      <c r="AH1243" s="347" t="s">
        <v>848</v>
      </c>
      <c r="AI1243" s="150">
        <v>0.503</v>
      </c>
    </row>
    <row r="1244" spans="33:35" ht="15" customHeight="1">
      <c r="AG1244" s="347" t="s">
        <v>2606</v>
      </c>
      <c r="AH1244" s="347" t="s">
        <v>1033</v>
      </c>
      <c r="AI1244" s="150">
        <v>0.56800000000000006</v>
      </c>
    </row>
    <row r="1245" spans="33:35" ht="15" customHeight="1">
      <c r="AG1245" s="347" t="s">
        <v>5129</v>
      </c>
      <c r="AH1245" s="347" t="s">
        <v>849</v>
      </c>
      <c r="AI1245" s="150">
        <v>0.56200000000000006</v>
      </c>
    </row>
    <row r="1246" spans="33:35" ht="15" customHeight="1">
      <c r="AG1246" s="347" t="s">
        <v>2607</v>
      </c>
      <c r="AH1246" s="347" t="s">
        <v>1148</v>
      </c>
      <c r="AI1246" s="150">
        <v>0.59799999999999998</v>
      </c>
    </row>
    <row r="1247" spans="33:35" ht="15" customHeight="1">
      <c r="AG1247" s="347" t="s">
        <v>2608</v>
      </c>
      <c r="AH1247" s="347" t="s">
        <v>1134</v>
      </c>
      <c r="AI1247" s="150">
        <v>0.54900000000000004</v>
      </c>
    </row>
    <row r="1248" spans="33:35" ht="15" customHeight="1">
      <c r="AG1248" s="347" t="s">
        <v>2609</v>
      </c>
      <c r="AH1248" s="347" t="s">
        <v>850</v>
      </c>
      <c r="AI1248" s="150">
        <v>0.499</v>
      </c>
    </row>
    <row r="1249" spans="33:35" ht="15" customHeight="1">
      <c r="AG1249" s="347" t="s">
        <v>2610</v>
      </c>
      <c r="AH1249" s="347" t="s">
        <v>1017</v>
      </c>
      <c r="AI1249" s="150">
        <v>0.55300000000000005</v>
      </c>
    </row>
    <row r="1250" spans="33:35" ht="15" customHeight="1">
      <c r="AG1250" s="347" t="s">
        <v>2611</v>
      </c>
      <c r="AH1250" s="347" t="s">
        <v>5130</v>
      </c>
      <c r="AI1250" s="150">
        <v>0.40600000000000003</v>
      </c>
    </row>
    <row r="1251" spans="33:35" ht="15" customHeight="1">
      <c r="AG1251" s="347" t="s">
        <v>2612</v>
      </c>
      <c r="AH1251" s="347" t="s">
        <v>5131</v>
      </c>
      <c r="AI1251" s="150">
        <v>0.55999999999999994</v>
      </c>
    </row>
    <row r="1252" spans="33:35" ht="15" customHeight="1">
      <c r="AG1252" s="347" t="s">
        <v>2613</v>
      </c>
      <c r="AH1252" s="347" t="s">
        <v>5132</v>
      </c>
      <c r="AI1252" s="150">
        <v>0.53600000000000003</v>
      </c>
    </row>
    <row r="1253" spans="33:35" ht="15" customHeight="1">
      <c r="AG1253" s="347" t="s">
        <v>2614</v>
      </c>
      <c r="AH1253" s="347" t="s">
        <v>1308</v>
      </c>
      <c r="AI1253" s="150">
        <v>0.437</v>
      </c>
    </row>
    <row r="1254" spans="33:35" ht="15" customHeight="1">
      <c r="AG1254" s="347" t="s">
        <v>2615</v>
      </c>
      <c r="AH1254" s="347" t="s">
        <v>5133</v>
      </c>
      <c r="AI1254" s="150">
        <v>0</v>
      </c>
    </row>
    <row r="1255" spans="33:35" ht="15" customHeight="1">
      <c r="AG1255" s="347" t="s">
        <v>2616</v>
      </c>
      <c r="AH1255" s="347" t="s">
        <v>5134</v>
      </c>
      <c r="AI1255" s="150">
        <v>0.35399999999999998</v>
      </c>
    </row>
    <row r="1256" spans="33:35" ht="15" customHeight="1">
      <c r="AG1256" s="347" t="s">
        <v>5135</v>
      </c>
      <c r="AH1256" s="347" t="s">
        <v>955</v>
      </c>
      <c r="AI1256" s="150">
        <v>0.55699999999999994</v>
      </c>
    </row>
    <row r="1257" spans="33:35" ht="15" customHeight="1">
      <c r="AG1257" s="347" t="s">
        <v>2617</v>
      </c>
      <c r="AH1257" s="347" t="s">
        <v>1127</v>
      </c>
      <c r="AI1257" s="150">
        <v>0.4</v>
      </c>
    </row>
    <row r="1258" spans="33:35" ht="15" customHeight="1">
      <c r="AG1258" s="347" t="s">
        <v>2620</v>
      </c>
      <c r="AH1258" s="347" t="s">
        <v>1164</v>
      </c>
      <c r="AI1258" s="150">
        <v>0.49099999999999999</v>
      </c>
    </row>
    <row r="1259" spans="33:35" ht="15" customHeight="1">
      <c r="AG1259" s="347" t="s">
        <v>2618</v>
      </c>
      <c r="AH1259" s="347" t="s">
        <v>1310</v>
      </c>
      <c r="AI1259" s="150">
        <v>0.39500000000000002</v>
      </c>
    </row>
    <row r="1260" spans="33:35" ht="15" customHeight="1">
      <c r="AG1260" s="347" t="s">
        <v>2619</v>
      </c>
      <c r="AH1260" s="347" t="s">
        <v>851</v>
      </c>
      <c r="AI1260" s="150">
        <v>0.40200000000000002</v>
      </c>
    </row>
    <row r="1261" spans="33:35" ht="15" customHeight="1">
      <c r="AG1261" s="347" t="s">
        <v>5136</v>
      </c>
      <c r="AH1261" s="347" t="s">
        <v>1051</v>
      </c>
      <c r="AI1261" s="150">
        <v>0.49399999999999999</v>
      </c>
    </row>
    <row r="1262" spans="33:35" ht="15" customHeight="1">
      <c r="AG1262" s="347" t="s">
        <v>2621</v>
      </c>
      <c r="AH1262" s="347" t="s">
        <v>817</v>
      </c>
      <c r="AI1262" s="150">
        <v>0.41599999999999998</v>
      </c>
    </row>
    <row r="1263" spans="33:35" ht="15" customHeight="1">
      <c r="AG1263" s="347" t="s">
        <v>2622</v>
      </c>
      <c r="AH1263" s="347" t="s">
        <v>852</v>
      </c>
      <c r="AI1263" s="150">
        <v>0.54</v>
      </c>
    </row>
    <row r="1264" spans="33:35" ht="15" customHeight="1">
      <c r="AG1264" s="347" t="s">
        <v>2623</v>
      </c>
      <c r="AH1264" s="347" t="s">
        <v>1130</v>
      </c>
      <c r="AI1264" s="150">
        <v>0.56200000000000006</v>
      </c>
    </row>
    <row r="1265" spans="33:35" ht="15" customHeight="1">
      <c r="AG1265" s="347" t="s">
        <v>5137</v>
      </c>
      <c r="AH1265" s="347" t="s">
        <v>1042</v>
      </c>
      <c r="AI1265" s="150">
        <v>0.50800000000000001</v>
      </c>
    </row>
    <row r="1266" spans="33:35" ht="15" customHeight="1">
      <c r="AG1266" s="347" t="s">
        <v>2624</v>
      </c>
      <c r="AH1266" s="347" t="s">
        <v>1215</v>
      </c>
      <c r="AI1266" s="150">
        <v>0</v>
      </c>
    </row>
    <row r="1267" spans="33:35" ht="15" customHeight="1">
      <c r="AG1267" s="347" t="s">
        <v>2625</v>
      </c>
      <c r="AH1267" s="347" t="s">
        <v>1216</v>
      </c>
      <c r="AI1267" s="150">
        <v>0.40600000000000003</v>
      </c>
    </row>
    <row r="1268" spans="33:35" ht="15" customHeight="1">
      <c r="AG1268" s="347" t="s">
        <v>2626</v>
      </c>
      <c r="AH1268" s="347" t="s">
        <v>1044</v>
      </c>
      <c r="AI1268" s="150">
        <v>0.58200000000000007</v>
      </c>
    </row>
    <row r="1269" spans="33:35" ht="15" customHeight="1">
      <c r="AG1269" s="347" t="s">
        <v>5138</v>
      </c>
      <c r="AH1269" s="347" t="s">
        <v>749</v>
      </c>
      <c r="AI1269" s="150">
        <v>0.59100000000000008</v>
      </c>
    </row>
    <row r="1270" spans="33:35" ht="15" customHeight="1">
      <c r="AG1270" s="347" t="s">
        <v>2627</v>
      </c>
      <c r="AH1270" s="347" t="s">
        <v>1175</v>
      </c>
      <c r="AI1270" s="150">
        <v>0.47100000000000003</v>
      </c>
    </row>
    <row r="1271" spans="33:35" ht="15" customHeight="1">
      <c r="AG1271" s="347" t="s">
        <v>2628</v>
      </c>
      <c r="AH1271" s="347" t="s">
        <v>854</v>
      </c>
      <c r="AI1271" s="150">
        <v>0.56300000000000006</v>
      </c>
    </row>
    <row r="1272" spans="33:35" ht="15" customHeight="1">
      <c r="AG1272" s="347" t="s">
        <v>2629</v>
      </c>
      <c r="AH1272" s="347" t="s">
        <v>750</v>
      </c>
      <c r="AI1272" s="150">
        <v>0.60599999999999998</v>
      </c>
    </row>
    <row r="1273" spans="33:35" ht="15" customHeight="1">
      <c r="AG1273" s="347" t="s">
        <v>2630</v>
      </c>
      <c r="AH1273" s="347" t="s">
        <v>959</v>
      </c>
      <c r="AI1273" s="150">
        <v>0.56200000000000006</v>
      </c>
    </row>
    <row r="1274" spans="33:35" ht="15" customHeight="1">
      <c r="AG1274" s="347" t="s">
        <v>5139</v>
      </c>
      <c r="AH1274" s="347" t="s">
        <v>855</v>
      </c>
      <c r="AI1274" s="150">
        <v>0.54699999999999993</v>
      </c>
    </row>
    <row r="1275" spans="33:35" ht="15" customHeight="1">
      <c r="AG1275" s="347" t="s">
        <v>2631</v>
      </c>
      <c r="AH1275" s="347" t="s">
        <v>856</v>
      </c>
      <c r="AI1275" s="150">
        <v>0.53600000000000003</v>
      </c>
    </row>
    <row r="1276" spans="33:35" ht="15" customHeight="1">
      <c r="AG1276" s="347" t="s">
        <v>2632</v>
      </c>
      <c r="AH1276" s="347" t="s">
        <v>857</v>
      </c>
      <c r="AI1276" s="150">
        <v>0.47399999999999998</v>
      </c>
    </row>
    <row r="1277" spans="33:35" ht="15" customHeight="1">
      <c r="AG1277" s="347" t="s">
        <v>2633</v>
      </c>
      <c r="AH1277" s="347" t="s">
        <v>4971</v>
      </c>
      <c r="AI1277" s="150">
        <v>0</v>
      </c>
    </row>
    <row r="1278" spans="33:35" ht="15" customHeight="1">
      <c r="AG1278" s="347" t="s">
        <v>2634</v>
      </c>
      <c r="AH1278" s="347" t="s">
        <v>4974</v>
      </c>
      <c r="AI1278" s="150">
        <v>0.26800000000000002</v>
      </c>
    </row>
    <row r="1279" spans="33:35" ht="15" customHeight="1">
      <c r="AG1279" s="347" t="s">
        <v>5140</v>
      </c>
      <c r="AH1279" s="347" t="s">
        <v>5141</v>
      </c>
      <c r="AI1279" s="150">
        <v>0.57099999999999995</v>
      </c>
    </row>
    <row r="1280" spans="33:35" ht="15" customHeight="1">
      <c r="AG1280" s="347" t="s">
        <v>2635</v>
      </c>
      <c r="AH1280" s="347" t="s">
        <v>5142</v>
      </c>
      <c r="AI1280" s="150">
        <v>0.57099999999999995</v>
      </c>
    </row>
    <row r="1281" spans="33:35" ht="15" customHeight="1">
      <c r="AG1281" s="347" t="s">
        <v>2636</v>
      </c>
      <c r="AH1281" s="347" t="s">
        <v>1263</v>
      </c>
      <c r="AI1281" s="150">
        <v>0.8</v>
      </c>
    </row>
    <row r="1282" spans="33:35" ht="15" customHeight="1">
      <c r="AG1282" s="347" t="s">
        <v>2637</v>
      </c>
      <c r="AH1282" s="347" t="s">
        <v>4975</v>
      </c>
      <c r="AI1282" s="150">
        <v>0</v>
      </c>
    </row>
    <row r="1283" spans="33:35" ht="15" customHeight="1">
      <c r="AG1283" s="347" t="s">
        <v>2638</v>
      </c>
      <c r="AH1283" s="347" t="s">
        <v>5143</v>
      </c>
      <c r="AI1283" s="150">
        <v>0.442</v>
      </c>
    </row>
    <row r="1284" spans="33:35" ht="15" customHeight="1">
      <c r="AG1284" s="347" t="s">
        <v>2639</v>
      </c>
      <c r="AH1284" s="347" t="s">
        <v>4976</v>
      </c>
      <c r="AI1284" s="150">
        <v>0.30499999999999999</v>
      </c>
    </row>
    <row r="1285" spans="33:35" ht="15" customHeight="1">
      <c r="AG1285" s="347" t="s">
        <v>2640</v>
      </c>
      <c r="AH1285" s="347" t="s">
        <v>1210</v>
      </c>
      <c r="AI1285" s="150">
        <v>0.54100000000000004</v>
      </c>
    </row>
    <row r="1286" spans="33:35" ht="15" customHeight="1">
      <c r="AG1286" s="347" t="s">
        <v>2641</v>
      </c>
      <c r="AH1286" s="347" t="s">
        <v>819</v>
      </c>
      <c r="AI1286" s="150">
        <v>0.53300000000000003</v>
      </c>
    </row>
    <row r="1287" spans="33:35" ht="15" customHeight="1">
      <c r="AG1287" s="347" t="s">
        <v>2643</v>
      </c>
      <c r="AH1287" s="347" t="s">
        <v>1026</v>
      </c>
      <c r="AI1287" s="150">
        <v>0.54799999999999993</v>
      </c>
    </row>
    <row r="1288" spans="33:35" ht="15" customHeight="1">
      <c r="AG1288" s="347" t="s">
        <v>2644</v>
      </c>
      <c r="AH1288" s="347" t="s">
        <v>1269</v>
      </c>
      <c r="AI1288" s="150">
        <v>0.56099999999999994</v>
      </c>
    </row>
    <row r="1289" spans="33:35" ht="15" customHeight="1">
      <c r="AG1289" s="347" t="s">
        <v>2645</v>
      </c>
      <c r="AH1289" s="347" t="s">
        <v>902</v>
      </c>
      <c r="AI1289" s="150">
        <v>0.28299999999999997</v>
      </c>
    </row>
    <row r="1290" spans="33:35" ht="15" customHeight="1">
      <c r="AG1290" s="347" t="s">
        <v>2646</v>
      </c>
      <c r="AH1290" s="347" t="s">
        <v>1072</v>
      </c>
      <c r="AI1290" s="150">
        <v>0.56800000000000006</v>
      </c>
    </row>
    <row r="1291" spans="33:35" ht="15" customHeight="1">
      <c r="AG1291" s="347" t="s">
        <v>2647</v>
      </c>
      <c r="AH1291" s="347" t="s">
        <v>753</v>
      </c>
      <c r="AI1291" s="150">
        <v>0.53799999999999992</v>
      </c>
    </row>
    <row r="1292" spans="33:35" ht="15" customHeight="1">
      <c r="AG1292" s="347" t="s">
        <v>2648</v>
      </c>
      <c r="AH1292" s="347" t="s">
        <v>927</v>
      </c>
      <c r="AI1292" s="150">
        <v>0.46799999999999997</v>
      </c>
    </row>
    <row r="1293" spans="33:35" ht="15" customHeight="1">
      <c r="AG1293" s="347" t="s">
        <v>5144</v>
      </c>
      <c r="AH1293" s="347" t="s">
        <v>5145</v>
      </c>
      <c r="AI1293" s="150">
        <v>0.67699999999999994</v>
      </c>
    </row>
    <row r="1294" spans="33:35" ht="15" customHeight="1">
      <c r="AG1294" s="347" t="s">
        <v>5146</v>
      </c>
      <c r="AH1294" s="347" t="s">
        <v>5147</v>
      </c>
      <c r="AI1294" s="150">
        <v>0</v>
      </c>
    </row>
    <row r="1295" spans="33:35" ht="15" customHeight="1">
      <c r="AG1295" s="347" t="s">
        <v>5148</v>
      </c>
      <c r="AH1295" s="347" t="s">
        <v>5149</v>
      </c>
      <c r="AI1295" s="150">
        <v>0.47199999999999998</v>
      </c>
    </row>
    <row r="1296" spans="33:35" ht="15" customHeight="1">
      <c r="AG1296" s="347" t="s">
        <v>2649</v>
      </c>
      <c r="AH1296" s="347" t="s">
        <v>820</v>
      </c>
      <c r="AI1296" s="150">
        <v>0.53799999999999992</v>
      </c>
    </row>
    <row r="1297" spans="33:35" ht="15" customHeight="1">
      <c r="AG1297" s="347" t="s">
        <v>2650</v>
      </c>
      <c r="AH1297" s="347" t="s">
        <v>951</v>
      </c>
      <c r="AI1297" s="150">
        <v>0.59500000000000008</v>
      </c>
    </row>
    <row r="1298" spans="33:35" ht="15" customHeight="1">
      <c r="AG1298" s="347" t="s">
        <v>2651</v>
      </c>
      <c r="AH1298" s="347" t="s">
        <v>1023</v>
      </c>
      <c r="AI1298" s="150">
        <v>0.54699999999999993</v>
      </c>
    </row>
    <row r="1299" spans="33:35" ht="15" customHeight="1">
      <c r="AG1299" s="347" t="s">
        <v>2652</v>
      </c>
      <c r="AH1299" s="347" t="s">
        <v>1154</v>
      </c>
      <c r="AI1299" s="150">
        <v>0.46299999999999997</v>
      </c>
    </row>
    <row r="1300" spans="33:35" ht="15" customHeight="1">
      <c r="AG1300" s="347" t="s">
        <v>2655</v>
      </c>
      <c r="AH1300" s="347" t="s">
        <v>858</v>
      </c>
      <c r="AI1300" s="150">
        <v>0.45300000000000001</v>
      </c>
    </row>
    <row r="1301" spans="33:35" ht="15" customHeight="1">
      <c r="AG1301" s="347" t="s">
        <v>2656</v>
      </c>
      <c r="AH1301" s="347" t="s">
        <v>4980</v>
      </c>
      <c r="AI1301" s="150">
        <v>0</v>
      </c>
    </row>
    <row r="1302" spans="33:35" ht="15" customHeight="1">
      <c r="AG1302" s="347" t="s">
        <v>2657</v>
      </c>
      <c r="AH1302" s="347" t="s">
        <v>1196</v>
      </c>
      <c r="AI1302" s="150">
        <v>0.59599999999999997</v>
      </c>
    </row>
    <row r="1303" spans="33:35" ht="15" customHeight="1">
      <c r="AG1303" s="347" t="s">
        <v>2658</v>
      </c>
      <c r="AH1303" s="347" t="s">
        <v>1197</v>
      </c>
      <c r="AI1303" s="150">
        <v>0.59599999999999997</v>
      </c>
    </row>
    <row r="1304" spans="33:35" ht="15" customHeight="1">
      <c r="AG1304" s="347" t="s">
        <v>2659</v>
      </c>
      <c r="AH1304" s="347" t="s">
        <v>1052</v>
      </c>
      <c r="AI1304" s="150">
        <v>0.55999999999999994</v>
      </c>
    </row>
    <row r="1305" spans="33:35" ht="15" customHeight="1">
      <c r="AG1305" s="347" t="s">
        <v>2660</v>
      </c>
      <c r="AH1305" s="347" t="s">
        <v>1074</v>
      </c>
      <c r="AI1305" s="150">
        <v>0.52100000000000002</v>
      </c>
    </row>
    <row r="1306" spans="33:35" ht="15" customHeight="1">
      <c r="AG1306" s="347" t="s">
        <v>2661</v>
      </c>
      <c r="AH1306" s="347" t="s">
        <v>916</v>
      </c>
      <c r="AI1306" s="150">
        <v>0.54900000000000004</v>
      </c>
    </row>
    <row r="1307" spans="33:35" ht="15" customHeight="1">
      <c r="AG1307" s="347" t="s">
        <v>2662</v>
      </c>
      <c r="AH1307" s="347" t="s">
        <v>859</v>
      </c>
      <c r="AI1307" s="150">
        <v>0.111</v>
      </c>
    </row>
    <row r="1308" spans="33:35" ht="15" customHeight="1">
      <c r="AG1308" s="347" t="s">
        <v>2663</v>
      </c>
      <c r="AH1308" s="347" t="s">
        <v>912</v>
      </c>
      <c r="AI1308" s="150">
        <v>0.371</v>
      </c>
    </row>
    <row r="1309" spans="33:35" ht="15" customHeight="1">
      <c r="AG1309" s="347" t="s">
        <v>2664</v>
      </c>
      <c r="AH1309" s="347" t="s">
        <v>5150</v>
      </c>
      <c r="AI1309" s="150">
        <v>0</v>
      </c>
    </row>
    <row r="1310" spans="33:35" ht="15" customHeight="1">
      <c r="AG1310" s="347" t="s">
        <v>2665</v>
      </c>
      <c r="AH1310" s="347" t="s">
        <v>5151</v>
      </c>
      <c r="AI1310" s="150">
        <v>0</v>
      </c>
    </row>
    <row r="1311" spans="33:35" ht="15" customHeight="1">
      <c r="AG1311" s="347" t="s">
        <v>5152</v>
      </c>
      <c r="AH1311" s="347" t="s">
        <v>5153</v>
      </c>
      <c r="AI1311" s="150">
        <v>0.46200000000000002</v>
      </c>
    </row>
    <row r="1312" spans="33:35" ht="15" customHeight="1">
      <c r="AG1312" s="347" t="s">
        <v>2668</v>
      </c>
      <c r="AH1312" s="347" t="s">
        <v>5154</v>
      </c>
      <c r="AI1312" s="150">
        <v>0.46200000000000002</v>
      </c>
    </row>
    <row r="1313" spans="33:35" ht="15" customHeight="1">
      <c r="AG1313" s="347" t="s">
        <v>5155</v>
      </c>
      <c r="AH1313" s="347" t="s">
        <v>1229</v>
      </c>
      <c r="AI1313" s="150">
        <v>0.55199999999999994</v>
      </c>
    </row>
    <row r="1314" spans="33:35" ht="15" customHeight="1">
      <c r="AG1314" s="347" t="s">
        <v>2669</v>
      </c>
      <c r="AH1314" s="347" t="s">
        <v>1324</v>
      </c>
      <c r="AI1314" s="150">
        <v>0.45399999999999996</v>
      </c>
    </row>
    <row r="1315" spans="33:35" ht="15" customHeight="1">
      <c r="AG1315" s="347" t="s">
        <v>5156</v>
      </c>
      <c r="AH1315" s="347" t="s">
        <v>1214</v>
      </c>
      <c r="AI1315" s="150">
        <v>0.57999999999999996</v>
      </c>
    </row>
    <row r="1316" spans="33:35" ht="15" customHeight="1">
      <c r="AG1316" s="347" t="s">
        <v>2672</v>
      </c>
      <c r="AH1316" s="347" t="s">
        <v>1225</v>
      </c>
      <c r="AI1316" s="150">
        <v>0</v>
      </c>
    </row>
    <row r="1317" spans="33:35" ht="15" customHeight="1">
      <c r="AG1317" s="347" t="s">
        <v>2673</v>
      </c>
      <c r="AH1317" s="347" t="s">
        <v>1226</v>
      </c>
      <c r="AI1317" s="150">
        <v>0.52300000000000002</v>
      </c>
    </row>
    <row r="1318" spans="33:35" ht="15" customHeight="1">
      <c r="AG1318" s="347" t="s">
        <v>2674</v>
      </c>
      <c r="AH1318" s="347" t="s">
        <v>1265</v>
      </c>
      <c r="AI1318" s="150">
        <v>0.505</v>
      </c>
    </row>
    <row r="1319" spans="33:35" ht="15" customHeight="1">
      <c r="AG1319" s="347" t="s">
        <v>2675</v>
      </c>
      <c r="AH1319" s="347" t="s">
        <v>1178</v>
      </c>
      <c r="AI1319" s="150">
        <v>0.66699999999999993</v>
      </c>
    </row>
    <row r="1320" spans="33:35" ht="15" customHeight="1">
      <c r="AG1320" s="347" t="s">
        <v>5157</v>
      </c>
      <c r="AH1320" s="347" t="s">
        <v>1245</v>
      </c>
      <c r="AI1320" s="150">
        <v>0.60799999999999998</v>
      </c>
    </row>
    <row r="1321" spans="33:35" ht="15" customHeight="1">
      <c r="AG1321" s="347" t="s">
        <v>5158</v>
      </c>
      <c r="AH1321" s="347" t="s">
        <v>1319</v>
      </c>
      <c r="AI1321" s="150">
        <v>0.253</v>
      </c>
    </row>
    <row r="1322" spans="33:35" ht="15" customHeight="1">
      <c r="AG1322" s="347" t="s">
        <v>2676</v>
      </c>
      <c r="AH1322" s="347" t="s">
        <v>1268</v>
      </c>
      <c r="AI1322" s="150">
        <v>0.63100000000000001</v>
      </c>
    </row>
    <row r="1323" spans="33:35" ht="15" customHeight="1">
      <c r="AG1323" s="347" t="s">
        <v>2677</v>
      </c>
      <c r="AH1323" s="347" t="s">
        <v>1311</v>
      </c>
      <c r="AI1323" s="150">
        <v>0.39500000000000002</v>
      </c>
    </row>
    <row r="1324" spans="33:35" ht="15" customHeight="1">
      <c r="AG1324" s="347" t="s">
        <v>2678</v>
      </c>
      <c r="AH1324" s="347" t="s">
        <v>975</v>
      </c>
      <c r="AI1324" s="150">
        <v>0.59299999999999997</v>
      </c>
    </row>
    <row r="1325" spans="33:35" ht="15" customHeight="1">
      <c r="AG1325" s="347" t="s">
        <v>2679</v>
      </c>
      <c r="AH1325" s="347" t="s">
        <v>862</v>
      </c>
      <c r="AI1325" s="150">
        <v>0.51500000000000001</v>
      </c>
    </row>
    <row r="1326" spans="33:35" ht="15" customHeight="1">
      <c r="AG1326" s="347" t="s">
        <v>2680</v>
      </c>
      <c r="AH1326" s="347" t="s">
        <v>986</v>
      </c>
      <c r="AI1326" s="150">
        <v>0.58799999999999997</v>
      </c>
    </row>
    <row r="1327" spans="33:35" ht="15" customHeight="1">
      <c r="AG1327" s="347" t="s">
        <v>2681</v>
      </c>
      <c r="AH1327" s="347" t="s">
        <v>1137</v>
      </c>
      <c r="AI1327" s="150">
        <v>0.54100000000000004</v>
      </c>
    </row>
    <row r="1328" spans="33:35" ht="15" customHeight="1">
      <c r="AG1328" s="347" t="s">
        <v>2682</v>
      </c>
      <c r="AH1328" s="347" t="s">
        <v>1036</v>
      </c>
      <c r="AI1328" s="150">
        <v>0.59599999999999997</v>
      </c>
    </row>
    <row r="1329" spans="33:35" ht="15" customHeight="1">
      <c r="AG1329" s="347" t="s">
        <v>5159</v>
      </c>
      <c r="AH1329" s="347" t="s">
        <v>1205</v>
      </c>
      <c r="AI1329" s="150">
        <v>0.46900000000000003</v>
      </c>
    </row>
    <row r="1330" spans="33:35" ht="15" customHeight="1">
      <c r="AG1330" s="347" t="s">
        <v>5160</v>
      </c>
      <c r="AH1330" s="347" t="s">
        <v>1198</v>
      </c>
      <c r="AI1330" s="150">
        <v>0.52300000000000002</v>
      </c>
    </row>
    <row r="1331" spans="33:35" ht="15" customHeight="1">
      <c r="AG1331" s="347" t="s">
        <v>2683</v>
      </c>
      <c r="AH1331" s="347" t="s">
        <v>1256</v>
      </c>
      <c r="AI1331" s="150">
        <v>0.55599999999999994</v>
      </c>
    </row>
    <row r="1332" spans="33:35" ht="15" customHeight="1">
      <c r="AG1332" s="347" t="s">
        <v>2684</v>
      </c>
      <c r="AH1332" s="347" t="s">
        <v>863</v>
      </c>
      <c r="AI1332" s="150">
        <v>0.57099999999999995</v>
      </c>
    </row>
    <row r="1333" spans="33:35" ht="15" customHeight="1">
      <c r="AG1333" s="347" t="s">
        <v>2685</v>
      </c>
      <c r="AH1333" s="347" t="s">
        <v>1061</v>
      </c>
      <c r="AI1333" s="150">
        <v>0.55800000000000005</v>
      </c>
    </row>
    <row r="1334" spans="33:35" ht="15" customHeight="1">
      <c r="AG1334" s="347" t="s">
        <v>2686</v>
      </c>
      <c r="AH1334" s="347" t="s">
        <v>1000</v>
      </c>
      <c r="AI1334" s="150">
        <v>0.55699999999999994</v>
      </c>
    </row>
    <row r="1335" spans="33:35" ht="15" customHeight="1">
      <c r="AG1335" s="347" t="s">
        <v>2687</v>
      </c>
      <c r="AH1335" s="347" t="s">
        <v>1182</v>
      </c>
      <c r="AI1335" s="150">
        <v>0.4</v>
      </c>
    </row>
    <row r="1336" spans="33:35" ht="15" customHeight="1">
      <c r="AG1336" s="347" t="s">
        <v>5161</v>
      </c>
      <c r="AH1336" s="347" t="s">
        <v>1110</v>
      </c>
      <c r="AI1336" s="150">
        <v>0.28600000000000003</v>
      </c>
    </row>
    <row r="1337" spans="33:35" ht="15" customHeight="1">
      <c r="AG1337" s="347" t="s">
        <v>2688</v>
      </c>
      <c r="AH1337" s="347" t="s">
        <v>958</v>
      </c>
      <c r="AI1337" s="150">
        <v>0.59299999999999997</v>
      </c>
    </row>
    <row r="1338" spans="33:35" ht="15" customHeight="1">
      <c r="AG1338" s="347" t="s">
        <v>2689</v>
      </c>
      <c r="AH1338" s="347" t="s">
        <v>1073</v>
      </c>
      <c r="AI1338" s="150">
        <v>0.49</v>
      </c>
    </row>
    <row r="1339" spans="33:35" ht="15" customHeight="1">
      <c r="AG1339" s="347" t="s">
        <v>2690</v>
      </c>
      <c r="AH1339" s="347" t="s">
        <v>1065</v>
      </c>
      <c r="AI1339" s="150">
        <v>0.432</v>
      </c>
    </row>
    <row r="1340" spans="33:35" ht="15" customHeight="1">
      <c r="AG1340" s="347" t="s">
        <v>2691</v>
      </c>
      <c r="AH1340" s="347" t="s">
        <v>733</v>
      </c>
      <c r="AI1340" s="150">
        <v>0.46500000000000002</v>
      </c>
    </row>
    <row r="1341" spans="33:35" ht="15" customHeight="1">
      <c r="AG1341" s="347" t="s">
        <v>2692</v>
      </c>
      <c r="AH1341" s="347" t="s">
        <v>1176</v>
      </c>
      <c r="AI1341" s="150">
        <v>0.54900000000000004</v>
      </c>
    </row>
    <row r="1342" spans="33:35" ht="15" customHeight="1">
      <c r="AG1342" s="347" t="s">
        <v>2693</v>
      </c>
      <c r="AH1342" s="347" t="s">
        <v>1053</v>
      </c>
      <c r="AI1342" s="150">
        <v>0.55699999999999994</v>
      </c>
    </row>
    <row r="1343" spans="33:35" ht="15" customHeight="1">
      <c r="AG1343" s="347" t="s">
        <v>2694</v>
      </c>
      <c r="AH1343" s="347" t="s">
        <v>989</v>
      </c>
      <c r="AI1343" s="150">
        <v>0.56200000000000006</v>
      </c>
    </row>
    <row r="1344" spans="33:35" ht="15" customHeight="1">
      <c r="AG1344" s="347" t="s">
        <v>2695</v>
      </c>
      <c r="AH1344" s="347" t="s">
        <v>757</v>
      </c>
      <c r="AI1344" s="150">
        <v>0.56800000000000006</v>
      </c>
    </row>
    <row r="1345" spans="33:35" ht="15" customHeight="1">
      <c r="AG1345" s="347" t="s">
        <v>2696</v>
      </c>
      <c r="AH1345" s="347" t="s">
        <v>758</v>
      </c>
      <c r="AI1345" s="150">
        <v>0.47199999999999998</v>
      </c>
    </row>
    <row r="1346" spans="33:35" ht="15" customHeight="1">
      <c r="AG1346" s="347" t="s">
        <v>2697</v>
      </c>
      <c r="AH1346" s="347" t="s">
        <v>982</v>
      </c>
      <c r="AI1346" s="150">
        <v>0.39800000000000002</v>
      </c>
    </row>
    <row r="1347" spans="33:35" ht="15" customHeight="1">
      <c r="AG1347" s="347" t="s">
        <v>5162</v>
      </c>
      <c r="AH1347" s="347" t="s">
        <v>1317</v>
      </c>
      <c r="AI1347" s="150">
        <v>0</v>
      </c>
    </row>
    <row r="1348" spans="33:35" ht="15" customHeight="1">
      <c r="AG1348" s="347" t="s">
        <v>5163</v>
      </c>
      <c r="AH1348" s="347" t="s">
        <v>1255</v>
      </c>
      <c r="AI1348" s="150">
        <v>0.63200000000000001</v>
      </c>
    </row>
    <row r="1349" spans="33:35" ht="15" customHeight="1">
      <c r="AG1349" s="347" t="s">
        <v>5164</v>
      </c>
      <c r="AH1349" s="347" t="s">
        <v>1236</v>
      </c>
      <c r="AI1349" s="150">
        <v>0.56999999999999995</v>
      </c>
    </row>
    <row r="1350" spans="33:35" ht="15" customHeight="1">
      <c r="AG1350" s="347" t="s">
        <v>2698</v>
      </c>
      <c r="AH1350" s="347" t="s">
        <v>1220</v>
      </c>
      <c r="AI1350" s="150">
        <v>0.47100000000000003</v>
      </c>
    </row>
    <row r="1351" spans="33:35" ht="15" customHeight="1">
      <c r="AG1351" s="347" t="s">
        <v>2699</v>
      </c>
      <c r="AH1351" s="347" t="s">
        <v>1221</v>
      </c>
      <c r="AI1351" s="150">
        <v>0.59599999999999997</v>
      </c>
    </row>
    <row r="1352" spans="33:35" ht="15" customHeight="1">
      <c r="AG1352" s="347" t="s">
        <v>2700</v>
      </c>
      <c r="AH1352" s="347" t="s">
        <v>866</v>
      </c>
      <c r="AI1352" s="150">
        <v>0.41599999999999998</v>
      </c>
    </row>
    <row r="1353" spans="33:35" ht="15" customHeight="1">
      <c r="AG1353" s="347" t="s">
        <v>2701</v>
      </c>
      <c r="AH1353" s="347" t="s">
        <v>1271</v>
      </c>
      <c r="AI1353" s="150">
        <v>0.63400000000000001</v>
      </c>
    </row>
    <row r="1354" spans="33:35" ht="15" customHeight="1">
      <c r="AG1354" s="347" t="s">
        <v>2702</v>
      </c>
      <c r="AH1354" s="347" t="s">
        <v>1136</v>
      </c>
      <c r="AI1354" s="150">
        <v>0.48299999999999998</v>
      </c>
    </row>
    <row r="1355" spans="33:35" ht="15" customHeight="1">
      <c r="AG1355" s="347" t="s">
        <v>2703</v>
      </c>
      <c r="AH1355" s="347" t="s">
        <v>1078</v>
      </c>
      <c r="AI1355" s="150">
        <v>0.45500000000000002</v>
      </c>
    </row>
    <row r="1356" spans="33:35" ht="15" customHeight="1">
      <c r="AG1356" s="347" t="s">
        <v>2704</v>
      </c>
      <c r="AH1356" s="347" t="s">
        <v>1171</v>
      </c>
      <c r="AI1356" s="150">
        <v>0.54600000000000004</v>
      </c>
    </row>
    <row r="1357" spans="33:35" ht="15" customHeight="1">
      <c r="AG1357" s="347" t="s">
        <v>2705</v>
      </c>
      <c r="AH1357" s="347" t="s">
        <v>867</v>
      </c>
      <c r="AI1357" s="150">
        <v>0</v>
      </c>
    </row>
    <row r="1358" spans="33:35" ht="15" customHeight="1">
      <c r="AG1358" s="347" t="s">
        <v>2706</v>
      </c>
      <c r="AH1358" s="347" t="s">
        <v>898</v>
      </c>
      <c r="AI1358" s="150">
        <v>0.54500000000000004</v>
      </c>
    </row>
    <row r="1359" spans="33:35" ht="15" customHeight="1">
      <c r="AG1359" s="347" t="s">
        <v>2707</v>
      </c>
      <c r="AH1359" s="347" t="s">
        <v>1165</v>
      </c>
      <c r="AI1359" s="150">
        <v>0.67100000000000004</v>
      </c>
    </row>
    <row r="1360" spans="33:35" ht="15" customHeight="1">
      <c r="AG1360" s="347" t="s">
        <v>2708</v>
      </c>
      <c r="AH1360" s="347" t="s">
        <v>954</v>
      </c>
      <c r="AI1360" s="150">
        <v>0.55300000000000005</v>
      </c>
    </row>
    <row r="1361" spans="33:35" ht="15" customHeight="1">
      <c r="AG1361" s="347" t="s">
        <v>2709</v>
      </c>
      <c r="AH1361" s="347" t="s">
        <v>868</v>
      </c>
      <c r="AI1361" s="150">
        <v>0.627</v>
      </c>
    </row>
    <row r="1362" spans="33:35" ht="15" customHeight="1">
      <c r="AG1362" s="347" t="s">
        <v>2710</v>
      </c>
      <c r="AH1362" s="347" t="s">
        <v>5165</v>
      </c>
      <c r="AI1362" s="150">
        <v>0</v>
      </c>
    </row>
    <row r="1363" spans="33:35" ht="15" customHeight="1">
      <c r="AG1363" s="347" t="s">
        <v>2711</v>
      </c>
      <c r="AH1363" s="347" t="s">
        <v>5166</v>
      </c>
      <c r="AI1363" s="150">
        <v>0.70799999999999996</v>
      </c>
    </row>
    <row r="1364" spans="33:35" ht="15" customHeight="1">
      <c r="AG1364" s="347" t="s">
        <v>2712</v>
      </c>
      <c r="AH1364" s="347" t="s">
        <v>995</v>
      </c>
      <c r="AI1364" s="150">
        <v>0.51800000000000002</v>
      </c>
    </row>
    <row r="1365" spans="33:35" ht="15" customHeight="1">
      <c r="AG1365" s="347" t="s">
        <v>2713</v>
      </c>
      <c r="AH1365" s="347" t="s">
        <v>998</v>
      </c>
      <c r="AI1365" s="150">
        <v>0.5109999999999999</v>
      </c>
    </row>
    <row r="1366" spans="33:35" ht="15" customHeight="1">
      <c r="AG1366" s="347" t="s">
        <v>2714</v>
      </c>
      <c r="AH1366" s="347" t="s">
        <v>1285</v>
      </c>
      <c r="AI1366" s="150">
        <v>0.70100000000000007</v>
      </c>
    </row>
    <row r="1367" spans="33:35" ht="15" customHeight="1">
      <c r="AG1367" s="347" t="s">
        <v>2715</v>
      </c>
      <c r="AH1367" s="347" t="s">
        <v>1119</v>
      </c>
      <c r="AI1367" s="150">
        <v>0.55800000000000005</v>
      </c>
    </row>
    <row r="1368" spans="33:35" ht="15" customHeight="1">
      <c r="AG1368" s="347" t="s">
        <v>2716</v>
      </c>
      <c r="AH1368" s="347" t="s">
        <v>1006</v>
      </c>
      <c r="AI1368" s="150">
        <v>0.496</v>
      </c>
    </row>
    <row r="1369" spans="33:35" ht="15" customHeight="1">
      <c r="AG1369" s="347" t="s">
        <v>2717</v>
      </c>
      <c r="AH1369" s="347" t="s">
        <v>826</v>
      </c>
      <c r="AI1369" s="150">
        <v>0.53300000000000003</v>
      </c>
    </row>
    <row r="1370" spans="33:35" ht="15" customHeight="1">
      <c r="AG1370" s="347" t="s">
        <v>2718</v>
      </c>
      <c r="AH1370" s="347" t="s">
        <v>870</v>
      </c>
      <c r="AI1370" s="150">
        <v>0.54799999999999993</v>
      </c>
    </row>
    <row r="1371" spans="33:35" ht="15" customHeight="1">
      <c r="AG1371" s="347" t="s">
        <v>2719</v>
      </c>
      <c r="AH1371" s="347" t="s">
        <v>1045</v>
      </c>
      <c r="AI1371" s="150">
        <v>0.60199999999999998</v>
      </c>
    </row>
    <row r="1372" spans="33:35" ht="15" customHeight="1">
      <c r="AG1372" s="347" t="s">
        <v>2720</v>
      </c>
      <c r="AH1372" s="347" t="s">
        <v>983</v>
      </c>
      <c r="AI1372" s="150">
        <v>0.58200000000000007</v>
      </c>
    </row>
    <row r="1373" spans="33:35" ht="15" customHeight="1">
      <c r="AG1373" s="347" t="s">
        <v>5167</v>
      </c>
      <c r="AH1373" s="347" t="s">
        <v>1211</v>
      </c>
      <c r="AI1373" s="150">
        <v>0.51800000000000002</v>
      </c>
    </row>
    <row r="1374" spans="33:35" ht="15" customHeight="1">
      <c r="AG1374" s="347" t="s">
        <v>2721</v>
      </c>
      <c r="AH1374" s="347" t="s">
        <v>953</v>
      </c>
      <c r="AI1374" s="150">
        <v>8.6999999999999994E-2</v>
      </c>
    </row>
    <row r="1375" spans="33:35" ht="15" customHeight="1">
      <c r="AG1375" s="347" t="s">
        <v>2722</v>
      </c>
      <c r="AH1375" s="347" t="s">
        <v>1208</v>
      </c>
      <c r="AI1375" s="150">
        <v>0.38499999999999995</v>
      </c>
    </row>
    <row r="1376" spans="33:35" ht="15" customHeight="1">
      <c r="AG1376" s="347" t="s">
        <v>5168</v>
      </c>
      <c r="AH1376" s="347" t="s">
        <v>5169</v>
      </c>
      <c r="AI1376" s="150">
        <v>0.39</v>
      </c>
    </row>
    <row r="1377" spans="33:35" ht="15" customHeight="1">
      <c r="AG1377" s="347" t="s">
        <v>2723</v>
      </c>
      <c r="AH1377" s="347" t="s">
        <v>1209</v>
      </c>
      <c r="AI1377" s="150">
        <v>0.46</v>
      </c>
    </row>
    <row r="1378" spans="33:35" ht="15" customHeight="1">
      <c r="AG1378" s="347" t="s">
        <v>2724</v>
      </c>
      <c r="AH1378" s="347" t="s">
        <v>1323</v>
      </c>
      <c r="AI1378" s="150">
        <v>0.45399999999999996</v>
      </c>
    </row>
    <row r="1379" spans="33:35" ht="15" customHeight="1">
      <c r="AG1379" s="347" t="s">
        <v>2725</v>
      </c>
      <c r="AH1379" s="347" t="s">
        <v>1057</v>
      </c>
      <c r="AI1379" s="150">
        <v>0.56499999999999995</v>
      </c>
    </row>
    <row r="1380" spans="33:35" ht="15" customHeight="1">
      <c r="AG1380" s="347" t="s">
        <v>2726</v>
      </c>
      <c r="AH1380" s="347" t="s">
        <v>1009</v>
      </c>
      <c r="AI1380" s="150">
        <v>0.53500000000000003</v>
      </c>
    </row>
    <row r="1381" spans="33:35" ht="15" customHeight="1">
      <c r="AG1381" s="347" t="s">
        <v>5170</v>
      </c>
      <c r="AH1381" s="347" t="s">
        <v>994</v>
      </c>
      <c r="AI1381" s="150">
        <v>0.56099999999999994</v>
      </c>
    </row>
    <row r="1382" spans="33:35" ht="15" customHeight="1">
      <c r="AG1382" s="347" t="s">
        <v>2727</v>
      </c>
      <c r="AH1382" s="347" t="s">
        <v>4997</v>
      </c>
      <c r="AI1382" s="150">
        <v>0</v>
      </c>
    </row>
    <row r="1383" spans="33:35" ht="15" customHeight="1">
      <c r="AG1383" s="347" t="s">
        <v>5171</v>
      </c>
      <c r="AH1383" s="347" t="s">
        <v>5172</v>
      </c>
      <c r="AI1383" s="150">
        <v>0.192</v>
      </c>
    </row>
    <row r="1384" spans="33:35" ht="15" customHeight="1">
      <c r="AG1384" s="347" t="s">
        <v>2729</v>
      </c>
      <c r="AH1384" s="347" t="s">
        <v>4998</v>
      </c>
      <c r="AI1384" s="150">
        <v>0.191</v>
      </c>
    </row>
    <row r="1385" spans="33:35" ht="15" customHeight="1">
      <c r="AG1385" s="347" t="s">
        <v>2730</v>
      </c>
      <c r="AH1385" s="347" t="s">
        <v>1124</v>
      </c>
      <c r="AI1385" s="150">
        <v>0.47600000000000003</v>
      </c>
    </row>
    <row r="1386" spans="33:35" ht="15" customHeight="1">
      <c r="AG1386" s="347" t="s">
        <v>5173</v>
      </c>
      <c r="AH1386" s="347" t="s">
        <v>1283</v>
      </c>
      <c r="AI1386" s="150">
        <v>0.55500000000000005</v>
      </c>
    </row>
    <row r="1387" spans="33:35" ht="15" customHeight="1">
      <c r="AG1387" s="347" t="s">
        <v>2731</v>
      </c>
      <c r="AH1387" s="347" t="s">
        <v>1288</v>
      </c>
      <c r="AI1387" s="150">
        <v>0.58200000000000007</v>
      </c>
    </row>
    <row r="1388" spans="33:35" ht="15" customHeight="1">
      <c r="AG1388" s="347" t="s">
        <v>2732</v>
      </c>
      <c r="AH1388" s="347" t="s">
        <v>1262</v>
      </c>
      <c r="AI1388" s="150">
        <v>0.51700000000000002</v>
      </c>
    </row>
    <row r="1389" spans="33:35" ht="15" customHeight="1">
      <c r="AG1389" s="347" t="s">
        <v>2733</v>
      </c>
      <c r="AH1389" s="347" t="s">
        <v>1280</v>
      </c>
      <c r="AI1389" s="150">
        <v>0.52899999999999991</v>
      </c>
    </row>
    <row r="1390" spans="33:35" ht="15" customHeight="1">
      <c r="AG1390" s="347" t="s">
        <v>2734</v>
      </c>
      <c r="AH1390" s="347" t="s">
        <v>1166</v>
      </c>
      <c r="AI1390" s="150">
        <v>0.59399999999999997</v>
      </c>
    </row>
    <row r="1391" spans="33:35" ht="15" customHeight="1">
      <c r="AG1391" s="347" t="s">
        <v>2735</v>
      </c>
      <c r="AH1391" s="347" t="s">
        <v>1058</v>
      </c>
      <c r="AI1391" s="150">
        <v>0.55699999999999994</v>
      </c>
    </row>
    <row r="1392" spans="33:35" ht="15" customHeight="1">
      <c r="AG1392" s="347" t="s">
        <v>2736</v>
      </c>
      <c r="AH1392" s="347" t="s">
        <v>1158</v>
      </c>
      <c r="AI1392" s="150">
        <v>0.73399999999999999</v>
      </c>
    </row>
    <row r="1393" spans="33:35" ht="15" customHeight="1">
      <c r="AG1393" s="347" t="s">
        <v>2737</v>
      </c>
      <c r="AH1393" s="347" t="s">
        <v>1039</v>
      </c>
      <c r="AI1393" s="150">
        <v>0.51600000000000001</v>
      </c>
    </row>
    <row r="1394" spans="33:35" ht="15" customHeight="1">
      <c r="AG1394" s="347" t="s">
        <v>2738</v>
      </c>
      <c r="AH1394" s="347" t="s">
        <v>1140</v>
      </c>
      <c r="AI1394" s="150">
        <v>0.59199999999999997</v>
      </c>
    </row>
    <row r="1395" spans="33:35" ht="15" customHeight="1">
      <c r="AG1395" s="347" t="s">
        <v>5174</v>
      </c>
      <c r="AH1395" s="347" t="s">
        <v>1281</v>
      </c>
      <c r="AI1395" s="150">
        <v>0.44</v>
      </c>
    </row>
    <row r="1396" spans="33:35" ht="15" customHeight="1">
      <c r="AG1396" s="347" t="s">
        <v>5175</v>
      </c>
      <c r="AH1396" s="347" t="s">
        <v>829</v>
      </c>
      <c r="AI1396" s="150">
        <v>0.69700000000000006</v>
      </c>
    </row>
    <row r="1397" spans="33:35" ht="15" customHeight="1">
      <c r="AG1397" s="347" t="s">
        <v>2739</v>
      </c>
      <c r="AH1397" s="347" t="s">
        <v>1315</v>
      </c>
      <c r="AI1397" s="150">
        <v>0.59599999999999997</v>
      </c>
    </row>
    <row r="1398" spans="33:35" ht="15" customHeight="1">
      <c r="AG1398" s="347" t="s">
        <v>2740</v>
      </c>
      <c r="AH1398" s="347" t="s">
        <v>1249</v>
      </c>
      <c r="AI1398" s="150">
        <v>0.54699999999999993</v>
      </c>
    </row>
    <row r="1399" spans="33:35" ht="15" customHeight="1">
      <c r="AG1399" s="347" t="s">
        <v>2741</v>
      </c>
      <c r="AH1399" s="347" t="s">
        <v>1054</v>
      </c>
      <c r="AI1399" s="150">
        <v>0.64400000000000002</v>
      </c>
    </row>
    <row r="1400" spans="33:35" ht="15" customHeight="1">
      <c r="AG1400" s="347" t="s">
        <v>2742</v>
      </c>
      <c r="AH1400" s="347" t="s">
        <v>1076</v>
      </c>
      <c r="AI1400" s="150">
        <v>0.59199999999999997</v>
      </c>
    </row>
    <row r="1401" spans="33:35" ht="15" customHeight="1">
      <c r="AG1401" s="347" t="s">
        <v>2743</v>
      </c>
      <c r="AH1401" s="347" t="s">
        <v>1034</v>
      </c>
      <c r="AI1401" s="150">
        <v>0.624</v>
      </c>
    </row>
    <row r="1402" spans="33:35" ht="15" customHeight="1">
      <c r="AG1402" s="347" t="s">
        <v>2744</v>
      </c>
      <c r="AH1402" s="347" t="s">
        <v>965</v>
      </c>
      <c r="AI1402" s="150">
        <v>0.51900000000000002</v>
      </c>
    </row>
    <row r="1403" spans="33:35" ht="15" customHeight="1">
      <c r="AG1403" s="347" t="s">
        <v>2745</v>
      </c>
      <c r="AH1403" s="347" t="s">
        <v>962</v>
      </c>
      <c r="AI1403" s="150">
        <v>0.56200000000000006</v>
      </c>
    </row>
    <row r="1404" spans="33:35" ht="15" customHeight="1">
      <c r="AG1404" s="347" t="s">
        <v>2746</v>
      </c>
      <c r="AH1404" s="347" t="s">
        <v>981</v>
      </c>
      <c r="AI1404" s="150">
        <v>0.53900000000000003</v>
      </c>
    </row>
    <row r="1405" spans="33:35" ht="15" customHeight="1">
      <c r="AG1405" s="347" t="s">
        <v>2747</v>
      </c>
      <c r="AH1405" s="347" t="s">
        <v>1292</v>
      </c>
      <c r="AI1405" s="150">
        <v>0.57799999999999996</v>
      </c>
    </row>
    <row r="1406" spans="33:35" ht="15" customHeight="1">
      <c r="AG1406" s="347" t="s">
        <v>2748</v>
      </c>
      <c r="AH1406" s="347" t="s">
        <v>1117</v>
      </c>
      <c r="AI1406" s="150">
        <v>0.56200000000000006</v>
      </c>
    </row>
    <row r="1407" spans="33:35" ht="15" customHeight="1">
      <c r="AG1407" s="347" t="s">
        <v>2749</v>
      </c>
      <c r="AH1407" s="347" t="s">
        <v>1041</v>
      </c>
      <c r="AI1407" s="150">
        <v>0.56499999999999995</v>
      </c>
    </row>
    <row r="1408" spans="33:35" ht="15" customHeight="1">
      <c r="AG1408" s="347" t="s">
        <v>5176</v>
      </c>
      <c r="AH1408" s="347" t="s">
        <v>1190</v>
      </c>
      <c r="AI1408" s="150">
        <v>0</v>
      </c>
    </row>
    <row r="1409" spans="33:35" ht="15" customHeight="1">
      <c r="AG1409" s="347" t="s">
        <v>2750</v>
      </c>
      <c r="AH1409" s="347" t="s">
        <v>1298</v>
      </c>
      <c r="AI1409" s="150">
        <v>0.55800000000000005</v>
      </c>
    </row>
    <row r="1410" spans="33:35" ht="15" customHeight="1">
      <c r="AG1410" s="347" t="s">
        <v>2751</v>
      </c>
      <c r="AH1410" s="347" t="s">
        <v>1286</v>
      </c>
      <c r="AI1410" s="150">
        <v>0.39</v>
      </c>
    </row>
    <row r="1411" spans="33:35" ht="15" customHeight="1">
      <c r="AG1411" s="347" t="s">
        <v>2752</v>
      </c>
      <c r="AH1411" s="347" t="s">
        <v>5177</v>
      </c>
      <c r="AI1411" s="150">
        <v>0</v>
      </c>
    </row>
    <row r="1412" spans="33:35" ht="15" customHeight="1">
      <c r="AG1412" s="347" t="s">
        <v>2753</v>
      </c>
      <c r="AH1412" s="347" t="s">
        <v>5178</v>
      </c>
      <c r="AI1412" s="150">
        <v>0.57399999999999995</v>
      </c>
    </row>
    <row r="1413" spans="33:35" ht="15" customHeight="1">
      <c r="AG1413" s="347" t="s">
        <v>2754</v>
      </c>
      <c r="AH1413" s="347" t="s">
        <v>873</v>
      </c>
      <c r="AI1413" s="150">
        <v>0.60499999999999998</v>
      </c>
    </row>
    <row r="1414" spans="33:35" ht="15" customHeight="1">
      <c r="AG1414" s="347" t="s">
        <v>5179</v>
      </c>
      <c r="AH1414" s="347" t="s">
        <v>693</v>
      </c>
      <c r="AI1414" s="150">
        <v>0.67800000000000005</v>
      </c>
    </row>
    <row r="1415" spans="33:35" ht="15" customHeight="1">
      <c r="AG1415" s="347" t="s">
        <v>2755</v>
      </c>
      <c r="AH1415" s="347" t="s">
        <v>1027</v>
      </c>
      <c r="AI1415" s="150">
        <v>0.52200000000000002</v>
      </c>
    </row>
    <row r="1416" spans="33:35" ht="15" customHeight="1">
      <c r="AG1416" s="347" t="s">
        <v>2756</v>
      </c>
      <c r="AH1416" s="347" t="s">
        <v>1139</v>
      </c>
      <c r="AI1416" s="150">
        <v>0.56200000000000006</v>
      </c>
    </row>
    <row r="1417" spans="33:35" ht="15" customHeight="1">
      <c r="AG1417" s="347" t="s">
        <v>5180</v>
      </c>
      <c r="AH1417" s="347" t="s">
        <v>765</v>
      </c>
      <c r="AI1417" s="150">
        <v>0.49299999999999994</v>
      </c>
    </row>
    <row r="1418" spans="33:35" ht="15" customHeight="1">
      <c r="AG1418" s="347" t="s">
        <v>2757</v>
      </c>
      <c r="AH1418" s="347" t="s">
        <v>1186</v>
      </c>
      <c r="AI1418" s="150">
        <v>9.1999999999999998E-2</v>
      </c>
    </row>
    <row r="1419" spans="33:35" ht="15" customHeight="1">
      <c r="AG1419" s="347" t="s">
        <v>2758</v>
      </c>
      <c r="AH1419" s="347" t="s">
        <v>1287</v>
      </c>
      <c r="AI1419" s="150">
        <v>0.43099999999999999</v>
      </c>
    </row>
    <row r="1420" spans="33:35" ht="15" customHeight="1">
      <c r="AG1420" s="347" t="s">
        <v>2759</v>
      </c>
      <c r="AH1420" s="347" t="s">
        <v>1131</v>
      </c>
      <c r="AI1420" s="150">
        <v>0.4</v>
      </c>
    </row>
    <row r="1421" spans="33:35" ht="15" customHeight="1">
      <c r="AG1421" s="347" t="s">
        <v>2760</v>
      </c>
      <c r="AH1421" s="347" t="s">
        <v>909</v>
      </c>
      <c r="AI1421" s="150">
        <v>0.56499999999999995</v>
      </c>
    </row>
    <row r="1422" spans="33:35" ht="15" customHeight="1">
      <c r="AG1422" s="347" t="s">
        <v>2761</v>
      </c>
      <c r="AH1422" s="347" t="s">
        <v>1305</v>
      </c>
      <c r="AI1422" s="150">
        <v>0.51</v>
      </c>
    </row>
    <row r="1423" spans="33:35" ht="15" customHeight="1">
      <c r="AG1423" s="347" t="s">
        <v>2762</v>
      </c>
      <c r="AH1423" s="347" t="s">
        <v>956</v>
      </c>
      <c r="AI1423" s="150">
        <v>0.52200000000000002</v>
      </c>
    </row>
    <row r="1424" spans="33:35" ht="15" customHeight="1">
      <c r="AG1424" s="347" t="s">
        <v>2763</v>
      </c>
      <c r="AH1424" s="347" t="s">
        <v>768</v>
      </c>
      <c r="AI1424" s="150">
        <v>0.27799999999999997</v>
      </c>
    </row>
    <row r="1425" spans="33:35" ht="15" customHeight="1">
      <c r="AG1425" s="347" t="s">
        <v>5181</v>
      </c>
      <c r="AH1425" s="347" t="s">
        <v>1108</v>
      </c>
      <c r="AI1425" s="150">
        <v>0.60699999999999998</v>
      </c>
    </row>
    <row r="1426" spans="33:35" ht="15" customHeight="1">
      <c r="AG1426" s="347" t="s">
        <v>2764</v>
      </c>
      <c r="AH1426" s="347" t="s">
        <v>5182</v>
      </c>
      <c r="AI1426" s="150">
        <v>0</v>
      </c>
    </row>
    <row r="1427" spans="33:35" ht="15" customHeight="1">
      <c r="AG1427" s="347" t="s">
        <v>2765</v>
      </c>
      <c r="AH1427" s="347" t="s">
        <v>5183</v>
      </c>
      <c r="AI1427" s="150">
        <v>0.19400000000000001</v>
      </c>
    </row>
    <row r="1428" spans="33:35" ht="15" customHeight="1">
      <c r="AG1428" s="347" t="s">
        <v>2766</v>
      </c>
      <c r="AH1428" s="347" t="s">
        <v>5184</v>
      </c>
      <c r="AI1428" s="150">
        <v>0.39</v>
      </c>
    </row>
    <row r="1429" spans="33:35" ht="15" customHeight="1">
      <c r="AG1429" s="347" t="s">
        <v>2767</v>
      </c>
      <c r="AH1429" s="347" t="s">
        <v>5185</v>
      </c>
      <c r="AI1429" s="150">
        <v>0.49299999999999994</v>
      </c>
    </row>
    <row r="1430" spans="33:35" ht="15" customHeight="1">
      <c r="AG1430" s="347" t="s">
        <v>2768</v>
      </c>
      <c r="AH1430" s="347" t="s">
        <v>5186</v>
      </c>
      <c r="AI1430" s="150">
        <v>0.49299999999999994</v>
      </c>
    </row>
    <row r="1431" spans="33:35" ht="15" customHeight="1">
      <c r="AG1431" s="347" t="s">
        <v>2769</v>
      </c>
      <c r="AH1431" s="347" t="s">
        <v>1273</v>
      </c>
      <c r="AI1431" s="150">
        <v>0.51800000000000002</v>
      </c>
    </row>
    <row r="1432" spans="33:35" ht="15" customHeight="1">
      <c r="AG1432" s="347" t="s">
        <v>2770</v>
      </c>
      <c r="AH1432" s="347" t="s">
        <v>876</v>
      </c>
      <c r="AI1432" s="150">
        <v>0.46700000000000003</v>
      </c>
    </row>
    <row r="1433" spans="33:35" ht="15" customHeight="1">
      <c r="AG1433" s="347" t="s">
        <v>2771</v>
      </c>
      <c r="AH1433" s="347" t="s">
        <v>1270</v>
      </c>
      <c r="AI1433" s="150">
        <v>0.70499999999999996</v>
      </c>
    </row>
    <row r="1434" spans="33:35" ht="15" customHeight="1">
      <c r="AG1434" s="347" t="s">
        <v>2772</v>
      </c>
      <c r="AH1434" s="347" t="s">
        <v>1290</v>
      </c>
      <c r="AI1434" s="150">
        <v>0.59100000000000008</v>
      </c>
    </row>
    <row r="1435" spans="33:35" ht="15" customHeight="1">
      <c r="AG1435" s="347" t="s">
        <v>2773</v>
      </c>
      <c r="AH1435" s="347" t="s">
        <v>1059</v>
      </c>
      <c r="AI1435" s="150">
        <v>0.55699999999999994</v>
      </c>
    </row>
    <row r="1436" spans="33:35" ht="15" customHeight="1">
      <c r="AG1436" s="347" t="s">
        <v>2774</v>
      </c>
      <c r="AH1436" s="347" t="s">
        <v>1275</v>
      </c>
      <c r="AI1436" s="150">
        <v>0.45500000000000002</v>
      </c>
    </row>
    <row r="1437" spans="33:35" ht="15" customHeight="1">
      <c r="AG1437" s="347" t="s">
        <v>2775</v>
      </c>
      <c r="AH1437" s="347" t="s">
        <v>1013</v>
      </c>
      <c r="AI1437" s="150">
        <v>0.45700000000000002</v>
      </c>
    </row>
    <row r="1438" spans="33:35" ht="15" customHeight="1">
      <c r="AG1438" s="347" t="s">
        <v>2776</v>
      </c>
      <c r="AH1438" s="347" t="s">
        <v>1020</v>
      </c>
      <c r="AI1438" s="150">
        <v>0.48000000000000004</v>
      </c>
    </row>
    <row r="1439" spans="33:35" ht="15" customHeight="1">
      <c r="AG1439" s="347" t="s">
        <v>5187</v>
      </c>
      <c r="AH1439" s="347" t="s">
        <v>1289</v>
      </c>
      <c r="AI1439" s="150">
        <v>0.49700000000000005</v>
      </c>
    </row>
    <row r="1440" spans="33:35" ht="15" customHeight="1">
      <c r="AG1440" s="347" t="s">
        <v>2777</v>
      </c>
      <c r="AH1440" s="347" t="s">
        <v>877</v>
      </c>
      <c r="AI1440" s="150">
        <v>0.58600000000000008</v>
      </c>
    </row>
    <row r="1441" spans="33:35" ht="15" customHeight="1">
      <c r="AG1441" s="347" t="s">
        <v>2778</v>
      </c>
      <c r="AH1441" s="347" t="s">
        <v>878</v>
      </c>
      <c r="AI1441" s="150">
        <v>0.47499999999999998</v>
      </c>
    </row>
    <row r="1442" spans="33:35" ht="15" customHeight="1">
      <c r="AG1442" s="347" t="s">
        <v>2779</v>
      </c>
      <c r="AH1442" s="347" t="s">
        <v>1322</v>
      </c>
      <c r="AI1442" s="150">
        <v>0.59000000000000008</v>
      </c>
    </row>
    <row r="1443" spans="33:35" ht="15" customHeight="1">
      <c r="AG1443" s="347" t="s">
        <v>5188</v>
      </c>
      <c r="AH1443" s="347" t="s">
        <v>963</v>
      </c>
      <c r="AI1443" s="150">
        <v>0.51400000000000001</v>
      </c>
    </row>
    <row r="1444" spans="33:35" ht="15" customHeight="1">
      <c r="AG1444" s="347" t="s">
        <v>2780</v>
      </c>
      <c r="AH1444" s="347" t="s">
        <v>1147</v>
      </c>
      <c r="AI1444" s="150">
        <v>0.58899999999999997</v>
      </c>
    </row>
    <row r="1445" spans="33:35" ht="15" customHeight="1">
      <c r="AG1445" s="347" t="s">
        <v>2781</v>
      </c>
      <c r="AH1445" s="347" t="s">
        <v>1022</v>
      </c>
      <c r="AI1445" s="150">
        <v>0.55000000000000004</v>
      </c>
    </row>
    <row r="1446" spans="33:35" ht="15" customHeight="1">
      <c r="AG1446" s="347" t="s">
        <v>2782</v>
      </c>
      <c r="AH1446" s="347" t="s">
        <v>5189</v>
      </c>
      <c r="AI1446" s="150">
        <v>0</v>
      </c>
    </row>
    <row r="1447" spans="33:35" ht="15" customHeight="1">
      <c r="AG1447" s="347" t="s">
        <v>2783</v>
      </c>
      <c r="AH1447" s="347" t="s">
        <v>5190</v>
      </c>
      <c r="AI1447" s="150">
        <v>0.25900000000000001</v>
      </c>
    </row>
    <row r="1448" spans="33:35" ht="15" customHeight="1">
      <c r="AG1448" s="347" t="s">
        <v>2785</v>
      </c>
      <c r="AH1448" s="347" t="s">
        <v>5191</v>
      </c>
      <c r="AI1448" s="150">
        <v>0.51</v>
      </c>
    </row>
    <row r="1449" spans="33:35" ht="15" customHeight="1">
      <c r="AG1449" s="347" t="s">
        <v>2786</v>
      </c>
      <c r="AH1449" s="347" t="s">
        <v>1144</v>
      </c>
      <c r="AI1449" s="150">
        <v>0.46400000000000002</v>
      </c>
    </row>
    <row r="1450" spans="33:35" ht="15" customHeight="1">
      <c r="AG1450" s="347" t="s">
        <v>2787</v>
      </c>
      <c r="AH1450" s="347" t="s">
        <v>1156</v>
      </c>
      <c r="AI1450" s="150">
        <v>0.68099999999999994</v>
      </c>
    </row>
    <row r="1451" spans="33:35" ht="15" customHeight="1">
      <c r="AG1451" s="347" t="s">
        <v>5192</v>
      </c>
      <c r="AH1451" s="347" t="s">
        <v>1246</v>
      </c>
      <c r="AI1451" s="150">
        <v>0.56099999999999994</v>
      </c>
    </row>
    <row r="1452" spans="33:35" ht="15" customHeight="1">
      <c r="AG1452" s="347" t="s">
        <v>2788</v>
      </c>
      <c r="AH1452" s="347" t="s">
        <v>978</v>
      </c>
      <c r="AI1452" s="150">
        <v>0.57499999999999996</v>
      </c>
    </row>
    <row r="1453" spans="33:35" ht="15" customHeight="1">
      <c r="AG1453" s="347" t="s">
        <v>2789</v>
      </c>
      <c r="AH1453" s="347" t="s">
        <v>1008</v>
      </c>
      <c r="AI1453" s="150">
        <v>0.58899999999999997</v>
      </c>
    </row>
    <row r="1454" spans="33:35" ht="15" customHeight="1">
      <c r="AG1454" s="347" t="s">
        <v>5193</v>
      </c>
      <c r="AH1454" s="347" t="s">
        <v>1227</v>
      </c>
      <c r="AI1454" s="150">
        <v>0.53900000000000003</v>
      </c>
    </row>
    <row r="1455" spans="33:35" ht="15" customHeight="1">
      <c r="AG1455" s="347" t="s">
        <v>2790</v>
      </c>
      <c r="AH1455" s="347" t="s">
        <v>1043</v>
      </c>
      <c r="AI1455" s="150">
        <v>0.6</v>
      </c>
    </row>
    <row r="1456" spans="33:35" ht="15" customHeight="1">
      <c r="AG1456" s="347" t="s">
        <v>2791</v>
      </c>
      <c r="AH1456" s="347" t="s">
        <v>1274</v>
      </c>
      <c r="AI1456" s="150">
        <v>0.55500000000000005</v>
      </c>
    </row>
    <row r="1457" spans="33:35" ht="15" customHeight="1">
      <c r="AG1457" s="347" t="s">
        <v>2792</v>
      </c>
      <c r="AH1457" s="347" t="s">
        <v>1173</v>
      </c>
      <c r="AI1457" s="150">
        <v>0.54500000000000004</v>
      </c>
    </row>
    <row r="1458" spans="33:35" ht="15" customHeight="1">
      <c r="AG1458" s="347" t="s">
        <v>2793</v>
      </c>
      <c r="AH1458" s="347" t="s">
        <v>1266</v>
      </c>
      <c r="AI1458" s="150">
        <v>0.22599999999999998</v>
      </c>
    </row>
    <row r="1459" spans="33:35" ht="15" customHeight="1">
      <c r="AG1459" s="347" t="s">
        <v>2794</v>
      </c>
      <c r="AH1459" s="347" t="s">
        <v>1129</v>
      </c>
      <c r="AI1459" s="150">
        <v>0.54900000000000004</v>
      </c>
    </row>
    <row r="1460" spans="33:35" ht="15" customHeight="1">
      <c r="AG1460" s="347" t="s">
        <v>2795</v>
      </c>
      <c r="AH1460" s="347" t="s">
        <v>1118</v>
      </c>
      <c r="AI1460" s="150">
        <v>0.55800000000000005</v>
      </c>
    </row>
    <row r="1461" spans="33:35" ht="15" customHeight="1">
      <c r="AG1461" s="347" t="s">
        <v>5194</v>
      </c>
      <c r="AH1461" s="347" t="s">
        <v>1244</v>
      </c>
      <c r="AI1461" s="150">
        <v>0.53100000000000003</v>
      </c>
    </row>
    <row r="1462" spans="33:35" ht="15" customHeight="1">
      <c r="AG1462" s="347" t="s">
        <v>2796</v>
      </c>
      <c r="AH1462" s="347" t="s">
        <v>880</v>
      </c>
      <c r="AI1462" s="150">
        <v>0</v>
      </c>
    </row>
    <row r="1463" spans="33:35" ht="15" customHeight="1">
      <c r="AG1463" s="347" t="s">
        <v>2797</v>
      </c>
      <c r="AH1463" s="347" t="s">
        <v>1079</v>
      </c>
      <c r="AI1463" s="150">
        <v>0.41899999999999998</v>
      </c>
    </row>
    <row r="1464" spans="33:35" ht="15" customHeight="1">
      <c r="AG1464" s="347" t="s">
        <v>5195</v>
      </c>
      <c r="AH1464" s="347" t="s">
        <v>1223</v>
      </c>
      <c r="AI1464" s="150">
        <v>0.51</v>
      </c>
    </row>
    <row r="1465" spans="33:35" ht="15" customHeight="1">
      <c r="AG1465" s="347" t="s">
        <v>2798</v>
      </c>
      <c r="AH1465" s="347" t="s">
        <v>1046</v>
      </c>
      <c r="AI1465" s="150">
        <v>0.53600000000000003</v>
      </c>
    </row>
    <row r="1466" spans="33:35" ht="15" customHeight="1">
      <c r="AG1466" s="347" t="s">
        <v>2799</v>
      </c>
      <c r="AH1466" s="347" t="s">
        <v>5009</v>
      </c>
      <c r="AI1466" s="150">
        <v>0</v>
      </c>
    </row>
    <row r="1467" spans="33:35" ht="15" customHeight="1">
      <c r="AG1467" s="347" t="s">
        <v>2800</v>
      </c>
      <c r="AH1467" s="347" t="s">
        <v>5010</v>
      </c>
      <c r="AI1467" s="150">
        <v>0.37</v>
      </c>
    </row>
    <row r="1468" spans="33:35" ht="15" customHeight="1">
      <c r="AG1468" s="347" t="s">
        <v>5196</v>
      </c>
      <c r="AH1468" s="347" t="s">
        <v>5197</v>
      </c>
      <c r="AI1468" s="150">
        <v>0.499</v>
      </c>
    </row>
    <row r="1469" spans="33:35" ht="15" customHeight="1">
      <c r="AG1469" s="347" t="s">
        <v>2804</v>
      </c>
      <c r="AH1469" s="347" t="s">
        <v>5198</v>
      </c>
      <c r="AI1469" s="150">
        <v>0.49399999999999999</v>
      </c>
    </row>
    <row r="1470" spans="33:35" ht="15" customHeight="1">
      <c r="AG1470" s="347" t="s">
        <v>2805</v>
      </c>
      <c r="AH1470" s="347" t="s">
        <v>833</v>
      </c>
      <c r="AI1470" s="150">
        <v>0.54199999999999993</v>
      </c>
    </row>
    <row r="1471" spans="33:35" ht="15" customHeight="1">
      <c r="AG1471" s="347" t="s">
        <v>5199</v>
      </c>
      <c r="AH1471" s="347" t="s">
        <v>834</v>
      </c>
      <c r="AI1471" s="150">
        <v>0.46099999999999997</v>
      </c>
    </row>
    <row r="1472" spans="33:35" ht="15" customHeight="1">
      <c r="AG1472" s="347" t="s">
        <v>2806</v>
      </c>
      <c r="AH1472" s="347" t="s">
        <v>990</v>
      </c>
      <c r="AI1472" s="150">
        <v>0.54799999999999993</v>
      </c>
    </row>
    <row r="1473" spans="33:35" ht="15" customHeight="1">
      <c r="AG1473" s="347" t="s">
        <v>2807</v>
      </c>
      <c r="AH1473" s="347" t="s">
        <v>1143</v>
      </c>
      <c r="AI1473" s="150">
        <v>0.55500000000000005</v>
      </c>
    </row>
    <row r="1474" spans="33:35" ht="15" customHeight="1">
      <c r="AG1474" s="347" t="s">
        <v>2808</v>
      </c>
      <c r="AH1474" s="347" t="s">
        <v>883</v>
      </c>
      <c r="AI1474" s="150">
        <v>0.58699999999999997</v>
      </c>
    </row>
    <row r="1475" spans="33:35" ht="15" customHeight="1">
      <c r="AG1475" s="347" t="s">
        <v>2809</v>
      </c>
      <c r="AH1475" s="347" t="s">
        <v>979</v>
      </c>
      <c r="AI1475" s="150">
        <v>0.50800000000000001</v>
      </c>
    </row>
    <row r="1476" spans="33:35" ht="15" customHeight="1">
      <c r="AG1476" s="347" t="s">
        <v>2811</v>
      </c>
      <c r="AH1476" s="347" t="s">
        <v>771</v>
      </c>
      <c r="AI1476" s="150">
        <v>0.49399999999999999</v>
      </c>
    </row>
    <row r="1477" spans="33:35" ht="15" customHeight="1">
      <c r="AG1477" s="347" t="s">
        <v>2812</v>
      </c>
      <c r="AH1477" s="347" t="s">
        <v>1159</v>
      </c>
      <c r="AI1477" s="150">
        <v>0.66799999999999993</v>
      </c>
    </row>
    <row r="1478" spans="33:35" ht="15" customHeight="1">
      <c r="AG1478" s="347" t="s">
        <v>5200</v>
      </c>
      <c r="AH1478" s="347" t="s">
        <v>1247</v>
      </c>
      <c r="AI1478" s="150">
        <v>0.68499999999999994</v>
      </c>
    </row>
    <row r="1479" spans="33:35" ht="15" customHeight="1">
      <c r="AG1479" s="347" t="s">
        <v>2813</v>
      </c>
      <c r="AH1479" s="347" t="s">
        <v>1296</v>
      </c>
      <c r="AI1479" s="150">
        <v>0.43</v>
      </c>
    </row>
    <row r="1480" spans="33:35" ht="15" customHeight="1">
      <c r="AG1480" s="347" t="s">
        <v>2814</v>
      </c>
      <c r="AH1480" s="347" t="s">
        <v>1068</v>
      </c>
      <c r="AI1480" s="150">
        <v>0.47899999999999998</v>
      </c>
    </row>
    <row r="1481" spans="33:35" ht="15" customHeight="1">
      <c r="AG1481" s="347" t="s">
        <v>2815</v>
      </c>
      <c r="AH1481" s="347" t="s">
        <v>1185</v>
      </c>
      <c r="AI1481" s="150">
        <v>0.46799999999999997</v>
      </c>
    </row>
    <row r="1482" spans="33:35" ht="15" customHeight="1">
      <c r="AG1482" s="347" t="s">
        <v>2816</v>
      </c>
      <c r="AH1482" s="347" t="s">
        <v>1075</v>
      </c>
      <c r="AI1482" s="150">
        <v>0.48500000000000004</v>
      </c>
    </row>
    <row r="1483" spans="33:35" ht="15" customHeight="1">
      <c r="AG1483" s="347" t="s">
        <v>2817</v>
      </c>
      <c r="AH1483" s="347" t="s">
        <v>1301</v>
      </c>
      <c r="AI1483" s="150">
        <v>0.76999999999999991</v>
      </c>
    </row>
    <row r="1484" spans="33:35" ht="15" customHeight="1">
      <c r="AG1484" s="347" t="s">
        <v>2818</v>
      </c>
      <c r="AH1484" s="347" t="s">
        <v>1187</v>
      </c>
      <c r="AI1484" s="150">
        <v>0</v>
      </c>
    </row>
    <row r="1485" spans="33:35" ht="15" customHeight="1">
      <c r="AG1485" s="347" t="s">
        <v>5201</v>
      </c>
      <c r="AH1485" s="347" t="s">
        <v>5202</v>
      </c>
      <c r="AI1485" s="150">
        <v>0.51300000000000001</v>
      </c>
    </row>
    <row r="1486" spans="33:35" ht="15" customHeight="1">
      <c r="AG1486" s="347" t="s">
        <v>2819</v>
      </c>
      <c r="AH1486" s="347" t="s">
        <v>1064</v>
      </c>
      <c r="AI1486" s="150">
        <v>0.55999999999999994</v>
      </c>
    </row>
    <row r="1487" spans="33:35" ht="15" customHeight="1">
      <c r="AG1487" s="347" t="s">
        <v>2820</v>
      </c>
      <c r="AH1487" s="347" t="s">
        <v>815</v>
      </c>
      <c r="AI1487" s="150">
        <v>0</v>
      </c>
    </row>
    <row r="1488" spans="33:35" ht="15" customHeight="1">
      <c r="AG1488" s="347" t="s">
        <v>2821</v>
      </c>
      <c r="AH1488" s="347" t="s">
        <v>783</v>
      </c>
      <c r="AI1488" s="150">
        <v>0.54299999999999993</v>
      </c>
    </row>
    <row r="1489" spans="33:35" ht="15" customHeight="1">
      <c r="AG1489" s="347" t="s">
        <v>2822</v>
      </c>
      <c r="AH1489" s="347" t="s">
        <v>1002</v>
      </c>
      <c r="AI1489" s="150">
        <v>0.58299999999999996</v>
      </c>
    </row>
    <row r="1490" spans="33:35" ht="15" customHeight="1">
      <c r="AG1490" s="347" t="s">
        <v>2823</v>
      </c>
      <c r="AH1490" s="347" t="s">
        <v>1261</v>
      </c>
      <c r="AI1490" s="150">
        <v>0.65899999999999992</v>
      </c>
    </row>
    <row r="1491" spans="33:35" ht="15" customHeight="1">
      <c r="AG1491" s="347" t="s">
        <v>5203</v>
      </c>
      <c r="AH1491" s="347" t="s">
        <v>1207</v>
      </c>
      <c r="AI1491" s="150">
        <v>0.6130000000000001</v>
      </c>
    </row>
    <row r="1492" spans="33:35" ht="15" customHeight="1">
      <c r="AG1492" s="347" t="s">
        <v>2824</v>
      </c>
      <c r="AH1492" s="347" t="s">
        <v>1122</v>
      </c>
      <c r="AI1492" s="150">
        <v>0.501</v>
      </c>
    </row>
    <row r="1493" spans="33:35" ht="15" customHeight="1">
      <c r="AG1493" s="347" t="s">
        <v>5204</v>
      </c>
      <c r="AH1493" s="347" t="s">
        <v>1248</v>
      </c>
      <c r="AI1493" s="150">
        <v>0.47300000000000003</v>
      </c>
    </row>
    <row r="1494" spans="33:35" ht="15" customHeight="1">
      <c r="AG1494" s="347" t="s">
        <v>5205</v>
      </c>
      <c r="AH1494" s="347" t="s">
        <v>1193</v>
      </c>
      <c r="AI1494" s="150">
        <v>0.50900000000000001</v>
      </c>
    </row>
    <row r="1495" spans="33:35" ht="15" customHeight="1">
      <c r="AG1495" s="347" t="s">
        <v>2825</v>
      </c>
      <c r="AH1495" s="347" t="s">
        <v>1325</v>
      </c>
      <c r="AI1495" s="150">
        <v>0.48000000000000004</v>
      </c>
    </row>
    <row r="1496" spans="33:35" ht="15" customHeight="1">
      <c r="AG1496" s="347" t="s">
        <v>2826</v>
      </c>
      <c r="AH1496" s="347" t="s">
        <v>919</v>
      </c>
      <c r="AI1496" s="150">
        <v>0.57700000000000007</v>
      </c>
    </row>
    <row r="1497" spans="33:35" ht="15" customHeight="1">
      <c r="AG1497" s="347" t="s">
        <v>2827</v>
      </c>
      <c r="AH1497" s="347" t="s">
        <v>1011</v>
      </c>
      <c r="AI1497" s="150">
        <v>0.58200000000000007</v>
      </c>
    </row>
    <row r="1498" spans="33:35" ht="15" customHeight="1">
      <c r="AG1498" s="347" t="s">
        <v>2828</v>
      </c>
      <c r="AH1498" s="347" t="s">
        <v>1316</v>
      </c>
      <c r="AI1498" s="150">
        <v>0.5</v>
      </c>
    </row>
    <row r="1499" spans="33:35" ht="15" customHeight="1">
      <c r="AG1499" s="347" t="s">
        <v>2829</v>
      </c>
      <c r="AH1499" s="347" t="s">
        <v>1272</v>
      </c>
      <c r="AI1499" s="150">
        <v>0.59500000000000008</v>
      </c>
    </row>
    <row r="1500" spans="33:35" ht="15" customHeight="1">
      <c r="AG1500" s="347" t="s">
        <v>2830</v>
      </c>
      <c r="AH1500" s="347" t="s">
        <v>5206</v>
      </c>
      <c r="AI1500" s="150">
        <v>0</v>
      </c>
    </row>
    <row r="1501" spans="33:35" ht="15" customHeight="1">
      <c r="AG1501" s="347" t="s">
        <v>2831</v>
      </c>
      <c r="AH1501" s="347" t="s">
        <v>5207</v>
      </c>
      <c r="AI1501" s="150">
        <v>0.34900000000000003</v>
      </c>
    </row>
    <row r="1502" spans="33:35" ht="15" customHeight="1">
      <c r="AG1502" s="347" t="s">
        <v>2832</v>
      </c>
      <c r="AH1502" s="347" t="s">
        <v>5208</v>
      </c>
      <c r="AI1502" s="150">
        <v>0.60099999999999998</v>
      </c>
    </row>
    <row r="1503" spans="33:35" ht="15" customHeight="1">
      <c r="AG1503" s="347" t="s">
        <v>2833</v>
      </c>
      <c r="AH1503" s="347" t="s">
        <v>5209</v>
      </c>
      <c r="AI1503" s="150">
        <v>0.60099999999999998</v>
      </c>
    </row>
    <row r="1504" spans="33:35" ht="15" customHeight="1">
      <c r="AG1504" s="347" t="s">
        <v>2834</v>
      </c>
      <c r="AH1504" s="347" t="s">
        <v>960</v>
      </c>
      <c r="AI1504" s="150">
        <v>0.56499999999999995</v>
      </c>
    </row>
    <row r="1505" spans="33:35" ht="15" customHeight="1">
      <c r="AG1505" s="347" t="s">
        <v>2835</v>
      </c>
      <c r="AH1505" s="347" t="s">
        <v>1030</v>
      </c>
      <c r="AI1505" s="150">
        <v>0.37</v>
      </c>
    </row>
    <row r="1506" spans="33:35" ht="15" customHeight="1">
      <c r="AG1506" s="347" t="s">
        <v>5210</v>
      </c>
      <c r="AH1506" s="347" t="s">
        <v>1230</v>
      </c>
      <c r="AI1506" s="150">
        <v>0.50900000000000001</v>
      </c>
    </row>
    <row r="1507" spans="33:35" ht="15" customHeight="1">
      <c r="AG1507" s="347" t="s">
        <v>2836</v>
      </c>
      <c r="AH1507" s="347" t="s">
        <v>1177</v>
      </c>
      <c r="AI1507" s="150">
        <v>0.61</v>
      </c>
    </row>
    <row r="1508" spans="33:35" ht="15" customHeight="1">
      <c r="AG1508" s="347" t="s">
        <v>5211</v>
      </c>
      <c r="AH1508" s="347" t="s">
        <v>993</v>
      </c>
      <c r="AI1508" s="150">
        <v>0.52400000000000002</v>
      </c>
    </row>
    <row r="1509" spans="33:35" ht="15" customHeight="1">
      <c r="AG1509" s="347" t="s">
        <v>5212</v>
      </c>
      <c r="AH1509" s="347" t="s">
        <v>1213</v>
      </c>
      <c r="AI1509" s="150">
        <v>0.51400000000000001</v>
      </c>
    </row>
    <row r="1510" spans="33:35" ht="15" customHeight="1">
      <c r="AG1510" s="347" t="s">
        <v>5213</v>
      </c>
      <c r="AH1510" s="347" t="s">
        <v>984</v>
      </c>
      <c r="AI1510" s="150">
        <v>0.499</v>
      </c>
    </row>
    <row r="1511" spans="33:35" ht="15" customHeight="1">
      <c r="AG1511" s="347" t="s">
        <v>2837</v>
      </c>
      <c r="AH1511" s="347" t="s">
        <v>1217</v>
      </c>
      <c r="AI1511" s="150">
        <v>0.36299999999999999</v>
      </c>
    </row>
    <row r="1512" spans="33:35" ht="15" customHeight="1">
      <c r="AG1512" s="347" t="s">
        <v>2838</v>
      </c>
      <c r="AH1512" s="347" t="s">
        <v>1218</v>
      </c>
      <c r="AI1512" s="150">
        <v>0.90300000000000002</v>
      </c>
    </row>
    <row r="1513" spans="33:35" ht="15" customHeight="1">
      <c r="AG1513" s="347" t="s">
        <v>2839</v>
      </c>
      <c r="AH1513" s="347" t="s">
        <v>1219</v>
      </c>
      <c r="AI1513" s="150">
        <v>0.88600000000000001</v>
      </c>
    </row>
    <row r="1514" spans="33:35" ht="15" customHeight="1">
      <c r="AG1514" s="347" t="s">
        <v>2840</v>
      </c>
      <c r="AH1514" s="347" t="s">
        <v>1169</v>
      </c>
      <c r="AI1514" s="150">
        <v>0.47</v>
      </c>
    </row>
    <row r="1515" spans="33:35" ht="15" customHeight="1">
      <c r="AG1515" s="347" t="s">
        <v>5214</v>
      </c>
      <c r="AH1515" s="347" t="s">
        <v>1234</v>
      </c>
      <c r="AI1515" s="150">
        <v>0.45700000000000002</v>
      </c>
    </row>
    <row r="1516" spans="33:35" ht="15" customHeight="1">
      <c r="AG1516" s="347" t="s">
        <v>2841</v>
      </c>
      <c r="AH1516" s="347" t="s">
        <v>785</v>
      </c>
      <c r="AI1516" s="150">
        <v>0.55900000000000005</v>
      </c>
    </row>
    <row r="1517" spans="33:35" ht="15" customHeight="1">
      <c r="AG1517" s="347" t="s">
        <v>5215</v>
      </c>
      <c r="AH1517" s="347" t="s">
        <v>803</v>
      </c>
      <c r="AI1517" s="150">
        <v>0</v>
      </c>
    </row>
    <row r="1518" spans="33:35" ht="15" customHeight="1">
      <c r="AG1518" s="347" t="s">
        <v>2842</v>
      </c>
      <c r="AH1518" s="347" t="s">
        <v>718</v>
      </c>
      <c r="AI1518" s="150">
        <v>0.438</v>
      </c>
    </row>
    <row r="1519" spans="33:35" ht="15" customHeight="1">
      <c r="AG1519" s="347" t="s">
        <v>5216</v>
      </c>
      <c r="AH1519" s="347" t="s">
        <v>1189</v>
      </c>
      <c r="AI1519" s="150">
        <v>0.90799999999999992</v>
      </c>
    </row>
    <row r="1520" spans="33:35" ht="15" customHeight="1">
      <c r="AG1520" s="347" t="s">
        <v>2843</v>
      </c>
      <c r="AH1520" s="347" t="s">
        <v>1161</v>
      </c>
      <c r="AI1520" s="150">
        <v>0.64300000000000002</v>
      </c>
    </row>
    <row r="1521" spans="33:35" ht="15" customHeight="1">
      <c r="AG1521" s="347" t="s">
        <v>2844</v>
      </c>
      <c r="AH1521" s="347" t="s">
        <v>1001</v>
      </c>
      <c r="AI1521" s="150">
        <v>0.54199999999999993</v>
      </c>
    </row>
    <row r="1522" spans="33:35" ht="15" customHeight="1">
      <c r="AG1522" s="347" t="s">
        <v>2845</v>
      </c>
      <c r="AH1522" s="347" t="s">
        <v>1267</v>
      </c>
      <c r="AI1522" s="150">
        <v>0.72699999999999998</v>
      </c>
    </row>
    <row r="1523" spans="33:35" ht="15" customHeight="1">
      <c r="AG1523" s="347" t="s">
        <v>2846</v>
      </c>
      <c r="AH1523" s="347" t="s">
        <v>1112</v>
      </c>
      <c r="AI1523" s="150">
        <v>0.501</v>
      </c>
    </row>
    <row r="1524" spans="33:35" ht="15" customHeight="1">
      <c r="AG1524" s="347" t="s">
        <v>5217</v>
      </c>
      <c r="AH1524" s="347" t="s">
        <v>1212</v>
      </c>
      <c r="AI1524" s="150">
        <v>0.65300000000000002</v>
      </c>
    </row>
    <row r="1525" spans="33:35" ht="15" customHeight="1">
      <c r="AG1525" s="347" t="s">
        <v>2847</v>
      </c>
      <c r="AH1525" s="347" t="s">
        <v>828</v>
      </c>
      <c r="AI1525" s="150">
        <v>0.54799999999999993</v>
      </c>
    </row>
    <row r="1526" spans="33:35" ht="15" customHeight="1">
      <c r="AG1526" s="347" t="s">
        <v>2848</v>
      </c>
      <c r="AH1526" s="347" t="s">
        <v>5218</v>
      </c>
      <c r="AI1526" s="150">
        <v>0.5</v>
      </c>
    </row>
    <row r="1527" spans="33:35" ht="15" customHeight="1">
      <c r="AG1527" s="347" t="s">
        <v>2849</v>
      </c>
      <c r="AH1527" s="347" t="s">
        <v>1355</v>
      </c>
      <c r="AI1527" s="150">
        <v>0.52600000000000002</v>
      </c>
    </row>
    <row r="1528" spans="33:35" ht="15" customHeight="1">
      <c r="AG1528" s="347" t="s">
        <v>2850</v>
      </c>
      <c r="AH1528" s="347" t="s">
        <v>1199</v>
      </c>
      <c r="AI1528" s="150">
        <v>0</v>
      </c>
    </row>
    <row r="1529" spans="33:35" ht="15" customHeight="1">
      <c r="AG1529" s="347" t="s">
        <v>2851</v>
      </c>
      <c r="AH1529" s="347" t="s">
        <v>1200</v>
      </c>
      <c r="AI1529" s="150">
        <v>0.29199999999999998</v>
      </c>
    </row>
    <row r="1530" spans="33:35" ht="15" customHeight="1">
      <c r="AG1530" s="347" t="s">
        <v>2852</v>
      </c>
      <c r="AH1530" s="347" t="s">
        <v>1201</v>
      </c>
      <c r="AI1530" s="150">
        <v>0.41499999999999998</v>
      </c>
    </row>
    <row r="1531" spans="33:35" ht="15" customHeight="1">
      <c r="AG1531" s="347" t="s">
        <v>2853</v>
      </c>
      <c r="AH1531" s="347" t="s">
        <v>1202</v>
      </c>
      <c r="AI1531" s="150">
        <v>2.2000000000000001E-3</v>
      </c>
    </row>
    <row r="1532" spans="33:35" ht="15" customHeight="1">
      <c r="AG1532" s="347" t="s">
        <v>2854</v>
      </c>
      <c r="AH1532" s="347" t="s">
        <v>1203</v>
      </c>
      <c r="AI1532" s="150">
        <v>0.41300000000000003</v>
      </c>
    </row>
    <row r="1533" spans="33:35" ht="15" customHeight="1">
      <c r="AG1533" s="347" t="s">
        <v>2855</v>
      </c>
      <c r="AH1533" s="347" t="s">
        <v>5029</v>
      </c>
      <c r="AI1533" s="150">
        <v>0.29199999999999998</v>
      </c>
    </row>
    <row r="1534" spans="33:35" ht="15" customHeight="1">
      <c r="AG1534" s="347" t="s">
        <v>2856</v>
      </c>
      <c r="AH1534" s="347" t="s">
        <v>5219</v>
      </c>
      <c r="AI1534" s="150">
        <v>0.48500000000000004</v>
      </c>
    </row>
    <row r="1535" spans="33:35" ht="15" customHeight="1">
      <c r="AG1535" s="347" t="s">
        <v>2857</v>
      </c>
      <c r="AH1535" s="347" t="s">
        <v>1403</v>
      </c>
      <c r="AI1535" s="150">
        <v>0.41100000000000003</v>
      </c>
    </row>
    <row r="1536" spans="33:35" ht="15" customHeight="1">
      <c r="AG1536" s="347" t="s">
        <v>2858</v>
      </c>
      <c r="AH1536" s="347" t="s">
        <v>1484</v>
      </c>
      <c r="AI1536" s="150">
        <v>0.61</v>
      </c>
    </row>
    <row r="1537" spans="33:35" ht="15" customHeight="1">
      <c r="AG1537" s="347" t="s">
        <v>2859</v>
      </c>
      <c r="AH1537" s="347" t="s">
        <v>1128</v>
      </c>
      <c r="AI1537" s="150">
        <v>0.502</v>
      </c>
    </row>
    <row r="1538" spans="33:35" ht="15" customHeight="1">
      <c r="AG1538" s="347" t="s">
        <v>2860</v>
      </c>
      <c r="AH1538" s="347" t="s">
        <v>794</v>
      </c>
      <c r="AI1538" s="150">
        <v>0.46200000000000002</v>
      </c>
    </row>
    <row r="1539" spans="33:35" ht="15" customHeight="1">
      <c r="AG1539" s="347" t="s">
        <v>2861</v>
      </c>
      <c r="AH1539" s="347" t="s">
        <v>773</v>
      </c>
      <c r="AI1539" s="150">
        <v>0.54699999999999993</v>
      </c>
    </row>
    <row r="1540" spans="33:35" ht="15" customHeight="1">
      <c r="AG1540" s="347" t="s">
        <v>2862</v>
      </c>
      <c r="AH1540" s="347" t="s">
        <v>1243</v>
      </c>
      <c r="AI1540" s="150">
        <v>0.60799999999999998</v>
      </c>
    </row>
    <row r="1541" spans="33:35" ht="15" customHeight="1">
      <c r="AG1541" s="347" t="s">
        <v>5220</v>
      </c>
      <c r="AH1541" s="347" t="s">
        <v>1179</v>
      </c>
      <c r="AI1541" s="150">
        <v>0.63600000000000001</v>
      </c>
    </row>
    <row r="1542" spans="33:35" ht="15" customHeight="1">
      <c r="AG1542" s="347" t="s">
        <v>2863</v>
      </c>
      <c r="AH1542" s="347" t="s">
        <v>1320</v>
      </c>
      <c r="AI1542" s="150">
        <v>0.47</v>
      </c>
    </row>
    <row r="1543" spans="33:35" ht="15" customHeight="1">
      <c r="AG1543" s="347" t="s">
        <v>2864</v>
      </c>
      <c r="AH1543" s="347" t="s">
        <v>1029</v>
      </c>
      <c r="AI1543" s="150">
        <v>0.56300000000000006</v>
      </c>
    </row>
    <row r="1544" spans="33:35" ht="15" customHeight="1">
      <c r="AG1544" s="347" t="s">
        <v>2865</v>
      </c>
      <c r="AH1544" s="347" t="s">
        <v>795</v>
      </c>
      <c r="AI1544" s="150">
        <v>0.53799999999999992</v>
      </c>
    </row>
    <row r="1545" spans="33:35" ht="15" customHeight="1">
      <c r="AG1545" s="347" t="s">
        <v>2866</v>
      </c>
      <c r="AH1545" s="347" t="s">
        <v>1007</v>
      </c>
      <c r="AI1545" s="150">
        <v>0.5</v>
      </c>
    </row>
    <row r="1546" spans="33:35" ht="15" customHeight="1">
      <c r="AG1546" s="347" t="s">
        <v>2867</v>
      </c>
      <c r="AH1546" s="347" t="s">
        <v>1302</v>
      </c>
      <c r="AI1546" s="150">
        <v>0.56300000000000006</v>
      </c>
    </row>
    <row r="1547" spans="33:35" ht="15" customHeight="1">
      <c r="AG1547" s="347" t="s">
        <v>2868</v>
      </c>
      <c r="AH1547" s="347" t="s">
        <v>797</v>
      </c>
      <c r="AI1547" s="150">
        <v>0.73199999999999998</v>
      </c>
    </row>
    <row r="1548" spans="33:35" ht="15" customHeight="1">
      <c r="AG1548" s="347" t="s">
        <v>2869</v>
      </c>
      <c r="AH1548" s="347" t="s">
        <v>774</v>
      </c>
      <c r="AI1548" s="150">
        <v>0.56999999999999995</v>
      </c>
    </row>
    <row r="1549" spans="33:35" ht="15" customHeight="1">
      <c r="AG1549" s="347" t="s">
        <v>2870</v>
      </c>
      <c r="AH1549" s="347" t="s">
        <v>1032</v>
      </c>
      <c r="AI1549" s="150">
        <v>0.5</v>
      </c>
    </row>
    <row r="1550" spans="33:35" ht="15" customHeight="1">
      <c r="AG1550" s="347" t="s">
        <v>2871</v>
      </c>
      <c r="AH1550" s="347" t="s">
        <v>1300</v>
      </c>
      <c r="AI1550" s="150">
        <v>0.44700000000000001</v>
      </c>
    </row>
    <row r="1551" spans="33:35" ht="15" customHeight="1">
      <c r="AG1551" s="347" t="s">
        <v>2872</v>
      </c>
      <c r="AH1551" s="347" t="s">
        <v>1276</v>
      </c>
      <c r="AI1551" s="150">
        <v>0.47800000000000004</v>
      </c>
    </row>
    <row r="1552" spans="33:35" ht="15" customHeight="1">
      <c r="AG1552" s="347" t="s">
        <v>2873</v>
      </c>
      <c r="AH1552" s="347" t="s">
        <v>1160</v>
      </c>
      <c r="AI1552" s="150">
        <v>0.59799999999999998</v>
      </c>
    </row>
    <row r="1553" spans="33:35" ht="15" customHeight="1">
      <c r="AG1553" s="347" t="s">
        <v>2874</v>
      </c>
      <c r="AH1553" s="347" t="s">
        <v>775</v>
      </c>
      <c r="AI1553" s="150">
        <v>0.53300000000000003</v>
      </c>
    </row>
    <row r="1554" spans="33:35" ht="15" customHeight="1">
      <c r="AG1554" s="347" t="s">
        <v>2875</v>
      </c>
      <c r="AH1554" s="347" t="s">
        <v>798</v>
      </c>
      <c r="AI1554" s="150">
        <v>0.53500000000000003</v>
      </c>
    </row>
    <row r="1555" spans="33:35" ht="15" customHeight="1">
      <c r="AG1555" s="347" t="s">
        <v>2876</v>
      </c>
      <c r="AH1555" s="347" t="s">
        <v>799</v>
      </c>
      <c r="AI1555" s="150">
        <v>0.48000000000000004</v>
      </c>
    </row>
    <row r="1556" spans="33:35" ht="15" customHeight="1">
      <c r="AG1556" s="347" t="s">
        <v>2877</v>
      </c>
      <c r="AH1556" s="347" t="s">
        <v>1441</v>
      </c>
      <c r="AI1556" s="150">
        <v>0.49299999999999994</v>
      </c>
    </row>
    <row r="1557" spans="33:35" ht="15" customHeight="1">
      <c r="AG1557" s="347" t="s">
        <v>2878</v>
      </c>
      <c r="AH1557" s="347" t="s">
        <v>1481</v>
      </c>
      <c r="AI1557" s="150">
        <v>0.45300000000000001</v>
      </c>
    </row>
    <row r="1558" spans="33:35" ht="15" customHeight="1">
      <c r="AG1558" s="347" t="s">
        <v>2879</v>
      </c>
      <c r="AH1558" s="347" t="s">
        <v>914</v>
      </c>
      <c r="AI1558" s="150">
        <v>0.36299999999999999</v>
      </c>
    </row>
    <row r="1559" spans="33:35" ht="15" customHeight="1">
      <c r="AG1559" s="347" t="s">
        <v>2880</v>
      </c>
      <c r="AH1559" s="347" t="s">
        <v>1188</v>
      </c>
      <c r="AI1559" s="150">
        <v>0</v>
      </c>
    </row>
    <row r="1560" spans="33:35" ht="15" customHeight="1">
      <c r="AG1560" s="347" t="s">
        <v>2881</v>
      </c>
      <c r="AH1560" s="347" t="s">
        <v>5221</v>
      </c>
      <c r="AI1560" s="150">
        <v>0.59699999999999998</v>
      </c>
    </row>
    <row r="1561" spans="33:35" ht="15" customHeight="1">
      <c r="AG1561" s="347" t="s">
        <v>2882</v>
      </c>
      <c r="AH1561" s="347" t="s">
        <v>1331</v>
      </c>
      <c r="AI1561" s="150">
        <v>0.59699999999999998</v>
      </c>
    </row>
    <row r="1562" spans="33:35" ht="15" customHeight="1">
      <c r="AG1562" s="347" t="s">
        <v>5222</v>
      </c>
      <c r="AH1562" s="347" t="s">
        <v>894</v>
      </c>
      <c r="AI1562" s="150">
        <v>0.49200000000000005</v>
      </c>
    </row>
    <row r="1563" spans="33:35" ht="15" customHeight="1">
      <c r="AG1563" s="347" t="s">
        <v>2883</v>
      </c>
      <c r="AH1563" s="347" t="s">
        <v>1016</v>
      </c>
      <c r="AI1563" s="150">
        <v>0.63400000000000001</v>
      </c>
    </row>
    <row r="1564" spans="33:35" ht="15" customHeight="1">
      <c r="AG1564" s="347" t="s">
        <v>2884</v>
      </c>
      <c r="AH1564" s="347" t="s">
        <v>1180</v>
      </c>
      <c r="AI1564" s="150">
        <v>0.36799999999999999</v>
      </c>
    </row>
    <row r="1565" spans="33:35" ht="15" customHeight="1">
      <c r="AG1565" s="347" t="s">
        <v>2885</v>
      </c>
      <c r="AH1565" s="347" t="s">
        <v>1515</v>
      </c>
      <c r="AI1565" s="150">
        <v>0.50600000000000001</v>
      </c>
    </row>
    <row r="1566" spans="33:35" ht="15" customHeight="1">
      <c r="AG1566" s="347" t="s">
        <v>2886</v>
      </c>
      <c r="AH1566" s="347" t="s">
        <v>1168</v>
      </c>
      <c r="AI1566" s="150">
        <v>0.55599999999999994</v>
      </c>
    </row>
    <row r="1567" spans="33:35" ht="15" customHeight="1">
      <c r="AG1567" s="347" t="s">
        <v>2887</v>
      </c>
      <c r="AH1567" s="347" t="s">
        <v>903</v>
      </c>
      <c r="AI1567" s="150">
        <v>0.49700000000000005</v>
      </c>
    </row>
    <row r="1568" spans="33:35" ht="15" customHeight="1">
      <c r="AG1568" s="347" t="s">
        <v>2888</v>
      </c>
      <c r="AH1568" s="347" t="s">
        <v>1120</v>
      </c>
      <c r="AI1568" s="150">
        <v>0.47399999999999998</v>
      </c>
    </row>
    <row r="1569" spans="33:35" ht="15" customHeight="1">
      <c r="AG1569" s="347" t="s">
        <v>2889</v>
      </c>
      <c r="AH1569" s="347" t="s">
        <v>973</v>
      </c>
      <c r="AI1569" s="150">
        <v>0.56300000000000006</v>
      </c>
    </row>
    <row r="1570" spans="33:35" ht="15" customHeight="1">
      <c r="AG1570" s="347" t="s">
        <v>2890</v>
      </c>
      <c r="AH1570" s="347" t="s">
        <v>1293</v>
      </c>
      <c r="AI1570" s="150">
        <v>0.52800000000000002</v>
      </c>
    </row>
    <row r="1571" spans="33:35" ht="15" customHeight="1">
      <c r="AG1571" s="347" t="s">
        <v>2891</v>
      </c>
      <c r="AH1571" s="347" t="s">
        <v>1063</v>
      </c>
      <c r="AI1571" s="150">
        <v>0.45600000000000002</v>
      </c>
    </row>
    <row r="1572" spans="33:35" ht="15" customHeight="1">
      <c r="AG1572" s="347" t="s">
        <v>5223</v>
      </c>
      <c r="AH1572" s="347" t="s">
        <v>1447</v>
      </c>
      <c r="AI1572" s="150">
        <v>0.37</v>
      </c>
    </row>
    <row r="1573" spans="33:35" ht="15" customHeight="1">
      <c r="AG1573" s="347" t="s">
        <v>2892</v>
      </c>
      <c r="AH1573" s="347" t="s">
        <v>800</v>
      </c>
      <c r="AI1573" s="150">
        <v>0.61</v>
      </c>
    </row>
    <row r="1574" spans="33:35" ht="15" customHeight="1">
      <c r="AG1574" s="347" t="s">
        <v>2893</v>
      </c>
      <c r="AH1574" s="347" t="s">
        <v>1394</v>
      </c>
      <c r="AI1574" s="150">
        <v>0</v>
      </c>
    </row>
    <row r="1575" spans="33:35" ht="15" customHeight="1">
      <c r="AG1575" s="347" t="s">
        <v>2894</v>
      </c>
      <c r="AH1575" s="347" t="s">
        <v>1395</v>
      </c>
      <c r="AI1575" s="150">
        <v>0.19900000000000001</v>
      </c>
    </row>
    <row r="1576" spans="33:35" ht="15" customHeight="1">
      <c r="AG1576" s="347" t="s">
        <v>2895</v>
      </c>
      <c r="AH1576" s="347" t="s">
        <v>5224</v>
      </c>
      <c r="AI1576" s="150">
        <v>0.32400000000000001</v>
      </c>
    </row>
    <row r="1577" spans="33:35" ht="15" customHeight="1">
      <c r="AG1577" s="347" t="s">
        <v>5225</v>
      </c>
      <c r="AH1577" s="347" t="s">
        <v>5035</v>
      </c>
      <c r="AI1577" s="150">
        <v>0</v>
      </c>
    </row>
    <row r="1578" spans="33:35" ht="15" customHeight="1">
      <c r="AG1578" s="347" t="s">
        <v>5226</v>
      </c>
      <c r="AH1578" s="347" t="s">
        <v>5036</v>
      </c>
      <c r="AI1578" s="150">
        <v>0.41499999999999998</v>
      </c>
    </row>
    <row r="1579" spans="33:35" ht="15" customHeight="1">
      <c r="AG1579" s="347" t="s">
        <v>5227</v>
      </c>
      <c r="AH1579" s="347" t="s">
        <v>5037</v>
      </c>
      <c r="AI1579" s="150">
        <v>0.29500000000000004</v>
      </c>
    </row>
    <row r="1580" spans="33:35" ht="15" customHeight="1">
      <c r="AG1580" s="347" t="s">
        <v>5228</v>
      </c>
      <c r="AH1580" s="347" t="s">
        <v>5229</v>
      </c>
      <c r="AI1580" s="150">
        <v>0.59799999999999998</v>
      </c>
    </row>
    <row r="1581" spans="33:35" ht="15" customHeight="1">
      <c r="AG1581" s="347" t="s">
        <v>5230</v>
      </c>
      <c r="AH1581" s="347" t="s">
        <v>5038</v>
      </c>
      <c r="AI1581" s="150">
        <v>0.59699999999999998</v>
      </c>
    </row>
    <row r="1582" spans="33:35" ht="15" customHeight="1">
      <c r="AG1582" s="347" t="s">
        <v>2898</v>
      </c>
      <c r="AH1582" s="347" t="s">
        <v>5039</v>
      </c>
      <c r="AI1582" s="150">
        <v>0.28999999999999998</v>
      </c>
    </row>
    <row r="1583" spans="33:35" ht="15" customHeight="1">
      <c r="AG1583" s="347" t="s">
        <v>5231</v>
      </c>
      <c r="AH1583" s="347" t="s">
        <v>5040</v>
      </c>
      <c r="AI1583" s="150">
        <v>0.81800000000000006</v>
      </c>
    </row>
    <row r="1584" spans="33:35" ht="15" customHeight="1">
      <c r="AG1584" s="347" t="s">
        <v>5232</v>
      </c>
      <c r="AH1584" s="347" t="s">
        <v>5041</v>
      </c>
      <c r="AI1584" s="150">
        <v>0.81499999999999995</v>
      </c>
    </row>
    <row r="1585" spans="33:35" ht="15" customHeight="1">
      <c r="AG1585" s="347" t="s">
        <v>2899</v>
      </c>
      <c r="AH1585" s="347" t="s">
        <v>5042</v>
      </c>
      <c r="AI1585" s="150">
        <v>0.61</v>
      </c>
    </row>
    <row r="1586" spans="33:35" ht="15" customHeight="1">
      <c r="AG1586" s="347" t="s">
        <v>2900</v>
      </c>
      <c r="AH1586" s="347" t="s">
        <v>1004</v>
      </c>
      <c r="AI1586" s="150">
        <v>0.58499999999999996</v>
      </c>
    </row>
    <row r="1587" spans="33:35" ht="15" customHeight="1">
      <c r="AG1587" s="347" t="s">
        <v>2901</v>
      </c>
      <c r="AH1587" s="347" t="s">
        <v>5043</v>
      </c>
      <c r="AI1587" s="150">
        <v>0</v>
      </c>
    </row>
    <row r="1588" spans="33:35" ht="15" customHeight="1">
      <c r="AG1588" s="347" t="s">
        <v>2902</v>
      </c>
      <c r="AH1588" s="347" t="s">
        <v>5233</v>
      </c>
      <c r="AI1588" s="150">
        <v>0.5</v>
      </c>
    </row>
    <row r="1589" spans="33:35" ht="15" customHeight="1">
      <c r="AG1589" s="347" t="s">
        <v>2903</v>
      </c>
      <c r="AH1589" s="347" t="s">
        <v>5044</v>
      </c>
      <c r="AI1589" s="150">
        <v>0.5</v>
      </c>
    </row>
    <row r="1590" spans="33:35" ht="15" customHeight="1">
      <c r="AG1590" s="347" t="s">
        <v>2904</v>
      </c>
      <c r="AH1590" s="347" t="s">
        <v>1048</v>
      </c>
      <c r="AI1590" s="150">
        <v>0.53600000000000003</v>
      </c>
    </row>
    <row r="1591" spans="33:35" ht="15" customHeight="1">
      <c r="AG1591" s="347" t="s">
        <v>2905</v>
      </c>
      <c r="AH1591" s="347" t="s">
        <v>1312</v>
      </c>
      <c r="AI1591" s="150">
        <v>0.39500000000000002</v>
      </c>
    </row>
    <row r="1592" spans="33:35" ht="15" customHeight="1">
      <c r="AG1592" s="347" t="s">
        <v>2906</v>
      </c>
      <c r="AH1592" s="347" t="s">
        <v>918</v>
      </c>
      <c r="AI1592" s="150">
        <v>0.56300000000000006</v>
      </c>
    </row>
    <row r="1593" spans="33:35" ht="15" customHeight="1">
      <c r="AG1593" s="347" t="s">
        <v>2907</v>
      </c>
      <c r="AH1593" s="347" t="s">
        <v>920</v>
      </c>
      <c r="AI1593" s="150">
        <v>0.70200000000000007</v>
      </c>
    </row>
    <row r="1594" spans="33:35" ht="15" customHeight="1">
      <c r="AG1594" s="347" t="s">
        <v>2908</v>
      </c>
      <c r="AH1594" s="347" t="s">
        <v>921</v>
      </c>
      <c r="AI1594" s="150">
        <v>0.65700000000000003</v>
      </c>
    </row>
    <row r="1595" spans="33:35" ht="15" customHeight="1">
      <c r="AG1595" s="347" t="s">
        <v>2909</v>
      </c>
      <c r="AH1595" s="347" t="s">
        <v>1318</v>
      </c>
      <c r="AI1595" s="150">
        <v>0.47</v>
      </c>
    </row>
    <row r="1596" spans="33:35" ht="15" customHeight="1">
      <c r="AG1596" s="347" t="s">
        <v>2910</v>
      </c>
      <c r="AH1596" s="347" t="s">
        <v>1328</v>
      </c>
      <c r="AI1596" s="150">
        <v>0.47</v>
      </c>
    </row>
    <row r="1597" spans="33:35" ht="15" customHeight="1">
      <c r="AG1597" s="347" t="s">
        <v>2911</v>
      </c>
      <c r="AH1597" s="347" t="s">
        <v>1304</v>
      </c>
      <c r="AI1597" s="150">
        <v>0.47</v>
      </c>
    </row>
    <row r="1598" spans="33:35" ht="15" customHeight="1">
      <c r="AG1598" s="347" t="s">
        <v>2912</v>
      </c>
      <c r="AH1598" s="347" t="s">
        <v>801</v>
      </c>
      <c r="AI1598" s="150">
        <v>0.51800000000000002</v>
      </c>
    </row>
    <row r="1599" spans="33:35" ht="15" customHeight="1">
      <c r="AG1599" s="347" t="s">
        <v>2913</v>
      </c>
      <c r="AH1599" s="347" t="s">
        <v>1260</v>
      </c>
      <c r="AI1599" s="150">
        <v>0.67800000000000005</v>
      </c>
    </row>
    <row r="1600" spans="33:35" ht="15" customHeight="1">
      <c r="AG1600" s="347" t="s">
        <v>2914</v>
      </c>
      <c r="AH1600" s="347" t="s">
        <v>1473</v>
      </c>
      <c r="AI1600" s="150">
        <v>0.64700000000000002</v>
      </c>
    </row>
    <row r="1601" spans="33:35" ht="15" customHeight="1">
      <c r="AG1601" s="347" t="s">
        <v>2915</v>
      </c>
      <c r="AH1601" s="347" t="s">
        <v>1299</v>
      </c>
      <c r="AI1601" s="150">
        <v>0.55500000000000005</v>
      </c>
    </row>
    <row r="1602" spans="33:35" ht="15" customHeight="1">
      <c r="AG1602" s="347" t="s">
        <v>2916</v>
      </c>
      <c r="AH1602" s="347" t="s">
        <v>802</v>
      </c>
      <c r="AI1602" s="150">
        <v>0.40700000000000003</v>
      </c>
    </row>
    <row r="1603" spans="33:35" ht="15" customHeight="1">
      <c r="AG1603" s="347" t="s">
        <v>2917</v>
      </c>
      <c r="AH1603" s="347" t="s">
        <v>1183</v>
      </c>
      <c r="AI1603" s="150">
        <v>0.47</v>
      </c>
    </row>
    <row r="1604" spans="33:35" ht="15" customHeight="1">
      <c r="AG1604" s="347" t="s">
        <v>2918</v>
      </c>
      <c r="AH1604" s="347" t="s">
        <v>1150</v>
      </c>
      <c r="AI1604" s="150">
        <v>0.53200000000000003</v>
      </c>
    </row>
    <row r="1605" spans="33:35" ht="15" customHeight="1">
      <c r="AG1605" s="347" t="s">
        <v>2919</v>
      </c>
      <c r="AH1605" s="347" t="s">
        <v>1224</v>
      </c>
      <c r="AI1605" s="150">
        <v>0.52100000000000002</v>
      </c>
    </row>
    <row r="1606" spans="33:35" ht="15" customHeight="1">
      <c r="AG1606" s="347" t="s">
        <v>2920</v>
      </c>
      <c r="AH1606" s="347" t="s">
        <v>1453</v>
      </c>
      <c r="AI1606" s="150">
        <v>0.42599999999999999</v>
      </c>
    </row>
    <row r="1607" spans="33:35" ht="15" customHeight="1">
      <c r="AG1607" s="347" t="s">
        <v>2921</v>
      </c>
      <c r="AH1607" s="347" t="s">
        <v>1018</v>
      </c>
      <c r="AI1607" s="150">
        <v>0.53799999999999992</v>
      </c>
    </row>
    <row r="1608" spans="33:35" ht="15" customHeight="1">
      <c r="AG1608" s="347" t="s">
        <v>2922</v>
      </c>
      <c r="AH1608" s="347" t="s">
        <v>1062</v>
      </c>
      <c r="AI1608" s="150">
        <v>0.38699999999999996</v>
      </c>
    </row>
    <row r="1609" spans="33:35" ht="15" customHeight="1">
      <c r="AG1609" s="347" t="s">
        <v>2923</v>
      </c>
      <c r="AH1609" s="347" t="s">
        <v>923</v>
      </c>
      <c r="AI1609" s="150">
        <v>0.46200000000000002</v>
      </c>
    </row>
    <row r="1610" spans="33:35" ht="15" customHeight="1">
      <c r="AG1610" s="347" t="s">
        <v>2924</v>
      </c>
      <c r="AH1610" s="347" t="s">
        <v>917</v>
      </c>
      <c r="AI1610" s="150">
        <v>0.56200000000000006</v>
      </c>
    </row>
    <row r="1611" spans="33:35" ht="15" customHeight="1">
      <c r="AG1611" s="347" t="s">
        <v>2925</v>
      </c>
      <c r="AH1611" s="347" t="s">
        <v>1155</v>
      </c>
      <c r="AI1611" s="150">
        <v>0.56899999999999995</v>
      </c>
    </row>
    <row r="1612" spans="33:35" ht="15" customHeight="1">
      <c r="AG1612" s="347" t="s">
        <v>2926</v>
      </c>
      <c r="AH1612" s="347" t="s">
        <v>1444</v>
      </c>
      <c r="AI1612" s="150">
        <v>0.29300000000000004</v>
      </c>
    </row>
    <row r="1613" spans="33:35" ht="15" customHeight="1">
      <c r="AG1613" s="347" t="s">
        <v>2927</v>
      </c>
      <c r="AH1613" s="347" t="s">
        <v>805</v>
      </c>
      <c r="AI1613" s="150">
        <v>0.53700000000000003</v>
      </c>
    </row>
    <row r="1614" spans="33:35" ht="15" customHeight="1">
      <c r="AG1614" s="347" t="s">
        <v>2928</v>
      </c>
      <c r="AH1614" s="347" t="s">
        <v>1459</v>
      </c>
      <c r="AI1614" s="150">
        <v>0.66400000000000003</v>
      </c>
    </row>
    <row r="1615" spans="33:35" ht="15" customHeight="1">
      <c r="AG1615" s="347" t="s">
        <v>2929</v>
      </c>
      <c r="AH1615" s="347" t="s">
        <v>5047</v>
      </c>
      <c r="AI1615" s="150">
        <v>2.3E-2</v>
      </c>
    </row>
    <row r="1616" spans="33:35" ht="15" customHeight="1">
      <c r="AG1616" s="347" t="s">
        <v>2930</v>
      </c>
      <c r="AH1616" s="347" t="s">
        <v>5048</v>
      </c>
      <c r="AI1616" s="150">
        <v>0.13600000000000001</v>
      </c>
    </row>
    <row r="1617" spans="33:35" ht="15" customHeight="1">
      <c r="AG1617" s="347" t="s">
        <v>2931</v>
      </c>
      <c r="AH1617" s="347" t="s">
        <v>5234</v>
      </c>
      <c r="AI1617" s="150">
        <v>0</v>
      </c>
    </row>
    <row r="1618" spans="33:35" ht="15" customHeight="1">
      <c r="AG1618" s="347" t="s">
        <v>2932</v>
      </c>
      <c r="AH1618" s="347" t="s">
        <v>5235</v>
      </c>
      <c r="AI1618" s="150">
        <v>0.4</v>
      </c>
    </row>
    <row r="1619" spans="33:35" ht="15" customHeight="1">
      <c r="AG1619" s="347" t="s">
        <v>2933</v>
      </c>
      <c r="AH1619" s="347" t="s">
        <v>5236</v>
      </c>
      <c r="AI1619" s="150">
        <v>0.57300000000000006</v>
      </c>
    </row>
    <row r="1620" spans="33:35" ht="15" customHeight="1">
      <c r="AG1620" s="347" t="s">
        <v>2934</v>
      </c>
      <c r="AH1620" s="347" t="s">
        <v>5049</v>
      </c>
      <c r="AI1620" s="150">
        <v>0.57200000000000006</v>
      </c>
    </row>
    <row r="1621" spans="33:35" ht="15" customHeight="1">
      <c r="AG1621" s="347" t="s">
        <v>5237</v>
      </c>
      <c r="AH1621" s="347" t="s">
        <v>1351</v>
      </c>
      <c r="AI1621" s="150">
        <v>0.43600000000000005</v>
      </c>
    </row>
    <row r="1622" spans="33:35" ht="15" customHeight="1">
      <c r="AG1622" s="347" t="s">
        <v>5238</v>
      </c>
      <c r="AH1622" s="347" t="s">
        <v>1336</v>
      </c>
      <c r="AI1622" s="150">
        <v>0.51400000000000001</v>
      </c>
    </row>
    <row r="1623" spans="33:35" ht="15" customHeight="1">
      <c r="AG1623" s="347" t="s">
        <v>2935</v>
      </c>
      <c r="AH1623" s="347" t="s">
        <v>1077</v>
      </c>
      <c r="AI1623" s="150">
        <v>0.48099999999999998</v>
      </c>
    </row>
    <row r="1624" spans="33:35" ht="15" customHeight="1">
      <c r="AG1624" s="347" t="s">
        <v>2936</v>
      </c>
      <c r="AH1624" s="347" t="s">
        <v>1392</v>
      </c>
      <c r="AI1624" s="150">
        <v>0</v>
      </c>
    </row>
    <row r="1625" spans="33:35" ht="15" customHeight="1">
      <c r="AG1625" s="347" t="s">
        <v>2937</v>
      </c>
      <c r="AH1625" s="347" t="s">
        <v>5239</v>
      </c>
      <c r="AI1625" s="150">
        <v>0.70699999999999996</v>
      </c>
    </row>
    <row r="1626" spans="33:35" ht="15" customHeight="1">
      <c r="AG1626" s="347" t="s">
        <v>2938</v>
      </c>
      <c r="AH1626" s="347" t="s">
        <v>910</v>
      </c>
      <c r="AI1626" s="150">
        <v>0.34</v>
      </c>
    </row>
    <row r="1627" spans="33:35" ht="15" customHeight="1">
      <c r="AG1627" s="347" t="s">
        <v>2939</v>
      </c>
      <c r="AH1627" s="347" t="s">
        <v>787</v>
      </c>
      <c r="AI1627" s="150">
        <v>0.55599999999999994</v>
      </c>
    </row>
    <row r="1628" spans="33:35" ht="15" customHeight="1">
      <c r="AG1628" s="347" t="s">
        <v>2940</v>
      </c>
      <c r="AH1628" s="347" t="s">
        <v>1083</v>
      </c>
      <c r="AI1628" s="150">
        <v>0</v>
      </c>
    </row>
    <row r="1629" spans="33:35" ht="15" customHeight="1">
      <c r="AG1629" s="347" t="s">
        <v>2941</v>
      </c>
      <c r="AH1629" s="347" t="s">
        <v>1084</v>
      </c>
      <c r="AI1629" s="150">
        <v>0</v>
      </c>
    </row>
    <row r="1630" spans="33:35" ht="15" customHeight="1">
      <c r="AG1630" s="347" t="s">
        <v>2942</v>
      </c>
      <c r="AH1630" s="347" t="s">
        <v>1085</v>
      </c>
      <c r="AI1630" s="150">
        <v>0</v>
      </c>
    </row>
    <row r="1631" spans="33:35" ht="15" customHeight="1">
      <c r="AG1631" s="347" t="s">
        <v>2943</v>
      </c>
      <c r="AH1631" s="347" t="s">
        <v>1387</v>
      </c>
      <c r="AI1631" s="150">
        <v>0.22</v>
      </c>
    </row>
    <row r="1632" spans="33:35" ht="15" customHeight="1">
      <c r="AG1632" s="347" t="s">
        <v>2944</v>
      </c>
      <c r="AH1632" s="347" t="s">
        <v>1388</v>
      </c>
      <c r="AI1632" s="150">
        <v>0.34900000000000003</v>
      </c>
    </row>
    <row r="1633" spans="33:35" ht="15" customHeight="1">
      <c r="AG1633" s="347" t="s">
        <v>2945</v>
      </c>
      <c r="AH1633" s="347" t="s">
        <v>1389</v>
      </c>
      <c r="AI1633" s="150">
        <v>0.4</v>
      </c>
    </row>
    <row r="1634" spans="33:35" ht="15" customHeight="1">
      <c r="AG1634" s="347" t="s">
        <v>2946</v>
      </c>
      <c r="AH1634" s="347" t="s">
        <v>1390</v>
      </c>
      <c r="AI1634" s="150">
        <v>0.41699999999999998</v>
      </c>
    </row>
    <row r="1635" spans="33:35" ht="15" customHeight="1">
      <c r="AG1635" s="347" t="s">
        <v>2947</v>
      </c>
      <c r="AH1635" s="347" t="s">
        <v>1391</v>
      </c>
      <c r="AI1635" s="150">
        <v>0.42499999999999999</v>
      </c>
    </row>
    <row r="1636" spans="33:35" ht="15" customHeight="1">
      <c r="AG1636" s="347" t="s">
        <v>2948</v>
      </c>
      <c r="AH1636" s="347" t="s">
        <v>5240</v>
      </c>
      <c r="AI1636" s="150">
        <v>0.45</v>
      </c>
    </row>
    <row r="1637" spans="33:35" ht="15" customHeight="1">
      <c r="AG1637" s="347" t="s">
        <v>2949</v>
      </c>
      <c r="AH1637" s="347" t="s">
        <v>1332</v>
      </c>
      <c r="AI1637" s="150">
        <v>0.45</v>
      </c>
    </row>
    <row r="1638" spans="33:35" ht="15" customHeight="1">
      <c r="AG1638" s="347" t="s">
        <v>2950</v>
      </c>
      <c r="AH1638" s="347" t="s">
        <v>1251</v>
      </c>
      <c r="AI1638" s="150">
        <v>0.5</v>
      </c>
    </row>
    <row r="1639" spans="33:35" ht="15" customHeight="1">
      <c r="AG1639" s="347" t="s">
        <v>2951</v>
      </c>
      <c r="AH1639" s="347" t="s">
        <v>1303</v>
      </c>
      <c r="AI1639" s="150">
        <v>0.42899999999999999</v>
      </c>
    </row>
    <row r="1640" spans="33:35" ht="15" customHeight="1">
      <c r="AG1640" s="347" t="s">
        <v>2952</v>
      </c>
      <c r="AH1640" s="347" t="s">
        <v>1436</v>
      </c>
      <c r="AI1640" s="150">
        <v>0</v>
      </c>
    </row>
    <row r="1641" spans="33:35" ht="15" customHeight="1">
      <c r="AG1641" s="347" t="s">
        <v>2953</v>
      </c>
      <c r="AH1641" s="347" t="s">
        <v>1437</v>
      </c>
      <c r="AI1641" s="150">
        <v>0.31</v>
      </c>
    </row>
    <row r="1642" spans="33:35" ht="15" customHeight="1">
      <c r="AG1642" s="347" t="s">
        <v>2954</v>
      </c>
      <c r="AH1642" s="347" t="s">
        <v>5241</v>
      </c>
      <c r="AI1642" s="150">
        <v>0.55500000000000005</v>
      </c>
    </row>
    <row r="1643" spans="33:35" ht="15" customHeight="1">
      <c r="AG1643" s="347" t="s">
        <v>5242</v>
      </c>
      <c r="AH1643" s="347" t="s">
        <v>1363</v>
      </c>
      <c r="AI1643" s="150">
        <v>0.62</v>
      </c>
    </row>
    <row r="1644" spans="33:35" ht="15" customHeight="1">
      <c r="AG1644" s="347" t="s">
        <v>2955</v>
      </c>
      <c r="AH1644" s="347" t="s">
        <v>911</v>
      </c>
      <c r="AI1644" s="150">
        <v>0.60299999999999998</v>
      </c>
    </row>
    <row r="1645" spans="33:35" ht="15" customHeight="1">
      <c r="AG1645" s="347" t="s">
        <v>5243</v>
      </c>
      <c r="AH1645" s="347" t="s">
        <v>5244</v>
      </c>
      <c r="AI1645" s="150">
        <v>0</v>
      </c>
    </row>
    <row r="1646" spans="33:35" ht="15" customHeight="1">
      <c r="AG1646" s="347" t="s">
        <v>5245</v>
      </c>
      <c r="AH1646" s="347" t="s">
        <v>5246</v>
      </c>
      <c r="AI1646" s="150">
        <v>0.439</v>
      </c>
    </row>
    <row r="1647" spans="33:35" ht="15" customHeight="1">
      <c r="AG1647" s="347" t="s">
        <v>2956</v>
      </c>
      <c r="AH1647" s="347" t="s">
        <v>5060</v>
      </c>
      <c r="AI1647" s="150">
        <v>0</v>
      </c>
    </row>
    <row r="1648" spans="33:35" ht="15" customHeight="1">
      <c r="AG1648" s="347" t="s">
        <v>2957</v>
      </c>
      <c r="AH1648" s="347" t="s">
        <v>5061</v>
      </c>
      <c r="AI1648" s="150">
        <v>0.27300000000000002</v>
      </c>
    </row>
    <row r="1649" spans="33:35" ht="15" customHeight="1">
      <c r="AG1649" s="347" t="s">
        <v>2958</v>
      </c>
      <c r="AH1649" s="347" t="s">
        <v>5062</v>
      </c>
      <c r="AI1649" s="150">
        <v>0.32200000000000001</v>
      </c>
    </row>
    <row r="1650" spans="33:35" ht="15" customHeight="1">
      <c r="AG1650" s="347" t="s">
        <v>2959</v>
      </c>
      <c r="AH1650" s="347" t="s">
        <v>5063</v>
      </c>
      <c r="AI1650" s="150">
        <v>0.32899999999999996</v>
      </c>
    </row>
    <row r="1651" spans="33:35" ht="15" customHeight="1">
      <c r="AG1651" s="347" t="s">
        <v>2960</v>
      </c>
      <c r="AH1651" s="347" t="s">
        <v>5064</v>
      </c>
      <c r="AI1651" s="150">
        <v>0.38800000000000001</v>
      </c>
    </row>
    <row r="1652" spans="33:35" ht="15" customHeight="1">
      <c r="AG1652" s="347" t="s">
        <v>2961</v>
      </c>
      <c r="AH1652" s="347" t="s">
        <v>5065</v>
      </c>
      <c r="AI1652" s="150">
        <v>0.32400000000000001</v>
      </c>
    </row>
    <row r="1653" spans="33:35" ht="15" customHeight="1">
      <c r="AG1653" s="347" t="s">
        <v>2962</v>
      </c>
      <c r="AH1653" s="347" t="s">
        <v>5066</v>
      </c>
      <c r="AI1653" s="150">
        <v>0.35899999999999999</v>
      </c>
    </row>
    <row r="1654" spans="33:35" ht="15" customHeight="1">
      <c r="AG1654" s="347" t="s">
        <v>2963</v>
      </c>
      <c r="AH1654" s="347" t="s">
        <v>5067</v>
      </c>
      <c r="AI1654" s="150">
        <v>0.45899999999999996</v>
      </c>
    </row>
    <row r="1655" spans="33:35" ht="15" customHeight="1">
      <c r="AG1655" s="347" t="s">
        <v>2964</v>
      </c>
      <c r="AH1655" s="347" t="s">
        <v>5068</v>
      </c>
      <c r="AI1655" s="150">
        <v>0.25</v>
      </c>
    </row>
    <row r="1656" spans="33:35" ht="15" customHeight="1">
      <c r="AG1656" s="347" t="s">
        <v>2965</v>
      </c>
      <c r="AH1656" s="347" t="s">
        <v>5247</v>
      </c>
      <c r="AI1656" s="150">
        <v>0.4</v>
      </c>
    </row>
    <row r="1657" spans="33:35" ht="15" customHeight="1">
      <c r="AG1657" s="347" t="s">
        <v>2966</v>
      </c>
      <c r="AH1657" s="347" t="s">
        <v>5248</v>
      </c>
      <c r="AI1657" s="150">
        <v>0.24099999999999999</v>
      </c>
    </row>
    <row r="1658" spans="33:35" ht="15" customHeight="1">
      <c r="AG1658" s="347" t="s">
        <v>2967</v>
      </c>
      <c r="AH1658" s="347" t="s">
        <v>5249</v>
      </c>
      <c r="AI1658" s="150">
        <v>0.32100000000000001</v>
      </c>
    </row>
    <row r="1659" spans="33:35" ht="15" customHeight="1">
      <c r="AG1659" s="347" t="s">
        <v>2968</v>
      </c>
      <c r="AH1659" s="347" t="s">
        <v>5250</v>
      </c>
      <c r="AI1659" s="150">
        <v>0.50900000000000001</v>
      </c>
    </row>
    <row r="1660" spans="33:35" ht="15" customHeight="1">
      <c r="AG1660" s="347" t="s">
        <v>2969</v>
      </c>
      <c r="AH1660" s="347" t="s">
        <v>5071</v>
      </c>
      <c r="AI1660" s="150">
        <v>0.38200000000000001</v>
      </c>
    </row>
    <row r="1661" spans="33:35" ht="15" customHeight="1">
      <c r="AG1661" s="347" t="s">
        <v>2970</v>
      </c>
      <c r="AH1661" s="347" t="s">
        <v>970</v>
      </c>
      <c r="AI1661" s="150">
        <v>0.5</v>
      </c>
    </row>
    <row r="1662" spans="33:35" ht="15" customHeight="1">
      <c r="AG1662" s="347" t="s">
        <v>2971</v>
      </c>
      <c r="AH1662" s="347" t="s">
        <v>1066</v>
      </c>
      <c r="AI1662" s="150">
        <v>0.63400000000000001</v>
      </c>
    </row>
    <row r="1663" spans="33:35" ht="15" customHeight="1">
      <c r="AG1663" s="347" t="s">
        <v>2972</v>
      </c>
      <c r="AH1663" s="347" t="s">
        <v>1397</v>
      </c>
      <c r="AI1663" s="150">
        <v>0.26500000000000001</v>
      </c>
    </row>
    <row r="1664" spans="33:35" ht="15" customHeight="1">
      <c r="AG1664" s="347" t="s">
        <v>2973</v>
      </c>
      <c r="AH1664" s="347" t="s">
        <v>1398</v>
      </c>
      <c r="AI1664" s="150">
        <v>0</v>
      </c>
    </row>
    <row r="1665" spans="33:35" ht="15" customHeight="1">
      <c r="AG1665" s="347" t="s">
        <v>2974</v>
      </c>
      <c r="AH1665" s="347" t="s">
        <v>5251</v>
      </c>
      <c r="AI1665" s="150">
        <v>0.57799999999999996</v>
      </c>
    </row>
    <row r="1666" spans="33:35" ht="15" customHeight="1">
      <c r="AG1666" s="347" t="s">
        <v>2975</v>
      </c>
      <c r="AH1666" s="347" t="s">
        <v>1031</v>
      </c>
      <c r="AI1666" s="150">
        <v>0.50600000000000001</v>
      </c>
    </row>
    <row r="1667" spans="33:35" ht="15" customHeight="1">
      <c r="AG1667" s="347" t="s">
        <v>2976</v>
      </c>
      <c r="AH1667" s="347" t="s">
        <v>1454</v>
      </c>
      <c r="AI1667" s="150">
        <v>0.60299999999999998</v>
      </c>
    </row>
    <row r="1668" spans="33:35" ht="15" customHeight="1">
      <c r="AG1668" s="347" t="s">
        <v>2977</v>
      </c>
      <c r="AH1668" s="347" t="s">
        <v>790</v>
      </c>
      <c r="AI1668" s="150">
        <v>0.54799999999999993</v>
      </c>
    </row>
    <row r="1669" spans="33:35" ht="15" customHeight="1">
      <c r="AG1669" s="347" t="s">
        <v>2978</v>
      </c>
      <c r="AH1669" s="347" t="s">
        <v>1162</v>
      </c>
      <c r="AI1669" s="150">
        <v>0.55699999999999994</v>
      </c>
    </row>
    <row r="1670" spans="33:35" ht="15" customHeight="1">
      <c r="AG1670" s="347" t="s">
        <v>2979</v>
      </c>
      <c r="AH1670" s="347" t="s">
        <v>964</v>
      </c>
      <c r="AI1670" s="150">
        <v>0.47</v>
      </c>
    </row>
    <row r="1671" spans="33:35" ht="15" customHeight="1">
      <c r="AG1671" s="347" t="s">
        <v>2980</v>
      </c>
      <c r="AH1671" s="347" t="s">
        <v>1306</v>
      </c>
      <c r="AI1671" s="150">
        <v>0.435</v>
      </c>
    </row>
    <row r="1672" spans="33:35" ht="15" customHeight="1">
      <c r="AG1672" s="347" t="s">
        <v>2981</v>
      </c>
      <c r="AH1672" s="347" t="s">
        <v>1401</v>
      </c>
      <c r="AI1672" s="150">
        <v>0</v>
      </c>
    </row>
    <row r="1673" spans="33:35" ht="15" customHeight="1">
      <c r="AG1673" s="347" t="s">
        <v>2982</v>
      </c>
      <c r="AH1673" s="347" t="s">
        <v>1402</v>
      </c>
      <c r="AI1673" s="150">
        <v>0.39700000000000002</v>
      </c>
    </row>
    <row r="1674" spans="33:35" ht="15" customHeight="1">
      <c r="AG1674" s="347" t="s">
        <v>2983</v>
      </c>
      <c r="AH1674" s="347" t="s">
        <v>1516</v>
      </c>
      <c r="AI1674" s="150">
        <v>0</v>
      </c>
    </row>
    <row r="1675" spans="33:35" ht="15" customHeight="1">
      <c r="AG1675" s="347" t="s">
        <v>2984</v>
      </c>
      <c r="AH1675" s="347" t="s">
        <v>1517</v>
      </c>
      <c r="AI1675" s="150">
        <v>0.40299999999999997</v>
      </c>
    </row>
    <row r="1676" spans="33:35" ht="15" customHeight="1">
      <c r="AG1676" s="347" t="s">
        <v>2985</v>
      </c>
      <c r="AH1676" s="347" t="s">
        <v>1277</v>
      </c>
      <c r="AI1676" s="150">
        <v>0.41300000000000003</v>
      </c>
    </row>
    <row r="1677" spans="33:35" ht="15" customHeight="1">
      <c r="AG1677" s="347" t="s">
        <v>2986</v>
      </c>
      <c r="AH1677" s="347" t="s">
        <v>1047</v>
      </c>
      <c r="AI1677" s="150">
        <v>0.56300000000000006</v>
      </c>
    </row>
    <row r="1678" spans="33:35" ht="15" customHeight="1">
      <c r="AG1678" s="347" t="s">
        <v>2988</v>
      </c>
      <c r="AH1678" s="347" t="s">
        <v>913</v>
      </c>
      <c r="AI1678" s="150">
        <v>0.56300000000000006</v>
      </c>
    </row>
    <row r="1679" spans="33:35" ht="15" customHeight="1">
      <c r="AG1679" s="347" t="s">
        <v>2989</v>
      </c>
      <c r="AH1679" s="347" t="s">
        <v>1035</v>
      </c>
      <c r="AI1679" s="150">
        <v>0.60899999999999999</v>
      </c>
    </row>
    <row r="1680" spans="33:35" ht="15" customHeight="1">
      <c r="AG1680" s="347" t="s">
        <v>2990</v>
      </c>
      <c r="AH1680" s="347" t="s">
        <v>1049</v>
      </c>
      <c r="AI1680" s="150">
        <v>0.56300000000000006</v>
      </c>
    </row>
    <row r="1681" spans="33:35" ht="15" customHeight="1">
      <c r="AG1681" s="347" t="s">
        <v>2991</v>
      </c>
      <c r="AH1681" s="347" t="s">
        <v>1146</v>
      </c>
      <c r="AI1681" s="150">
        <v>0.57499999999999996</v>
      </c>
    </row>
    <row r="1682" spans="33:35" ht="15" customHeight="1">
      <c r="AG1682" s="347" t="s">
        <v>2992</v>
      </c>
      <c r="AH1682" s="347" t="s">
        <v>1060</v>
      </c>
      <c r="AI1682" s="150">
        <v>0.64600000000000002</v>
      </c>
    </row>
    <row r="1683" spans="33:35" ht="15" customHeight="1">
      <c r="AG1683" s="347" t="s">
        <v>2993</v>
      </c>
      <c r="AH1683" s="347" t="s">
        <v>1278</v>
      </c>
      <c r="AI1683" s="150">
        <v>0.76400000000000001</v>
      </c>
    </row>
    <row r="1684" spans="33:35" ht="15" customHeight="1">
      <c r="AG1684" s="347" t="s">
        <v>2994</v>
      </c>
      <c r="AH1684" s="347" t="s">
        <v>702</v>
      </c>
      <c r="AI1684" s="150">
        <v>0.76900000000000002</v>
      </c>
    </row>
    <row r="1685" spans="33:35" ht="15" customHeight="1">
      <c r="AG1685" s="347" t="s">
        <v>2995</v>
      </c>
      <c r="AH1685" s="347" t="s">
        <v>1070</v>
      </c>
      <c r="AI1685" s="150">
        <v>0.46500000000000002</v>
      </c>
    </row>
    <row r="1686" spans="33:35" ht="15" customHeight="1">
      <c r="AG1686" s="347" t="s">
        <v>5252</v>
      </c>
      <c r="AH1686" s="347" t="s">
        <v>1352</v>
      </c>
      <c r="AI1686" s="150">
        <v>0.64899999999999991</v>
      </c>
    </row>
    <row r="1687" spans="33:35" ht="15" customHeight="1">
      <c r="AG1687" s="347" t="s">
        <v>2996</v>
      </c>
      <c r="AH1687" s="347" t="s">
        <v>1242</v>
      </c>
      <c r="AI1687" s="150">
        <v>0.53100000000000003</v>
      </c>
    </row>
    <row r="1688" spans="33:35" ht="15" customHeight="1">
      <c r="AG1688" s="347" t="s">
        <v>5253</v>
      </c>
      <c r="AH1688" s="347" t="s">
        <v>1333</v>
      </c>
      <c r="AI1688" s="150">
        <v>0.58600000000000008</v>
      </c>
    </row>
    <row r="1689" spans="33:35" ht="15" customHeight="1">
      <c r="AG1689" s="347" t="s">
        <v>5254</v>
      </c>
      <c r="AH1689" s="347" t="s">
        <v>1365</v>
      </c>
      <c r="AI1689" s="150">
        <v>0.55599999999999994</v>
      </c>
    </row>
    <row r="1690" spans="33:35" ht="15" customHeight="1">
      <c r="AG1690" s="347" t="s">
        <v>2987</v>
      </c>
      <c r="AH1690" s="347" t="s">
        <v>1254</v>
      </c>
      <c r="AI1690" s="150">
        <v>0.52200000000000002</v>
      </c>
    </row>
    <row r="1691" spans="33:35" ht="15" customHeight="1">
      <c r="AG1691" s="347" t="s">
        <v>2997</v>
      </c>
      <c r="AH1691" s="347" t="s">
        <v>4946</v>
      </c>
      <c r="AI1691" s="150">
        <v>0.39900000000000002</v>
      </c>
    </row>
    <row r="1692" spans="33:35" ht="15" customHeight="1">
      <c r="AG1692" s="347" t="s">
        <v>2998</v>
      </c>
      <c r="AH1692" s="347" t="s">
        <v>5255</v>
      </c>
      <c r="AI1692" s="150">
        <v>0.29899999999999999</v>
      </c>
    </row>
    <row r="1693" spans="33:35" ht="15" customHeight="1">
      <c r="AG1693" s="347" t="s">
        <v>2999</v>
      </c>
      <c r="AH1693" s="347" t="s">
        <v>5256</v>
      </c>
      <c r="AI1693" s="150">
        <v>0</v>
      </c>
    </row>
    <row r="1694" spans="33:35" ht="15" customHeight="1">
      <c r="AG1694" s="347" t="s">
        <v>3000</v>
      </c>
      <c r="AH1694" s="347" t="s">
        <v>5257</v>
      </c>
      <c r="AI1694" s="150">
        <v>0.45</v>
      </c>
    </row>
    <row r="1695" spans="33:35" ht="15" customHeight="1">
      <c r="AG1695" s="347" t="s">
        <v>3001</v>
      </c>
      <c r="AH1695" s="347" t="s">
        <v>5258</v>
      </c>
      <c r="AI1695" s="150">
        <v>0.71100000000000008</v>
      </c>
    </row>
    <row r="1696" spans="33:35" ht="15" customHeight="1">
      <c r="AG1696" s="347" t="s">
        <v>3002</v>
      </c>
      <c r="AH1696" s="347" t="s">
        <v>5080</v>
      </c>
      <c r="AI1696" s="150">
        <v>0.70699999999999996</v>
      </c>
    </row>
    <row r="1697" spans="33:35" ht="15" customHeight="1">
      <c r="AG1697" s="347" t="s">
        <v>3003</v>
      </c>
      <c r="AH1697" s="347" t="s">
        <v>1314</v>
      </c>
      <c r="AI1697" s="150">
        <v>0.48500000000000004</v>
      </c>
    </row>
    <row r="1698" spans="33:35" ht="15" customHeight="1">
      <c r="AG1698" s="347" t="s">
        <v>3004</v>
      </c>
      <c r="AH1698" s="347" t="s">
        <v>5259</v>
      </c>
      <c r="AI1698" s="150">
        <v>0.72599999999999998</v>
      </c>
    </row>
    <row r="1699" spans="33:35" ht="15" customHeight="1">
      <c r="AG1699" s="347" t="s">
        <v>3005</v>
      </c>
      <c r="AH1699" s="347" t="s">
        <v>1455</v>
      </c>
      <c r="AI1699" s="150">
        <v>0.50700000000000001</v>
      </c>
    </row>
    <row r="1700" spans="33:35" ht="15" customHeight="1">
      <c r="AG1700" s="347" t="s">
        <v>3006</v>
      </c>
      <c r="AH1700" s="347" t="s">
        <v>1424</v>
      </c>
      <c r="AI1700" s="150">
        <v>0</v>
      </c>
    </row>
    <row r="1701" spans="33:35" ht="15" customHeight="1">
      <c r="AG1701" s="347" t="s">
        <v>3007</v>
      </c>
      <c r="AH1701" s="347" t="s">
        <v>1425</v>
      </c>
      <c r="AI1701" s="150">
        <v>0.56800000000000006</v>
      </c>
    </row>
    <row r="1702" spans="33:35" ht="15" customHeight="1">
      <c r="AG1702" s="347" t="s">
        <v>3008</v>
      </c>
      <c r="AH1702" s="347" t="s">
        <v>972</v>
      </c>
      <c r="AI1702" s="150">
        <v>0.56300000000000006</v>
      </c>
    </row>
    <row r="1703" spans="33:35" ht="15" customHeight="1">
      <c r="AG1703" s="347" t="s">
        <v>3009</v>
      </c>
      <c r="AH1703" s="347" t="s">
        <v>1153</v>
      </c>
      <c r="AI1703" s="150">
        <v>0.58299999999999996</v>
      </c>
    </row>
    <row r="1704" spans="33:35" ht="15" customHeight="1">
      <c r="AG1704" s="347" t="s">
        <v>3010</v>
      </c>
      <c r="AH1704" s="347" t="s">
        <v>952</v>
      </c>
      <c r="AI1704" s="150">
        <v>0.502</v>
      </c>
    </row>
    <row r="1705" spans="33:35" ht="15" customHeight="1">
      <c r="AG1705" s="347" t="s">
        <v>5260</v>
      </c>
      <c r="AH1705" s="347" t="s">
        <v>1342</v>
      </c>
      <c r="AI1705" s="150">
        <v>0.443</v>
      </c>
    </row>
    <row r="1706" spans="33:35" ht="15" customHeight="1">
      <c r="AG1706" s="347" t="s">
        <v>3011</v>
      </c>
      <c r="AH1706" s="347" t="s">
        <v>1326</v>
      </c>
      <c r="AI1706" s="150">
        <v>0.53300000000000003</v>
      </c>
    </row>
    <row r="1707" spans="33:35" ht="15" customHeight="1">
      <c r="AG1707" s="347" t="s">
        <v>3012</v>
      </c>
      <c r="AH1707" s="347" t="s">
        <v>1313</v>
      </c>
      <c r="AI1707" s="150">
        <v>0.58600000000000008</v>
      </c>
    </row>
    <row r="1708" spans="33:35" ht="15" customHeight="1">
      <c r="AG1708" s="347" t="s">
        <v>3013</v>
      </c>
      <c r="AH1708" s="347" t="s">
        <v>1500</v>
      </c>
      <c r="AI1708" s="150">
        <v>0.46599999999999997</v>
      </c>
    </row>
    <row r="1709" spans="33:35" ht="15" customHeight="1">
      <c r="AG1709" s="347" t="s">
        <v>3014</v>
      </c>
      <c r="AH1709" s="347" t="s">
        <v>1400</v>
      </c>
      <c r="AI1709" s="150">
        <v>0</v>
      </c>
    </row>
    <row r="1710" spans="33:35" ht="15" customHeight="1">
      <c r="AG1710" s="347" t="s">
        <v>3015</v>
      </c>
      <c r="AH1710" s="347" t="s">
        <v>5261</v>
      </c>
      <c r="AI1710" s="150">
        <v>0.57600000000000007</v>
      </c>
    </row>
    <row r="1711" spans="33:35" ht="15" customHeight="1">
      <c r="AG1711" s="347" t="s">
        <v>5262</v>
      </c>
      <c r="AH1711" s="347" t="s">
        <v>1080</v>
      </c>
      <c r="AI1711" s="150">
        <v>0.54900000000000004</v>
      </c>
    </row>
    <row r="1712" spans="33:35" ht="15" customHeight="1">
      <c r="AG1712" s="347" t="s">
        <v>3016</v>
      </c>
      <c r="AH1712" s="347" t="s">
        <v>1069</v>
      </c>
      <c r="AI1712" s="150">
        <v>0.59299999999999997</v>
      </c>
    </row>
    <row r="1713" spans="33:35" ht="15" customHeight="1">
      <c r="AG1713" s="347" t="s">
        <v>3017</v>
      </c>
      <c r="AH1713" s="347" t="s">
        <v>5085</v>
      </c>
      <c r="AI1713" s="150">
        <v>0</v>
      </c>
    </row>
    <row r="1714" spans="33:35" ht="15" customHeight="1">
      <c r="AG1714" s="347" t="s">
        <v>3018</v>
      </c>
      <c r="AH1714" s="347" t="s">
        <v>5263</v>
      </c>
      <c r="AI1714" s="150">
        <v>0</v>
      </c>
    </row>
    <row r="1715" spans="33:35" ht="15" customHeight="1">
      <c r="AG1715" s="347" t="s">
        <v>3019</v>
      </c>
      <c r="AH1715" s="347" t="s">
        <v>5264</v>
      </c>
      <c r="AI1715" s="150">
        <v>0</v>
      </c>
    </row>
    <row r="1716" spans="33:35" ht="15" customHeight="1">
      <c r="AG1716" s="347" t="s">
        <v>3020</v>
      </c>
      <c r="AH1716" s="347" t="s">
        <v>5265</v>
      </c>
      <c r="AI1716" s="150">
        <v>0.33399999999999996</v>
      </c>
    </row>
    <row r="1717" spans="33:35" ht="15" customHeight="1">
      <c r="AG1717" s="347" t="s">
        <v>3021</v>
      </c>
      <c r="AH1717" s="347" t="s">
        <v>5086</v>
      </c>
      <c r="AI1717" s="150">
        <v>0.41800000000000004</v>
      </c>
    </row>
    <row r="1718" spans="33:35" ht="15" customHeight="1">
      <c r="AG1718" s="347" t="s">
        <v>3022</v>
      </c>
      <c r="AH1718" s="347" t="s">
        <v>4952</v>
      </c>
      <c r="AI1718" s="150">
        <v>0</v>
      </c>
    </row>
    <row r="1719" spans="33:35" ht="15" customHeight="1">
      <c r="AG1719" s="347" t="s">
        <v>3023</v>
      </c>
      <c r="AH1719" s="347" t="s">
        <v>5087</v>
      </c>
      <c r="AI1719" s="150">
        <v>0.70699999999999996</v>
      </c>
    </row>
    <row r="1720" spans="33:35" ht="15" customHeight="1">
      <c r="AG1720" s="347" t="s">
        <v>3024</v>
      </c>
      <c r="AH1720" s="347" t="s">
        <v>4953</v>
      </c>
      <c r="AI1720" s="150">
        <v>0.70699999999999996</v>
      </c>
    </row>
    <row r="1721" spans="33:35" ht="15" customHeight="1">
      <c r="AG1721" s="347" t="s">
        <v>3025</v>
      </c>
      <c r="AH1721" s="347" t="s">
        <v>961</v>
      </c>
      <c r="AI1721" s="150">
        <v>3.7999999999999999E-2</v>
      </c>
    </row>
    <row r="1722" spans="33:35" ht="15" customHeight="1">
      <c r="AG1722" s="347" t="s">
        <v>3026</v>
      </c>
      <c r="AH1722" s="347" t="s">
        <v>1050</v>
      </c>
      <c r="AI1722" s="150">
        <v>0.48500000000000004</v>
      </c>
    </row>
    <row r="1723" spans="33:35" ht="15" customHeight="1">
      <c r="AG1723" s="347" t="s">
        <v>3027</v>
      </c>
      <c r="AH1723" s="347" t="s">
        <v>1327</v>
      </c>
      <c r="AI1723" s="150">
        <v>0.68</v>
      </c>
    </row>
    <row r="1724" spans="33:35" ht="15" customHeight="1">
      <c r="AG1724" s="347" t="s">
        <v>3028</v>
      </c>
      <c r="AH1724" s="347" t="s">
        <v>1025</v>
      </c>
      <c r="AI1724" s="150">
        <v>0.56300000000000006</v>
      </c>
    </row>
    <row r="1725" spans="33:35" ht="15" customHeight="1">
      <c r="AG1725" s="347" t="s">
        <v>3029</v>
      </c>
      <c r="AH1725" s="347" t="s">
        <v>1152</v>
      </c>
      <c r="AI1725" s="150">
        <v>0.61099999999999999</v>
      </c>
    </row>
    <row r="1726" spans="33:35" ht="15" customHeight="1">
      <c r="AG1726" s="347" t="s">
        <v>3030</v>
      </c>
      <c r="AH1726" s="347" t="s">
        <v>974</v>
      </c>
      <c r="AI1726" s="150">
        <v>0.55999999999999994</v>
      </c>
    </row>
    <row r="1727" spans="33:35" ht="15" customHeight="1">
      <c r="AG1727" s="347" t="s">
        <v>3031</v>
      </c>
      <c r="AH1727" s="347" t="s">
        <v>968</v>
      </c>
      <c r="AI1727" s="150">
        <v>0.43099999999999999</v>
      </c>
    </row>
    <row r="1728" spans="33:35" ht="15" customHeight="1">
      <c r="AG1728" s="347" t="s">
        <v>3032</v>
      </c>
      <c r="AH1728" s="347" t="s">
        <v>1295</v>
      </c>
      <c r="AI1728" s="150">
        <v>0.503</v>
      </c>
    </row>
    <row r="1729" spans="33:35" ht="15" customHeight="1">
      <c r="AG1729" s="347" t="s">
        <v>3033</v>
      </c>
      <c r="AH1729" s="347" t="s">
        <v>5088</v>
      </c>
      <c r="AI1729" s="150">
        <v>0</v>
      </c>
    </row>
    <row r="1730" spans="33:35" ht="15" customHeight="1">
      <c r="AG1730" s="347" t="s">
        <v>3034</v>
      </c>
      <c r="AH1730" s="347" t="s">
        <v>5266</v>
      </c>
      <c r="AI1730" s="150">
        <v>0.34699999999999998</v>
      </c>
    </row>
    <row r="1731" spans="33:35" ht="15" customHeight="1">
      <c r="AG1731" s="347" t="s">
        <v>3035</v>
      </c>
      <c r="AH1731" s="347" t="s">
        <v>5089</v>
      </c>
      <c r="AI1731" s="150">
        <v>0.34699999999999998</v>
      </c>
    </row>
    <row r="1732" spans="33:35" ht="15" customHeight="1">
      <c r="AG1732" s="347" t="s">
        <v>3036</v>
      </c>
      <c r="AH1732" s="347" t="s">
        <v>987</v>
      </c>
      <c r="AI1732" s="150">
        <v>0.42399999999999999</v>
      </c>
    </row>
    <row r="1733" spans="33:35" ht="15" customHeight="1">
      <c r="AG1733" s="347" t="s">
        <v>3037</v>
      </c>
      <c r="AH1733" s="347" t="s">
        <v>1492</v>
      </c>
      <c r="AI1733" s="150">
        <v>0.222</v>
      </c>
    </row>
    <row r="1734" spans="33:35" ht="15" customHeight="1">
      <c r="AG1734" s="347" t="s">
        <v>3038</v>
      </c>
      <c r="AH1734" s="347" t="s">
        <v>1264</v>
      </c>
      <c r="AI1734" s="150">
        <v>0.55500000000000005</v>
      </c>
    </row>
    <row r="1735" spans="33:35" ht="15" customHeight="1">
      <c r="AG1735" s="347" t="s">
        <v>3039</v>
      </c>
      <c r="AH1735" s="347" t="s">
        <v>1426</v>
      </c>
      <c r="AI1735" s="150">
        <v>0</v>
      </c>
    </row>
    <row r="1736" spans="33:35" ht="15" customHeight="1">
      <c r="AG1736" s="347" t="s">
        <v>3040</v>
      </c>
      <c r="AH1736" s="347" t="s">
        <v>1427</v>
      </c>
      <c r="AI1736" s="150">
        <v>0.39900000000000002</v>
      </c>
    </row>
    <row r="1737" spans="33:35" ht="15" customHeight="1">
      <c r="AG1737" s="347" t="s">
        <v>3041</v>
      </c>
      <c r="AH1737" s="347" t="s">
        <v>977</v>
      </c>
      <c r="AI1737" s="150">
        <v>0.56300000000000006</v>
      </c>
    </row>
    <row r="1738" spans="33:35" ht="15" customHeight="1">
      <c r="AG1738" s="347" t="s">
        <v>3042</v>
      </c>
      <c r="AH1738" s="347" t="s">
        <v>837</v>
      </c>
      <c r="AI1738" s="150">
        <v>0.51600000000000001</v>
      </c>
    </row>
    <row r="1739" spans="33:35" ht="15" customHeight="1">
      <c r="AG1739" s="347" t="s">
        <v>3043</v>
      </c>
      <c r="AH1739" s="347" t="s">
        <v>1279</v>
      </c>
      <c r="AI1739" s="150">
        <v>0.57099999999999995</v>
      </c>
    </row>
    <row r="1740" spans="33:35" ht="15" customHeight="1">
      <c r="AG1740" s="347" t="s">
        <v>3044</v>
      </c>
      <c r="AH1740" s="347" t="s">
        <v>1307</v>
      </c>
      <c r="AI1740" s="150">
        <v>0.54500000000000004</v>
      </c>
    </row>
    <row r="1741" spans="33:35" ht="15" customHeight="1">
      <c r="AG1741" s="347" t="s">
        <v>3045</v>
      </c>
      <c r="AH1741" s="347" t="s">
        <v>1329</v>
      </c>
      <c r="AI1741" s="150">
        <v>0.40499999999999997</v>
      </c>
    </row>
    <row r="1742" spans="33:35" ht="15" customHeight="1">
      <c r="AG1742" s="347" t="s">
        <v>3046</v>
      </c>
      <c r="AH1742" s="347" t="s">
        <v>1440</v>
      </c>
      <c r="AI1742" s="150">
        <v>0.36399999999999999</v>
      </c>
    </row>
    <row r="1743" spans="33:35" ht="15" customHeight="1">
      <c r="AG1743" s="347" t="s">
        <v>3047</v>
      </c>
      <c r="AH1743" s="347" t="s">
        <v>1125</v>
      </c>
      <c r="AI1743" s="150">
        <v>0.47199999999999998</v>
      </c>
    </row>
    <row r="1744" spans="33:35" ht="15" customHeight="1">
      <c r="AG1744" s="347" t="s">
        <v>3048</v>
      </c>
      <c r="AH1744" s="347" t="s">
        <v>904</v>
      </c>
      <c r="AI1744" s="150">
        <v>0.49299999999999994</v>
      </c>
    </row>
    <row r="1745" spans="33:35" ht="15" customHeight="1">
      <c r="AG1745" s="347" t="s">
        <v>3049</v>
      </c>
      <c r="AH1745" s="347" t="s">
        <v>1464</v>
      </c>
      <c r="AI1745" s="150">
        <v>0.33100000000000002</v>
      </c>
    </row>
    <row r="1746" spans="33:35" ht="15" customHeight="1">
      <c r="AG1746" s="347" t="s">
        <v>5267</v>
      </c>
      <c r="AH1746" s="347" t="s">
        <v>1037</v>
      </c>
      <c r="AI1746" s="150">
        <v>0</v>
      </c>
    </row>
    <row r="1747" spans="33:35" ht="15" customHeight="1">
      <c r="AG1747" s="347" t="s">
        <v>3050</v>
      </c>
      <c r="AH1747" s="347" t="s">
        <v>1010</v>
      </c>
      <c r="AI1747" s="150">
        <v>0.3</v>
      </c>
    </row>
    <row r="1748" spans="33:35" ht="15" customHeight="1">
      <c r="AG1748" s="347" t="s">
        <v>3051</v>
      </c>
      <c r="AH1748" s="347" t="s">
        <v>1496</v>
      </c>
      <c r="AI1748" s="150">
        <v>0.53799999999999992</v>
      </c>
    </row>
    <row r="1749" spans="33:35" ht="15" customHeight="1">
      <c r="AG1749" s="347" t="s">
        <v>3052</v>
      </c>
      <c r="AH1749" s="347" t="s">
        <v>1081</v>
      </c>
      <c r="AI1749" s="150">
        <v>0.58499999999999996</v>
      </c>
    </row>
    <row r="1750" spans="33:35" ht="15" customHeight="1">
      <c r="AG1750" s="347" t="s">
        <v>3053</v>
      </c>
      <c r="AH1750" s="347" t="s">
        <v>1284</v>
      </c>
      <c r="AI1750" s="150">
        <v>0.26600000000000001</v>
      </c>
    </row>
    <row r="1751" spans="33:35" ht="15" customHeight="1">
      <c r="AG1751" s="347" t="s">
        <v>3054</v>
      </c>
      <c r="AH1751" s="347" t="s">
        <v>1253</v>
      </c>
      <c r="AI1751" s="150">
        <v>0.50800000000000001</v>
      </c>
    </row>
    <row r="1752" spans="33:35" ht="15" customHeight="1">
      <c r="AG1752" s="347" t="s">
        <v>3055</v>
      </c>
      <c r="AH1752" s="347" t="s">
        <v>811</v>
      </c>
      <c r="AI1752" s="150">
        <v>0.434</v>
      </c>
    </row>
    <row r="1753" spans="33:35" ht="15" customHeight="1">
      <c r="AG1753" s="347" t="s">
        <v>3056</v>
      </c>
      <c r="AH1753" s="347" t="s">
        <v>5268</v>
      </c>
      <c r="AI1753" s="150">
        <v>0.64800000000000002</v>
      </c>
    </row>
    <row r="1754" spans="33:35" ht="15" customHeight="1">
      <c r="AG1754" s="347" t="s">
        <v>3057</v>
      </c>
      <c r="AH1754" s="347" t="s">
        <v>1133</v>
      </c>
      <c r="AI1754" s="150">
        <v>0.51</v>
      </c>
    </row>
    <row r="1755" spans="33:35" ht="15" customHeight="1">
      <c r="AG1755" s="347" t="s">
        <v>3058</v>
      </c>
      <c r="AH1755" s="347" t="s">
        <v>738</v>
      </c>
      <c r="AI1755" s="150">
        <v>0.54600000000000004</v>
      </c>
    </row>
    <row r="1756" spans="33:35" ht="15" customHeight="1">
      <c r="AG1756" s="347" t="s">
        <v>3059</v>
      </c>
      <c r="AH1756" s="347" t="s">
        <v>1258</v>
      </c>
      <c r="AI1756" s="150">
        <v>0.54799999999999993</v>
      </c>
    </row>
    <row r="1757" spans="33:35" ht="15" customHeight="1">
      <c r="AG1757" s="347" t="s">
        <v>3060</v>
      </c>
      <c r="AH1757" s="347" t="s">
        <v>966</v>
      </c>
      <c r="AI1757" s="150">
        <v>0.55900000000000005</v>
      </c>
    </row>
    <row r="1758" spans="33:35" ht="15" customHeight="1">
      <c r="AG1758" s="347" t="s">
        <v>3061</v>
      </c>
      <c r="AH1758" s="347" t="s">
        <v>1489</v>
      </c>
      <c r="AI1758" s="150">
        <v>0.47399999999999998</v>
      </c>
    </row>
    <row r="1759" spans="33:35" ht="15" customHeight="1">
      <c r="AG1759" s="347" t="s">
        <v>3062</v>
      </c>
      <c r="AH1759" s="347" t="s">
        <v>838</v>
      </c>
      <c r="AI1759" s="150">
        <v>0.73499999999999999</v>
      </c>
    </row>
    <row r="1760" spans="33:35" ht="15" customHeight="1">
      <c r="AG1760" s="347" t="s">
        <v>3063</v>
      </c>
      <c r="AH1760" s="347" t="s">
        <v>1181</v>
      </c>
      <c r="AI1760" s="150">
        <v>0.36299999999999999</v>
      </c>
    </row>
    <row r="1761" spans="33:35" ht="15" customHeight="1">
      <c r="AG1761" s="347" t="s">
        <v>3064</v>
      </c>
      <c r="AH1761" s="347" t="s">
        <v>1309</v>
      </c>
      <c r="AI1761" s="150">
        <v>0.54100000000000004</v>
      </c>
    </row>
    <row r="1762" spans="33:35" ht="15" customHeight="1">
      <c r="AG1762" s="347" t="s">
        <v>3065</v>
      </c>
      <c r="AH1762" s="347" t="s">
        <v>1142</v>
      </c>
      <c r="AI1762" s="150">
        <v>0.50800000000000001</v>
      </c>
    </row>
    <row r="1763" spans="33:35" ht="15" customHeight="1">
      <c r="AG1763" s="347" t="s">
        <v>3066</v>
      </c>
      <c r="AH1763" s="347" t="s">
        <v>839</v>
      </c>
      <c r="AI1763" s="150">
        <v>0.50900000000000001</v>
      </c>
    </row>
    <row r="1764" spans="33:35" ht="15" customHeight="1">
      <c r="AG1764" s="347" t="s">
        <v>5269</v>
      </c>
      <c r="AH1764" s="347" t="s">
        <v>1012</v>
      </c>
      <c r="AI1764" s="150">
        <v>0.48399999999999999</v>
      </c>
    </row>
    <row r="1765" spans="33:35" ht="15" customHeight="1">
      <c r="AG1765" s="347" t="s">
        <v>3067</v>
      </c>
      <c r="AH1765" s="347" t="s">
        <v>1470</v>
      </c>
      <c r="AI1765" s="150">
        <v>0.307</v>
      </c>
    </row>
    <row r="1766" spans="33:35" ht="15" customHeight="1">
      <c r="AG1766" s="347" t="s">
        <v>3068</v>
      </c>
      <c r="AH1766" s="347" t="s">
        <v>1067</v>
      </c>
      <c r="AI1766" s="150">
        <v>0.495</v>
      </c>
    </row>
    <row r="1767" spans="33:35" ht="15" customHeight="1">
      <c r="AG1767" s="347" t="s">
        <v>3069</v>
      </c>
      <c r="AH1767" s="347" t="s">
        <v>813</v>
      </c>
      <c r="AI1767" s="150">
        <v>0.48099999999999998</v>
      </c>
    </row>
    <row r="1768" spans="33:35" ht="15" customHeight="1">
      <c r="AG1768" s="347" t="s">
        <v>3070</v>
      </c>
      <c r="AH1768" s="347" t="s">
        <v>1399</v>
      </c>
      <c r="AI1768" s="150">
        <v>0.41300000000000003</v>
      </c>
    </row>
    <row r="1769" spans="33:35" ht="15" customHeight="1">
      <c r="AG1769" s="347" t="s">
        <v>3071</v>
      </c>
      <c r="AH1769" s="347" t="s">
        <v>5270</v>
      </c>
      <c r="AI1769" s="150">
        <v>0.47600000000000003</v>
      </c>
    </row>
    <row r="1770" spans="33:35" ht="15" customHeight="1">
      <c r="AG1770" s="347" t="s">
        <v>3072</v>
      </c>
      <c r="AH1770" s="347" t="s">
        <v>727</v>
      </c>
      <c r="AI1770" s="150">
        <v>0.51400000000000001</v>
      </c>
    </row>
    <row r="1771" spans="33:35" ht="15" customHeight="1">
      <c r="AG1771" s="347" t="s">
        <v>3073</v>
      </c>
      <c r="AH1771" s="347" t="s">
        <v>996</v>
      </c>
      <c r="AI1771" s="150">
        <v>0.56300000000000006</v>
      </c>
    </row>
    <row r="1772" spans="33:35" ht="15" customHeight="1">
      <c r="AG1772" s="347" t="s">
        <v>3074</v>
      </c>
      <c r="AH1772" s="347" t="s">
        <v>1493</v>
      </c>
      <c r="AI1772" s="150">
        <v>0.45300000000000001</v>
      </c>
    </row>
    <row r="1773" spans="33:35" ht="15" customHeight="1">
      <c r="AG1773" s="347" t="s">
        <v>3075</v>
      </c>
      <c r="AH1773" s="347" t="s">
        <v>1446</v>
      </c>
      <c r="AI1773" s="150">
        <v>0.433</v>
      </c>
    </row>
    <row r="1774" spans="33:35" ht="15" customHeight="1">
      <c r="AG1774" s="347" t="s">
        <v>3076</v>
      </c>
      <c r="AH1774" s="347" t="s">
        <v>1252</v>
      </c>
      <c r="AI1774" s="150">
        <v>0.66799999999999993</v>
      </c>
    </row>
    <row r="1775" spans="33:35" ht="15" customHeight="1">
      <c r="AG1775" s="347" t="s">
        <v>3077</v>
      </c>
      <c r="AH1775" s="347" t="s">
        <v>1056</v>
      </c>
      <c r="AI1775" s="150">
        <v>0.42599999999999999</v>
      </c>
    </row>
    <row r="1776" spans="33:35" ht="15" customHeight="1">
      <c r="AG1776" s="347" t="s">
        <v>3078</v>
      </c>
      <c r="AH1776" s="347" t="s">
        <v>999</v>
      </c>
      <c r="AI1776" s="150">
        <v>0.51800000000000002</v>
      </c>
    </row>
    <row r="1777" spans="33:35" ht="15" customHeight="1">
      <c r="AG1777" s="347" t="s">
        <v>3079</v>
      </c>
      <c r="AH1777" s="347" t="s">
        <v>728</v>
      </c>
      <c r="AI1777" s="150">
        <v>0.70600000000000007</v>
      </c>
    </row>
    <row r="1778" spans="33:35" ht="15" customHeight="1">
      <c r="AG1778" s="347" t="s">
        <v>3080</v>
      </c>
      <c r="AH1778" s="347" t="s">
        <v>976</v>
      </c>
      <c r="AI1778" s="150">
        <v>0.56300000000000006</v>
      </c>
    </row>
    <row r="1779" spans="33:35" ht="15" customHeight="1">
      <c r="AG1779" s="347" t="s">
        <v>3081</v>
      </c>
      <c r="AH1779" s="347" t="s">
        <v>5095</v>
      </c>
      <c r="AI1779" s="150">
        <v>0</v>
      </c>
    </row>
    <row r="1780" spans="33:35" ht="15" customHeight="1">
      <c r="AG1780" s="347" t="s">
        <v>3082</v>
      </c>
      <c r="AH1780" s="347" t="s">
        <v>5271</v>
      </c>
      <c r="AI1780" s="150">
        <v>0.51900000000000002</v>
      </c>
    </row>
    <row r="1781" spans="33:35" ht="15" customHeight="1">
      <c r="AG1781" s="347" t="s">
        <v>3083</v>
      </c>
      <c r="AH1781" s="347" t="s">
        <v>1195</v>
      </c>
      <c r="AI1781" s="150">
        <v>0.51900000000000002</v>
      </c>
    </row>
    <row r="1782" spans="33:35" ht="15" customHeight="1">
      <c r="AG1782" s="347" t="s">
        <v>3084</v>
      </c>
      <c r="AH1782" s="347" t="s">
        <v>1123</v>
      </c>
      <c r="AI1782" s="150">
        <v>0.49200000000000005</v>
      </c>
    </row>
    <row r="1783" spans="33:35" ht="15" customHeight="1">
      <c r="AG1783" s="347" t="s">
        <v>3085</v>
      </c>
      <c r="AH1783" s="347" t="s">
        <v>1021</v>
      </c>
      <c r="AI1783" s="150">
        <v>0.47399999999999998</v>
      </c>
    </row>
    <row r="1784" spans="33:35" ht="15" customHeight="1">
      <c r="AG1784" s="347" t="s">
        <v>3086</v>
      </c>
      <c r="AH1784" s="347" t="s">
        <v>1116</v>
      </c>
      <c r="AI1784" s="150">
        <v>0.47399999999999998</v>
      </c>
    </row>
    <row r="1785" spans="33:35" ht="15" customHeight="1">
      <c r="AG1785" s="347" t="s">
        <v>3087</v>
      </c>
      <c r="AH1785" s="347" t="s">
        <v>1238</v>
      </c>
      <c r="AI1785" s="150">
        <v>0.41100000000000003</v>
      </c>
    </row>
    <row r="1786" spans="33:35" ht="15" customHeight="1">
      <c r="AG1786" s="347" t="s">
        <v>3088</v>
      </c>
      <c r="AH1786" s="347" t="s">
        <v>1439</v>
      </c>
      <c r="AI1786" s="150">
        <v>0.35499999999999998</v>
      </c>
    </row>
    <row r="1787" spans="33:35" ht="15" customHeight="1">
      <c r="AG1787" s="347" t="s">
        <v>3089</v>
      </c>
      <c r="AH1787" s="347" t="s">
        <v>980</v>
      </c>
      <c r="AI1787" s="150">
        <v>0.57600000000000007</v>
      </c>
    </row>
    <row r="1788" spans="33:35" ht="15" customHeight="1">
      <c r="AG1788" s="347" t="s">
        <v>3090</v>
      </c>
      <c r="AH1788" s="347" t="s">
        <v>1291</v>
      </c>
      <c r="AI1788" s="150">
        <v>0.44</v>
      </c>
    </row>
    <row r="1789" spans="33:35" ht="15" customHeight="1">
      <c r="AG1789" s="347" t="s">
        <v>3091</v>
      </c>
      <c r="AH1789" s="347" t="s">
        <v>1019</v>
      </c>
      <c r="AI1789" s="150">
        <v>0.47600000000000003</v>
      </c>
    </row>
    <row r="1790" spans="33:35" ht="15" customHeight="1">
      <c r="AG1790" s="347" t="s">
        <v>3092</v>
      </c>
      <c r="AH1790" s="347" t="s">
        <v>971</v>
      </c>
      <c r="AI1790" s="150">
        <v>0.51500000000000001</v>
      </c>
    </row>
    <row r="1791" spans="33:35" ht="15" customHeight="1">
      <c r="AG1791" s="347" t="s">
        <v>5272</v>
      </c>
      <c r="AH1791" s="347" t="s">
        <v>929</v>
      </c>
      <c r="AI1791" s="150">
        <v>0.54799999999999993</v>
      </c>
    </row>
    <row r="1792" spans="33:35" ht="15" customHeight="1">
      <c r="AG1792" s="347" t="s">
        <v>3093</v>
      </c>
      <c r="AH1792" s="347" t="s">
        <v>931</v>
      </c>
      <c r="AI1792" s="150">
        <v>0.55199999999999994</v>
      </c>
    </row>
    <row r="1793" spans="33:35" ht="15" customHeight="1">
      <c r="AG1793" s="347" t="s">
        <v>3094</v>
      </c>
      <c r="AH1793" s="347" t="s">
        <v>967</v>
      </c>
      <c r="AI1793" s="150">
        <v>0.55699999999999994</v>
      </c>
    </row>
    <row r="1794" spans="33:35" ht="15" customHeight="1">
      <c r="AG1794" s="347" t="s">
        <v>3095</v>
      </c>
      <c r="AH1794" s="347" t="s">
        <v>1339</v>
      </c>
      <c r="AI1794" s="150">
        <v>0.54699999999999993</v>
      </c>
    </row>
    <row r="1795" spans="33:35" ht="15" customHeight="1">
      <c r="AG1795" s="347" t="s">
        <v>3096</v>
      </c>
      <c r="AH1795" s="347" t="s">
        <v>936</v>
      </c>
      <c r="AI1795" s="150">
        <v>0.55699999999999994</v>
      </c>
    </row>
    <row r="1796" spans="33:35" ht="15" customHeight="1">
      <c r="AG1796" s="347" t="s">
        <v>3097</v>
      </c>
      <c r="AH1796" s="347" t="s">
        <v>1340</v>
      </c>
      <c r="AI1796" s="150">
        <v>0.54699999999999993</v>
      </c>
    </row>
    <row r="1797" spans="33:35" ht="15" customHeight="1">
      <c r="AG1797" s="347" t="s">
        <v>3098</v>
      </c>
      <c r="AH1797" s="347" t="s">
        <v>939</v>
      </c>
      <c r="AI1797" s="150">
        <v>0.54699999999999993</v>
      </c>
    </row>
    <row r="1798" spans="33:35" ht="15" customHeight="1">
      <c r="AG1798" s="347" t="s">
        <v>3099</v>
      </c>
      <c r="AH1798" s="347" t="s">
        <v>942</v>
      </c>
      <c r="AI1798" s="150">
        <v>0.54699999999999993</v>
      </c>
    </row>
    <row r="1799" spans="33:35" ht="15" customHeight="1">
      <c r="AG1799" s="347" t="s">
        <v>3100</v>
      </c>
      <c r="AH1799" s="347" t="s">
        <v>1442</v>
      </c>
      <c r="AI1799" s="150">
        <v>0.48799999999999999</v>
      </c>
    </row>
    <row r="1800" spans="33:35" ht="15" customHeight="1">
      <c r="AG1800" s="347" t="s">
        <v>3101</v>
      </c>
      <c r="AH1800" s="347" t="s">
        <v>1294</v>
      </c>
      <c r="AI1800" s="150">
        <v>0.56599999999999995</v>
      </c>
    </row>
    <row r="1801" spans="33:35" ht="15" customHeight="1">
      <c r="AG1801" s="347" t="s">
        <v>5273</v>
      </c>
      <c r="AH1801" s="347" t="s">
        <v>842</v>
      </c>
      <c r="AI1801" s="150">
        <v>0.42399999999999999</v>
      </c>
    </row>
    <row r="1802" spans="33:35" ht="15" customHeight="1">
      <c r="AG1802" s="347" t="s">
        <v>3102</v>
      </c>
      <c r="AH1802" s="347" t="s">
        <v>1257</v>
      </c>
      <c r="AI1802" s="150">
        <v>0.33200000000000002</v>
      </c>
    </row>
    <row r="1803" spans="33:35" ht="15" customHeight="1">
      <c r="AG1803" s="347" t="s">
        <v>3103</v>
      </c>
      <c r="AH1803" s="347" t="s">
        <v>5113</v>
      </c>
      <c r="AI1803" s="150">
        <v>0</v>
      </c>
    </row>
    <row r="1804" spans="33:35" ht="15" customHeight="1">
      <c r="AG1804" s="347" t="s">
        <v>3104</v>
      </c>
      <c r="AH1804" s="347" t="s">
        <v>5114</v>
      </c>
      <c r="AI1804" s="150">
        <v>0</v>
      </c>
    </row>
    <row r="1805" spans="33:35" ht="15" customHeight="1">
      <c r="AG1805" s="347" t="s">
        <v>3105</v>
      </c>
      <c r="AH1805" s="347" t="s">
        <v>5274</v>
      </c>
      <c r="AI1805" s="150">
        <v>0.52800000000000002</v>
      </c>
    </row>
    <row r="1806" spans="33:35" ht="15" customHeight="1">
      <c r="AG1806" s="347" t="s">
        <v>3106</v>
      </c>
      <c r="AH1806" s="347" t="s">
        <v>5115</v>
      </c>
      <c r="AI1806" s="150">
        <v>0.52800000000000002</v>
      </c>
    </row>
    <row r="1807" spans="33:35" ht="15" customHeight="1">
      <c r="AG1807" s="347" t="s">
        <v>3107</v>
      </c>
      <c r="AH1807" s="347" t="s">
        <v>899</v>
      </c>
      <c r="AI1807" s="150">
        <v>0.54199999999999993</v>
      </c>
    </row>
    <row r="1808" spans="33:35" ht="15" customHeight="1">
      <c r="AG1808" s="347" t="s">
        <v>3108</v>
      </c>
      <c r="AH1808" s="347" t="s">
        <v>1138</v>
      </c>
      <c r="AI1808" s="150">
        <v>0</v>
      </c>
    </row>
    <row r="1809" spans="33:35" ht="15" customHeight="1">
      <c r="AG1809" s="347" t="s">
        <v>3109</v>
      </c>
      <c r="AH1809" s="347" t="s">
        <v>1239</v>
      </c>
      <c r="AI1809" s="150">
        <v>0.13500000000000001</v>
      </c>
    </row>
    <row r="1810" spans="33:35" ht="15" customHeight="1">
      <c r="AG1810" s="347" t="s">
        <v>3110</v>
      </c>
      <c r="AH1810" s="347" t="s">
        <v>1240</v>
      </c>
      <c r="AI1810" s="150">
        <v>0.38800000000000001</v>
      </c>
    </row>
    <row r="1811" spans="33:35" ht="15" customHeight="1">
      <c r="AG1811" s="347" t="s">
        <v>3111</v>
      </c>
      <c r="AH1811" s="347" t="s">
        <v>1428</v>
      </c>
      <c r="AI1811" s="150">
        <v>0.435</v>
      </c>
    </row>
    <row r="1812" spans="33:35" ht="15" customHeight="1">
      <c r="AG1812" s="347" t="s">
        <v>3112</v>
      </c>
      <c r="AH1812" s="347" t="s">
        <v>1429</v>
      </c>
      <c r="AI1812" s="150">
        <v>0.45199999999999996</v>
      </c>
    </row>
    <row r="1813" spans="33:35" ht="15" customHeight="1">
      <c r="AG1813" s="347" t="s">
        <v>3113</v>
      </c>
      <c r="AH1813" s="347" t="s">
        <v>5275</v>
      </c>
      <c r="AI1813" s="150">
        <v>0.5</v>
      </c>
    </row>
    <row r="1814" spans="33:35" ht="15" customHeight="1">
      <c r="AG1814" s="347" t="s">
        <v>3114</v>
      </c>
      <c r="AH1814" s="347" t="s">
        <v>1241</v>
      </c>
      <c r="AI1814" s="150">
        <v>0.159</v>
      </c>
    </row>
    <row r="1815" spans="33:35" ht="15" customHeight="1">
      <c r="AG1815" s="347" t="s">
        <v>5276</v>
      </c>
      <c r="AH1815" s="347" t="s">
        <v>5277</v>
      </c>
      <c r="AI1815" s="150">
        <v>0.56700000000000006</v>
      </c>
    </row>
    <row r="1816" spans="33:35" ht="15" customHeight="1">
      <c r="AG1816" s="347" t="s">
        <v>3115</v>
      </c>
      <c r="AH1816" s="347" t="s">
        <v>925</v>
      </c>
      <c r="AI1816" s="150">
        <v>0.46700000000000003</v>
      </c>
    </row>
    <row r="1817" spans="33:35" ht="15" customHeight="1">
      <c r="AG1817" s="347" t="s">
        <v>3116</v>
      </c>
      <c r="AH1817" s="347" t="s">
        <v>5118</v>
      </c>
      <c r="AI1817" s="150">
        <v>0</v>
      </c>
    </row>
    <row r="1818" spans="33:35" ht="15" customHeight="1">
      <c r="AG1818" s="347" t="s">
        <v>3117</v>
      </c>
      <c r="AH1818" s="347" t="s">
        <v>5119</v>
      </c>
      <c r="AI1818" s="150">
        <v>0.28999999999999998</v>
      </c>
    </row>
    <row r="1819" spans="33:35" ht="15" customHeight="1">
      <c r="AG1819" s="347" t="s">
        <v>3118</v>
      </c>
      <c r="AH1819" s="347" t="s">
        <v>5120</v>
      </c>
      <c r="AI1819" s="150">
        <v>0.39</v>
      </c>
    </row>
    <row r="1820" spans="33:35" ht="15" customHeight="1">
      <c r="AG1820" s="347" t="s">
        <v>3119</v>
      </c>
      <c r="AH1820" s="347" t="s">
        <v>5121</v>
      </c>
      <c r="AI1820" s="150">
        <v>0.49</v>
      </c>
    </row>
    <row r="1821" spans="33:35" ht="15" customHeight="1">
      <c r="AG1821" s="347" t="s">
        <v>5278</v>
      </c>
      <c r="AH1821" s="347" t="s">
        <v>5122</v>
      </c>
      <c r="AI1821" s="150">
        <v>0.49</v>
      </c>
    </row>
    <row r="1822" spans="33:35" ht="15" customHeight="1">
      <c r="AG1822" s="347" t="s">
        <v>5279</v>
      </c>
      <c r="AH1822" s="347" t="s">
        <v>5123</v>
      </c>
      <c r="AI1822" s="150">
        <v>0.54400000000000004</v>
      </c>
    </row>
    <row r="1823" spans="33:35" ht="15" customHeight="1">
      <c r="AG1823" s="347" t="s">
        <v>3120</v>
      </c>
      <c r="AH1823" s="347" t="s">
        <v>5124</v>
      </c>
      <c r="AI1823" s="150">
        <v>0.51400000000000001</v>
      </c>
    </row>
    <row r="1824" spans="33:35" ht="15" customHeight="1">
      <c r="AG1824" s="347" t="s">
        <v>5280</v>
      </c>
      <c r="AH1824" s="347" t="s">
        <v>1369</v>
      </c>
      <c r="AI1824" s="150">
        <v>0.46500000000000002</v>
      </c>
    </row>
    <row r="1825" spans="33:35" ht="15" customHeight="1">
      <c r="AG1825" s="347" t="s">
        <v>3121</v>
      </c>
      <c r="AH1825" s="347" t="s">
        <v>845</v>
      </c>
      <c r="AI1825" s="150">
        <v>0.56800000000000006</v>
      </c>
    </row>
    <row r="1826" spans="33:35" ht="15" customHeight="1">
      <c r="AG1826" s="347" t="s">
        <v>3122</v>
      </c>
      <c r="AH1826" s="347" t="s">
        <v>1071</v>
      </c>
      <c r="AI1826" s="150">
        <v>0.57700000000000007</v>
      </c>
    </row>
    <row r="1827" spans="33:35" ht="15" customHeight="1">
      <c r="AG1827" s="347" t="s">
        <v>3123</v>
      </c>
      <c r="AH1827" s="347" t="s">
        <v>1172</v>
      </c>
      <c r="AI1827" s="150">
        <v>0.55500000000000005</v>
      </c>
    </row>
    <row r="1828" spans="33:35" ht="15" customHeight="1">
      <c r="AG1828" s="347" t="s">
        <v>3124</v>
      </c>
      <c r="AH1828" s="347" t="s">
        <v>1483</v>
      </c>
      <c r="AI1828" s="150">
        <v>0.76</v>
      </c>
    </row>
    <row r="1829" spans="33:35" ht="15" customHeight="1">
      <c r="AG1829" s="347" t="s">
        <v>3125</v>
      </c>
      <c r="AH1829" s="347" t="s">
        <v>846</v>
      </c>
      <c r="AI1829" s="150">
        <v>0.48299999999999998</v>
      </c>
    </row>
    <row r="1830" spans="33:35" ht="15" customHeight="1">
      <c r="AG1830" s="347" t="s">
        <v>3126</v>
      </c>
      <c r="AH1830" s="347" t="s">
        <v>5281</v>
      </c>
      <c r="AI1830" s="150">
        <v>0.495</v>
      </c>
    </row>
    <row r="1831" spans="33:35" ht="15" customHeight="1">
      <c r="AG1831" s="347" t="s">
        <v>3127</v>
      </c>
      <c r="AH1831" s="347" t="s">
        <v>731</v>
      </c>
      <c r="AI1831" s="150">
        <v>0.5109999999999999</v>
      </c>
    </row>
    <row r="1832" spans="33:35" ht="15" customHeight="1">
      <c r="AG1832" s="347" t="s">
        <v>5282</v>
      </c>
      <c r="AH1832" s="347" t="s">
        <v>1335</v>
      </c>
      <c r="AI1832" s="150">
        <v>0.59199999999999997</v>
      </c>
    </row>
    <row r="1833" spans="33:35" ht="15" customHeight="1">
      <c r="AG1833" s="347" t="s">
        <v>3128</v>
      </c>
      <c r="AH1833" s="347" t="s">
        <v>905</v>
      </c>
      <c r="AI1833" s="150">
        <v>0.372</v>
      </c>
    </row>
    <row r="1834" spans="33:35" ht="15" customHeight="1">
      <c r="AG1834" s="347" t="s">
        <v>3129</v>
      </c>
      <c r="AH1834" s="347" t="s">
        <v>1282</v>
      </c>
      <c r="AI1834" s="150">
        <v>0.59599999999999997</v>
      </c>
    </row>
    <row r="1835" spans="33:35" ht="15" customHeight="1">
      <c r="AG1835" s="347" t="s">
        <v>3130</v>
      </c>
      <c r="AH1835" s="347" t="s">
        <v>1476</v>
      </c>
      <c r="AI1835" s="150">
        <v>0.97699999999999998</v>
      </c>
    </row>
    <row r="1836" spans="33:35" ht="15" customHeight="1">
      <c r="AG1836" s="347" t="s">
        <v>3131</v>
      </c>
      <c r="AH1836" s="347" t="s">
        <v>848</v>
      </c>
      <c r="AI1836" s="150">
        <v>0.49099999999999999</v>
      </c>
    </row>
    <row r="1837" spans="33:35" ht="15" customHeight="1">
      <c r="AG1837" s="347" t="s">
        <v>3132</v>
      </c>
      <c r="AH1837" s="347" t="s">
        <v>1487</v>
      </c>
      <c r="AI1837" s="150">
        <v>0.39300000000000002</v>
      </c>
    </row>
    <row r="1838" spans="33:35" ht="15" customHeight="1">
      <c r="AG1838" s="347" t="s">
        <v>3133</v>
      </c>
      <c r="AH1838" s="347" t="s">
        <v>1033</v>
      </c>
      <c r="AI1838" s="150">
        <v>0.58100000000000007</v>
      </c>
    </row>
    <row r="1839" spans="33:35" ht="15" customHeight="1">
      <c r="AG1839" s="347" t="s">
        <v>3134</v>
      </c>
      <c r="AH1839" s="347" t="s">
        <v>1450</v>
      </c>
      <c r="AI1839" s="150">
        <v>0.72000000000000008</v>
      </c>
    </row>
    <row r="1840" spans="33:35" ht="15" customHeight="1">
      <c r="AG1840" s="347" t="s">
        <v>3135</v>
      </c>
      <c r="AH1840" s="347" t="s">
        <v>1148</v>
      </c>
      <c r="AI1840" s="150">
        <v>0.59399999999999997</v>
      </c>
    </row>
    <row r="1841" spans="33:35" ht="15" customHeight="1">
      <c r="AG1841" s="347" t="s">
        <v>5283</v>
      </c>
      <c r="AH1841" s="347" t="s">
        <v>1134</v>
      </c>
      <c r="AI1841" s="150">
        <v>0.51500000000000001</v>
      </c>
    </row>
    <row r="1842" spans="33:35" ht="15" customHeight="1">
      <c r="AG1842" s="347" t="s">
        <v>3136</v>
      </c>
      <c r="AH1842" s="347" t="s">
        <v>850</v>
      </c>
      <c r="AI1842" s="150">
        <v>0.52300000000000002</v>
      </c>
    </row>
    <row r="1843" spans="33:35" ht="15" customHeight="1">
      <c r="AG1843" s="347" t="s">
        <v>3137</v>
      </c>
      <c r="AH1843" s="347" t="s">
        <v>1017</v>
      </c>
      <c r="AI1843" s="150">
        <v>0.49200000000000005</v>
      </c>
    </row>
    <row r="1844" spans="33:35" ht="15" customHeight="1">
      <c r="AG1844" s="347" t="s">
        <v>3138</v>
      </c>
      <c r="AH1844" s="347" t="s">
        <v>5130</v>
      </c>
      <c r="AI1844" s="150">
        <v>0.38600000000000001</v>
      </c>
    </row>
    <row r="1845" spans="33:35" ht="15" customHeight="1">
      <c r="AG1845" s="347" t="s">
        <v>3139</v>
      </c>
      <c r="AH1845" s="347" t="s">
        <v>5131</v>
      </c>
      <c r="AI1845" s="150">
        <v>0.58699999999999997</v>
      </c>
    </row>
    <row r="1846" spans="33:35" ht="15" customHeight="1">
      <c r="AG1846" s="347" t="s">
        <v>3140</v>
      </c>
      <c r="AH1846" s="347" t="s">
        <v>5132</v>
      </c>
      <c r="AI1846" s="150">
        <v>0.53700000000000003</v>
      </c>
    </row>
    <row r="1847" spans="33:35" ht="15" customHeight="1">
      <c r="AG1847" s="347" t="s">
        <v>3141</v>
      </c>
      <c r="AH1847" s="347" t="s">
        <v>1308</v>
      </c>
      <c r="AI1847" s="150">
        <v>0.57899999999999996</v>
      </c>
    </row>
    <row r="1848" spans="33:35" ht="15" customHeight="1">
      <c r="AG1848" s="347" t="s">
        <v>3142</v>
      </c>
      <c r="AH1848" s="347" t="s">
        <v>1482</v>
      </c>
      <c r="AI1848" s="150">
        <v>0.34799999999999998</v>
      </c>
    </row>
    <row r="1849" spans="33:35" ht="15" customHeight="1">
      <c r="AG1849" s="347" t="s">
        <v>3143</v>
      </c>
      <c r="AH1849" s="347" t="s">
        <v>5133</v>
      </c>
      <c r="AI1849" s="150">
        <v>0</v>
      </c>
    </row>
    <row r="1850" spans="33:35" ht="15" customHeight="1">
      <c r="AG1850" s="347" t="s">
        <v>3144</v>
      </c>
      <c r="AH1850" s="347" t="s">
        <v>5284</v>
      </c>
      <c r="AI1850" s="150">
        <v>0.34600000000000003</v>
      </c>
    </row>
    <row r="1851" spans="33:35" ht="15" customHeight="1">
      <c r="AG1851" s="347" t="s">
        <v>3145</v>
      </c>
      <c r="AH1851" s="347" t="s">
        <v>5134</v>
      </c>
      <c r="AI1851" s="150">
        <v>0.34600000000000003</v>
      </c>
    </row>
    <row r="1852" spans="33:35" ht="15" customHeight="1">
      <c r="AG1852" s="347" t="s">
        <v>3146</v>
      </c>
      <c r="AH1852" s="347" t="s">
        <v>1466</v>
      </c>
      <c r="AI1852" s="150">
        <v>6.6000000000000003E-2</v>
      </c>
    </row>
    <row r="1853" spans="33:35" ht="15" customHeight="1">
      <c r="AG1853" s="347" t="s">
        <v>3147</v>
      </c>
      <c r="AH1853" s="347" t="s">
        <v>1404</v>
      </c>
      <c r="AI1853" s="150">
        <v>0</v>
      </c>
    </row>
    <row r="1854" spans="33:35" ht="15" customHeight="1">
      <c r="AG1854" s="347" t="s">
        <v>3148</v>
      </c>
      <c r="AH1854" s="347" t="s">
        <v>1405</v>
      </c>
      <c r="AI1854" s="150">
        <v>0.499</v>
      </c>
    </row>
    <row r="1855" spans="33:35" ht="15" customHeight="1">
      <c r="AG1855" s="347" t="s">
        <v>3149</v>
      </c>
      <c r="AH1855" s="347" t="s">
        <v>1127</v>
      </c>
      <c r="AI1855" s="150">
        <v>0.47</v>
      </c>
    </row>
    <row r="1856" spans="33:35" ht="15" customHeight="1">
      <c r="AG1856" s="347" t="s">
        <v>3151</v>
      </c>
      <c r="AH1856" s="347" t="s">
        <v>1310</v>
      </c>
      <c r="AI1856" s="150">
        <v>0.39500000000000002</v>
      </c>
    </row>
    <row r="1857" spans="33:35" ht="15" customHeight="1">
      <c r="AG1857" s="347" t="s">
        <v>3152</v>
      </c>
      <c r="AH1857" s="347" t="s">
        <v>851</v>
      </c>
      <c r="AI1857" s="150">
        <v>0.38800000000000001</v>
      </c>
    </row>
    <row r="1858" spans="33:35" ht="15" customHeight="1">
      <c r="AG1858" s="347" t="s">
        <v>3153</v>
      </c>
      <c r="AH1858" s="347" t="s">
        <v>1422</v>
      </c>
      <c r="AI1858" s="150">
        <v>0</v>
      </c>
    </row>
    <row r="1859" spans="33:35" ht="15" customHeight="1">
      <c r="AG1859" s="347" t="s">
        <v>3154</v>
      </c>
      <c r="AH1859" s="347" t="s">
        <v>1423</v>
      </c>
      <c r="AI1859" s="150">
        <v>0.39900000000000002</v>
      </c>
    </row>
    <row r="1860" spans="33:35" ht="15" customHeight="1">
      <c r="AG1860" s="347" t="s">
        <v>3155</v>
      </c>
      <c r="AH1860" s="347" t="s">
        <v>1491</v>
      </c>
      <c r="AI1860" s="150">
        <v>0.40900000000000003</v>
      </c>
    </row>
    <row r="1861" spans="33:35" ht="15" customHeight="1">
      <c r="AG1861" s="347" t="s">
        <v>3150</v>
      </c>
      <c r="AH1861" s="347" t="s">
        <v>1164</v>
      </c>
      <c r="AI1861" s="150">
        <v>0.39500000000000002</v>
      </c>
    </row>
    <row r="1862" spans="33:35" ht="15" customHeight="1">
      <c r="AG1862" s="347" t="s">
        <v>3156</v>
      </c>
      <c r="AH1862" s="347" t="s">
        <v>817</v>
      </c>
      <c r="AI1862" s="150">
        <v>0.36499999999999999</v>
      </c>
    </row>
    <row r="1863" spans="33:35" ht="15" customHeight="1">
      <c r="AG1863" s="347" t="s">
        <v>3157</v>
      </c>
      <c r="AH1863" s="347" t="s">
        <v>852</v>
      </c>
      <c r="AI1863" s="150">
        <v>0.49700000000000005</v>
      </c>
    </row>
    <row r="1864" spans="33:35" ht="15" customHeight="1">
      <c r="AG1864" s="347" t="s">
        <v>3158</v>
      </c>
      <c r="AH1864" s="347" t="s">
        <v>1130</v>
      </c>
      <c r="AI1864" s="150">
        <v>0.56300000000000006</v>
      </c>
    </row>
    <row r="1865" spans="33:35" ht="15" customHeight="1">
      <c r="AG1865" s="347" t="s">
        <v>3159</v>
      </c>
      <c r="AH1865" s="347" t="s">
        <v>1420</v>
      </c>
      <c r="AI1865" s="150">
        <v>0</v>
      </c>
    </row>
    <row r="1866" spans="33:35" ht="15" customHeight="1">
      <c r="AG1866" s="347" t="s">
        <v>3160</v>
      </c>
      <c r="AH1866" s="347" t="s">
        <v>1421</v>
      </c>
      <c r="AI1866" s="150">
        <v>0.44700000000000001</v>
      </c>
    </row>
    <row r="1867" spans="33:35" ht="15" customHeight="1">
      <c r="AG1867" s="347" t="s">
        <v>3161</v>
      </c>
      <c r="AH1867" s="347" t="s">
        <v>1443</v>
      </c>
      <c r="AI1867" s="150">
        <v>0.50800000000000001</v>
      </c>
    </row>
    <row r="1868" spans="33:35" ht="15" customHeight="1">
      <c r="AG1868" s="347" t="s">
        <v>3162</v>
      </c>
      <c r="AH1868" s="347" t="s">
        <v>1215</v>
      </c>
      <c r="AI1868" s="150">
        <v>0</v>
      </c>
    </row>
    <row r="1869" spans="33:35" ht="15" customHeight="1">
      <c r="AG1869" s="347" t="s">
        <v>3163</v>
      </c>
      <c r="AH1869" s="347" t="s">
        <v>1414</v>
      </c>
      <c r="AI1869" s="150">
        <v>0</v>
      </c>
    </row>
    <row r="1870" spans="33:35" ht="15" customHeight="1">
      <c r="AG1870" s="347" t="s">
        <v>3164</v>
      </c>
      <c r="AH1870" s="347" t="s">
        <v>5285</v>
      </c>
      <c r="AI1870" s="150">
        <v>0.433</v>
      </c>
    </row>
    <row r="1871" spans="33:35" ht="15" customHeight="1">
      <c r="AG1871" s="347" t="s">
        <v>3165</v>
      </c>
      <c r="AH1871" s="347" t="s">
        <v>1216</v>
      </c>
      <c r="AI1871" s="150">
        <v>0.40799999999999997</v>
      </c>
    </row>
    <row r="1872" spans="33:35" ht="15" customHeight="1">
      <c r="AG1872" s="347" t="s">
        <v>3166</v>
      </c>
      <c r="AH1872" s="347" t="s">
        <v>1475</v>
      </c>
      <c r="AI1872" s="150">
        <v>0.54799999999999993</v>
      </c>
    </row>
    <row r="1873" spans="33:35" ht="15" customHeight="1">
      <c r="AG1873" s="347" t="s">
        <v>3167</v>
      </c>
      <c r="AH1873" s="347" t="s">
        <v>1044</v>
      </c>
      <c r="AI1873" s="150">
        <v>0.42399999999999999</v>
      </c>
    </row>
    <row r="1874" spans="33:35" ht="15" customHeight="1">
      <c r="AG1874" s="347" t="s">
        <v>3168</v>
      </c>
      <c r="AH1874" s="347" t="s">
        <v>1396</v>
      </c>
      <c r="AI1874" s="150">
        <v>0</v>
      </c>
    </row>
    <row r="1875" spans="33:35" ht="15" customHeight="1">
      <c r="AG1875" s="347" t="s">
        <v>3169</v>
      </c>
      <c r="AH1875" s="347" t="s">
        <v>5286</v>
      </c>
      <c r="AI1875" s="150">
        <v>0.51500000000000001</v>
      </c>
    </row>
    <row r="1876" spans="33:35" ht="15" customHeight="1">
      <c r="AG1876" s="347" t="s">
        <v>3170</v>
      </c>
      <c r="AH1876" s="347" t="s">
        <v>1175</v>
      </c>
      <c r="AI1876" s="150">
        <v>0.51700000000000002</v>
      </c>
    </row>
    <row r="1877" spans="33:35" ht="15" customHeight="1">
      <c r="AG1877" s="347" t="s">
        <v>3171</v>
      </c>
      <c r="AH1877" s="347" t="s">
        <v>854</v>
      </c>
      <c r="AI1877" s="150">
        <v>0.56599999999999995</v>
      </c>
    </row>
    <row r="1878" spans="33:35" ht="15" customHeight="1">
      <c r="AG1878" s="347" t="s">
        <v>3172</v>
      </c>
      <c r="AH1878" s="347" t="s">
        <v>1445</v>
      </c>
      <c r="AI1878" s="150">
        <v>0.43600000000000005</v>
      </c>
    </row>
    <row r="1879" spans="33:35" ht="15" customHeight="1">
      <c r="AG1879" s="347" t="s">
        <v>5287</v>
      </c>
      <c r="AH1879" s="347" t="s">
        <v>750</v>
      </c>
      <c r="AI1879" s="150">
        <v>0.64600000000000002</v>
      </c>
    </row>
    <row r="1880" spans="33:35" ht="15" customHeight="1">
      <c r="AG1880" s="347" t="s">
        <v>3173</v>
      </c>
      <c r="AH1880" s="347" t="s">
        <v>959</v>
      </c>
      <c r="AI1880" s="150">
        <v>0.56300000000000006</v>
      </c>
    </row>
    <row r="1881" spans="33:35" ht="15" customHeight="1">
      <c r="AG1881" s="347" t="s">
        <v>3174</v>
      </c>
      <c r="AH1881" s="347" t="s">
        <v>1393</v>
      </c>
      <c r="AI1881" s="150">
        <v>0.188</v>
      </c>
    </row>
    <row r="1882" spans="33:35" ht="15" customHeight="1">
      <c r="AG1882" s="347" t="s">
        <v>3175</v>
      </c>
      <c r="AH1882" s="347" t="s">
        <v>5288</v>
      </c>
      <c r="AI1882" s="150">
        <v>0.57399999999999995</v>
      </c>
    </row>
    <row r="1883" spans="33:35" ht="15" customHeight="1">
      <c r="AG1883" s="347" t="s">
        <v>3176</v>
      </c>
      <c r="AH1883" s="347" t="s">
        <v>856</v>
      </c>
      <c r="AI1883" s="150">
        <v>0.53600000000000003</v>
      </c>
    </row>
    <row r="1884" spans="33:35" ht="15" customHeight="1">
      <c r="AG1884" s="347" t="s">
        <v>3177</v>
      </c>
      <c r="AH1884" s="347" t="s">
        <v>1468</v>
      </c>
      <c r="AI1884" s="150">
        <v>0.58600000000000008</v>
      </c>
    </row>
    <row r="1885" spans="33:35" ht="15" customHeight="1">
      <c r="AG1885" s="347" t="s">
        <v>3178</v>
      </c>
      <c r="AH1885" s="347" t="s">
        <v>857</v>
      </c>
      <c r="AI1885" s="150">
        <v>0.38200000000000001</v>
      </c>
    </row>
    <row r="1886" spans="33:35" ht="15" customHeight="1">
      <c r="AG1886" s="347" t="s">
        <v>3179</v>
      </c>
      <c r="AH1886" s="347" t="s">
        <v>4971</v>
      </c>
      <c r="AI1886" s="150">
        <v>0</v>
      </c>
    </row>
    <row r="1887" spans="33:35" ht="15" customHeight="1">
      <c r="AG1887" s="347" t="s">
        <v>3180</v>
      </c>
      <c r="AH1887" s="347" t="s">
        <v>4974</v>
      </c>
      <c r="AI1887" s="150">
        <v>0.26800000000000002</v>
      </c>
    </row>
    <row r="1888" spans="33:35" ht="15" customHeight="1">
      <c r="AG1888" s="347" t="s">
        <v>3181</v>
      </c>
      <c r="AH1888" s="347" t="s">
        <v>5289</v>
      </c>
      <c r="AI1888" s="150">
        <v>0.4</v>
      </c>
    </row>
    <row r="1889" spans="33:35" ht="15" customHeight="1">
      <c r="AG1889" s="347" t="s">
        <v>3182</v>
      </c>
      <c r="AH1889" s="347" t="s">
        <v>5290</v>
      </c>
      <c r="AI1889" s="150">
        <v>0.36799999999999999</v>
      </c>
    </row>
    <row r="1890" spans="33:35" ht="15" customHeight="1">
      <c r="AG1890" s="347" t="s">
        <v>3183</v>
      </c>
      <c r="AH1890" s="347" t="s">
        <v>5291</v>
      </c>
      <c r="AI1890" s="150">
        <v>0.52600000000000002</v>
      </c>
    </row>
    <row r="1891" spans="33:35" ht="15" customHeight="1">
      <c r="AG1891" s="347" t="s">
        <v>3184</v>
      </c>
      <c r="AH1891" s="347" t="s">
        <v>5142</v>
      </c>
      <c r="AI1891" s="150">
        <v>0.52600000000000002</v>
      </c>
    </row>
    <row r="1892" spans="33:35" ht="15" customHeight="1">
      <c r="AG1892" s="347" t="s">
        <v>3185</v>
      </c>
      <c r="AH1892" s="347" t="s">
        <v>1263</v>
      </c>
      <c r="AI1892" s="150">
        <v>0.8</v>
      </c>
    </row>
    <row r="1893" spans="33:35" ht="15" customHeight="1">
      <c r="AG1893" s="347" t="s">
        <v>3186</v>
      </c>
      <c r="AH1893" s="347" t="s">
        <v>4975</v>
      </c>
      <c r="AI1893" s="150">
        <v>0</v>
      </c>
    </row>
    <row r="1894" spans="33:35" ht="15" customHeight="1">
      <c r="AG1894" s="347" t="s">
        <v>3187</v>
      </c>
      <c r="AH1894" s="347" t="s">
        <v>5143</v>
      </c>
      <c r="AI1894" s="150">
        <v>0.44900000000000001</v>
      </c>
    </row>
    <row r="1895" spans="33:35" ht="15" customHeight="1">
      <c r="AG1895" s="347" t="s">
        <v>3188</v>
      </c>
      <c r="AH1895" s="347" t="s">
        <v>4976</v>
      </c>
      <c r="AI1895" s="150">
        <v>0.20599999999999999</v>
      </c>
    </row>
    <row r="1896" spans="33:35" ht="15" customHeight="1">
      <c r="AG1896" s="347" t="s">
        <v>3189</v>
      </c>
      <c r="AH1896" s="347" t="s">
        <v>1501</v>
      </c>
      <c r="AI1896" s="150">
        <v>0</v>
      </c>
    </row>
    <row r="1897" spans="33:35" ht="15" customHeight="1">
      <c r="AG1897" s="347" t="s">
        <v>3190</v>
      </c>
      <c r="AH1897" s="347" t="s">
        <v>1210</v>
      </c>
      <c r="AI1897" s="150">
        <v>0.54500000000000004</v>
      </c>
    </row>
    <row r="1898" spans="33:35" ht="15" customHeight="1">
      <c r="AG1898" s="347" t="s">
        <v>3191</v>
      </c>
      <c r="AH1898" s="347" t="s">
        <v>819</v>
      </c>
      <c r="AI1898" s="150">
        <v>0.48899999999999993</v>
      </c>
    </row>
    <row r="1899" spans="33:35" ht="15" customHeight="1">
      <c r="AG1899" s="347" t="s">
        <v>3192</v>
      </c>
      <c r="AH1899" s="347" t="s">
        <v>5292</v>
      </c>
      <c r="AI1899" s="150">
        <v>0</v>
      </c>
    </row>
    <row r="1900" spans="33:35" ht="15" customHeight="1">
      <c r="AG1900" s="347" t="s">
        <v>3193</v>
      </c>
      <c r="AH1900" s="347" t="s">
        <v>5293</v>
      </c>
      <c r="AI1900" s="150">
        <v>0.314</v>
      </c>
    </row>
    <row r="1901" spans="33:35" ht="15" customHeight="1">
      <c r="AG1901" s="347" t="s">
        <v>3194</v>
      </c>
      <c r="AH1901" s="347" t="s">
        <v>1026</v>
      </c>
      <c r="AI1901" s="150">
        <v>0.52700000000000002</v>
      </c>
    </row>
    <row r="1902" spans="33:35" ht="15" customHeight="1">
      <c r="AG1902" s="347" t="s">
        <v>3195</v>
      </c>
      <c r="AH1902" s="347" t="s">
        <v>1269</v>
      </c>
      <c r="AI1902" s="150">
        <v>0.57399999999999995</v>
      </c>
    </row>
    <row r="1903" spans="33:35" ht="15" customHeight="1">
      <c r="AG1903" s="347" t="s">
        <v>5294</v>
      </c>
      <c r="AH1903" s="347" t="s">
        <v>902</v>
      </c>
      <c r="AI1903" s="150">
        <v>0.34200000000000003</v>
      </c>
    </row>
    <row r="1904" spans="33:35" ht="15" customHeight="1">
      <c r="AG1904" s="347" t="s">
        <v>3196</v>
      </c>
      <c r="AH1904" s="347" t="s">
        <v>1072</v>
      </c>
      <c r="AI1904" s="150">
        <v>0.45</v>
      </c>
    </row>
    <row r="1905" spans="33:35" ht="15" customHeight="1">
      <c r="AG1905" s="347" t="s">
        <v>3197</v>
      </c>
      <c r="AH1905" s="347" t="s">
        <v>753</v>
      </c>
      <c r="AI1905" s="150">
        <v>0.51300000000000001</v>
      </c>
    </row>
    <row r="1906" spans="33:35" ht="15" customHeight="1">
      <c r="AG1906" s="347" t="s">
        <v>3198</v>
      </c>
      <c r="AH1906" s="347" t="s">
        <v>927</v>
      </c>
      <c r="AI1906" s="150">
        <v>0.51900000000000002</v>
      </c>
    </row>
    <row r="1907" spans="33:35" ht="15" customHeight="1">
      <c r="AG1907" s="347" t="s">
        <v>3199</v>
      </c>
      <c r="AH1907" s="347" t="s">
        <v>1418</v>
      </c>
      <c r="AI1907" s="150">
        <v>0</v>
      </c>
    </row>
    <row r="1908" spans="33:35" ht="15" customHeight="1">
      <c r="AG1908" s="347" t="s">
        <v>3200</v>
      </c>
      <c r="AH1908" s="347" t="s">
        <v>1419</v>
      </c>
      <c r="AI1908" s="150">
        <v>0.63600000000000001</v>
      </c>
    </row>
    <row r="1909" spans="33:35" ht="15" customHeight="1">
      <c r="AG1909" s="347" t="s">
        <v>3201</v>
      </c>
      <c r="AH1909" s="347" t="s">
        <v>5295</v>
      </c>
      <c r="AI1909" s="150">
        <v>0</v>
      </c>
    </row>
    <row r="1910" spans="33:35" ht="15" customHeight="1">
      <c r="AG1910" s="347" t="s">
        <v>3202</v>
      </c>
      <c r="AH1910" s="347" t="s">
        <v>5296</v>
      </c>
      <c r="AI1910" s="150">
        <v>0.45199999999999996</v>
      </c>
    </row>
    <row r="1911" spans="33:35" ht="15" customHeight="1">
      <c r="AG1911" s="347" t="s">
        <v>3203</v>
      </c>
      <c r="AH1911" s="347" t="s">
        <v>5297</v>
      </c>
      <c r="AI1911" s="150">
        <v>0.45199999999999996</v>
      </c>
    </row>
    <row r="1912" spans="33:35" ht="15" customHeight="1">
      <c r="AG1912" s="347" t="s">
        <v>3204</v>
      </c>
      <c r="AH1912" s="347" t="s">
        <v>820</v>
      </c>
      <c r="AI1912" s="150">
        <v>0.502</v>
      </c>
    </row>
    <row r="1913" spans="33:35" ht="15" customHeight="1">
      <c r="AG1913" s="347" t="s">
        <v>3205</v>
      </c>
      <c r="AH1913" s="347" t="s">
        <v>951</v>
      </c>
      <c r="AI1913" s="150">
        <v>0.54699999999999993</v>
      </c>
    </row>
    <row r="1914" spans="33:35" ht="15" customHeight="1">
      <c r="AG1914" s="347" t="s">
        <v>3206</v>
      </c>
      <c r="AH1914" s="347" t="s">
        <v>1023</v>
      </c>
      <c r="AI1914" s="150">
        <v>0.53500000000000003</v>
      </c>
    </row>
    <row r="1915" spans="33:35" ht="15" customHeight="1">
      <c r="AG1915" s="347" t="s">
        <v>5298</v>
      </c>
      <c r="AH1915" s="347" t="s">
        <v>1154</v>
      </c>
      <c r="AI1915" s="150">
        <v>0.35799999999999998</v>
      </c>
    </row>
    <row r="1916" spans="33:35" ht="15" customHeight="1">
      <c r="AG1916" s="347" t="s">
        <v>3207</v>
      </c>
      <c r="AH1916" s="347" t="s">
        <v>5299</v>
      </c>
      <c r="AI1916" s="150">
        <v>0</v>
      </c>
    </row>
    <row r="1917" spans="33:35" ht="15" customHeight="1">
      <c r="AG1917" s="347" t="s">
        <v>3208</v>
      </c>
      <c r="AH1917" s="347" t="s">
        <v>5300</v>
      </c>
      <c r="AI1917" s="150">
        <v>0</v>
      </c>
    </row>
    <row r="1918" spans="33:35" ht="15" customHeight="1">
      <c r="AG1918" s="347" t="s">
        <v>3209</v>
      </c>
      <c r="AH1918" s="347" t="s">
        <v>5301</v>
      </c>
      <c r="AI1918" s="150">
        <v>0</v>
      </c>
    </row>
    <row r="1919" spans="33:35" ht="15" customHeight="1">
      <c r="AG1919" s="347" t="s">
        <v>3210</v>
      </c>
      <c r="AH1919" s="347" t="s">
        <v>858</v>
      </c>
      <c r="AI1919" s="150">
        <v>0.627</v>
      </c>
    </row>
    <row r="1920" spans="33:35" ht="15" customHeight="1">
      <c r="AG1920" s="347" t="s">
        <v>3211</v>
      </c>
      <c r="AH1920" s="347" t="s">
        <v>4980</v>
      </c>
      <c r="AI1920" s="150">
        <v>0</v>
      </c>
    </row>
    <row r="1921" spans="33:35" ht="15" customHeight="1">
      <c r="AG1921" s="347" t="s">
        <v>3212</v>
      </c>
      <c r="AH1921" s="347" t="s">
        <v>1196</v>
      </c>
      <c r="AI1921" s="150">
        <v>0.50800000000000001</v>
      </c>
    </row>
    <row r="1922" spans="33:35" ht="15" customHeight="1">
      <c r="AG1922" s="347" t="s">
        <v>3213</v>
      </c>
      <c r="AH1922" s="347" t="s">
        <v>1197</v>
      </c>
      <c r="AI1922" s="150">
        <v>0.50700000000000001</v>
      </c>
    </row>
    <row r="1923" spans="33:35" ht="15" customHeight="1">
      <c r="AG1923" s="347" t="s">
        <v>3214</v>
      </c>
      <c r="AH1923" s="347" t="s">
        <v>1448</v>
      </c>
      <c r="AI1923" s="150">
        <v>0.66</v>
      </c>
    </row>
    <row r="1924" spans="33:35" ht="15" customHeight="1">
      <c r="AG1924" s="347" t="s">
        <v>3215</v>
      </c>
      <c r="AH1924" s="347" t="s">
        <v>1497</v>
      </c>
      <c r="AI1924" s="150">
        <v>0.53600000000000003</v>
      </c>
    </row>
    <row r="1925" spans="33:35" ht="15" customHeight="1">
      <c r="AG1925" s="347" t="s">
        <v>3216</v>
      </c>
      <c r="AH1925" s="347" t="s">
        <v>1471</v>
      </c>
      <c r="AI1925" s="150">
        <v>0.40700000000000003</v>
      </c>
    </row>
    <row r="1926" spans="33:35" ht="15" customHeight="1">
      <c r="AG1926" s="347" t="s">
        <v>3217</v>
      </c>
      <c r="AH1926" s="347" t="s">
        <v>1052</v>
      </c>
      <c r="AI1926" s="150">
        <v>0.39599999999999996</v>
      </c>
    </row>
    <row r="1927" spans="33:35" ht="15" customHeight="1">
      <c r="AG1927" s="347" t="s">
        <v>3218</v>
      </c>
      <c r="AH1927" s="347" t="s">
        <v>1074</v>
      </c>
      <c r="AI1927" s="150">
        <v>0.313</v>
      </c>
    </row>
    <row r="1928" spans="33:35" ht="15" customHeight="1">
      <c r="AG1928" s="347" t="s">
        <v>3219</v>
      </c>
      <c r="AH1928" s="347" t="s">
        <v>916</v>
      </c>
      <c r="AI1928" s="150">
        <v>0.49099999999999999</v>
      </c>
    </row>
    <row r="1929" spans="33:35" ht="15" customHeight="1">
      <c r="AG1929" s="347" t="s">
        <v>3220</v>
      </c>
      <c r="AH1929" s="347" t="s">
        <v>859</v>
      </c>
      <c r="AI1929" s="150">
        <v>7.6999999999999999E-2</v>
      </c>
    </row>
    <row r="1930" spans="33:35" ht="15" customHeight="1">
      <c r="AG1930" s="347" t="s">
        <v>3221</v>
      </c>
      <c r="AH1930" s="347" t="s">
        <v>912</v>
      </c>
      <c r="AI1930" s="150">
        <v>0.39800000000000002</v>
      </c>
    </row>
    <row r="1931" spans="33:35" ht="15" customHeight="1">
      <c r="AG1931" s="347" t="s">
        <v>3222</v>
      </c>
      <c r="AH1931" s="347" t="s">
        <v>5302</v>
      </c>
      <c r="AI1931" s="150">
        <v>0</v>
      </c>
    </row>
    <row r="1932" spans="33:35" ht="15" customHeight="1">
      <c r="AG1932" s="347" t="s">
        <v>3223</v>
      </c>
      <c r="AH1932" s="347" t="s">
        <v>5303</v>
      </c>
      <c r="AI1932" s="150">
        <v>0</v>
      </c>
    </row>
    <row r="1933" spans="33:35" ht="15" customHeight="1">
      <c r="AG1933" s="347" t="s">
        <v>3224</v>
      </c>
      <c r="AH1933" s="347" t="s">
        <v>5304</v>
      </c>
      <c r="AI1933" s="150">
        <v>0</v>
      </c>
    </row>
    <row r="1934" spans="33:35" ht="15" customHeight="1">
      <c r="AG1934" s="347" t="s">
        <v>3225</v>
      </c>
      <c r="AH1934" s="347" t="s">
        <v>5305</v>
      </c>
      <c r="AI1934" s="150">
        <v>0</v>
      </c>
    </row>
    <row r="1935" spans="33:35" ht="15" customHeight="1">
      <c r="AG1935" s="347" t="s">
        <v>3226</v>
      </c>
      <c r="AH1935" s="347" t="s">
        <v>5306</v>
      </c>
      <c r="AI1935" s="150">
        <v>0.45500000000000002</v>
      </c>
    </row>
    <row r="1936" spans="33:35" ht="15" customHeight="1">
      <c r="AG1936" s="347" t="s">
        <v>3227</v>
      </c>
      <c r="AH1936" s="347" t="s">
        <v>5307</v>
      </c>
      <c r="AI1936" s="150">
        <v>0.45500000000000002</v>
      </c>
    </row>
    <row r="1937" spans="33:35" ht="15" customHeight="1">
      <c r="AG1937" s="347" t="s">
        <v>3228</v>
      </c>
      <c r="AH1937" s="347" t="s">
        <v>1038</v>
      </c>
      <c r="AI1937" s="150">
        <v>0.57600000000000007</v>
      </c>
    </row>
    <row r="1938" spans="33:35" ht="15" customHeight="1">
      <c r="AG1938" s="347" t="s">
        <v>3229</v>
      </c>
      <c r="AH1938" s="347" t="s">
        <v>1324</v>
      </c>
      <c r="AI1938" s="150">
        <v>0.45399999999999996</v>
      </c>
    </row>
    <row r="1939" spans="33:35" ht="15" customHeight="1">
      <c r="AG1939" s="347" t="s">
        <v>3230</v>
      </c>
      <c r="AH1939" s="347" t="s">
        <v>1350</v>
      </c>
      <c r="AI1939" s="150">
        <v>0.55699999999999994</v>
      </c>
    </row>
    <row r="1940" spans="33:35" ht="15" customHeight="1">
      <c r="AG1940" s="347" t="s">
        <v>3231</v>
      </c>
      <c r="AH1940" s="347" t="s">
        <v>5116</v>
      </c>
      <c r="AI1940" s="150">
        <v>0.42000000000000004</v>
      </c>
    </row>
    <row r="1941" spans="33:35" ht="15" customHeight="1">
      <c r="AG1941" s="347" t="s">
        <v>3232</v>
      </c>
      <c r="AH1941" s="347" t="s">
        <v>5308</v>
      </c>
      <c r="AI1941" s="150">
        <v>0.629</v>
      </c>
    </row>
    <row r="1942" spans="33:35" ht="15" customHeight="1">
      <c r="AG1942" s="347" t="s">
        <v>3233</v>
      </c>
      <c r="AH1942" s="347" t="s">
        <v>5117</v>
      </c>
      <c r="AI1942" s="150">
        <v>0.62</v>
      </c>
    </row>
    <row r="1943" spans="33:35" ht="15" customHeight="1">
      <c r="AG1943" s="347" t="s">
        <v>3234</v>
      </c>
      <c r="AH1943" s="347" t="s">
        <v>1225</v>
      </c>
      <c r="AI1943" s="150">
        <v>0</v>
      </c>
    </row>
    <row r="1944" spans="33:35" ht="15" customHeight="1">
      <c r="AG1944" s="347" t="s">
        <v>3235</v>
      </c>
      <c r="AH1944" s="347" t="s">
        <v>1417</v>
      </c>
      <c r="AI1944" s="150">
        <v>0</v>
      </c>
    </row>
    <row r="1945" spans="33:35" ht="15" customHeight="1">
      <c r="AG1945" s="347" t="s">
        <v>3236</v>
      </c>
      <c r="AH1945" s="347" t="s">
        <v>5309</v>
      </c>
      <c r="AI1945" s="150">
        <v>0.52800000000000002</v>
      </c>
    </row>
    <row r="1946" spans="33:35" ht="15" customHeight="1">
      <c r="AG1946" s="347" t="s">
        <v>3237</v>
      </c>
      <c r="AH1946" s="347" t="s">
        <v>1226</v>
      </c>
      <c r="AI1946" s="150">
        <v>0.52800000000000002</v>
      </c>
    </row>
    <row r="1947" spans="33:35" ht="15" customHeight="1">
      <c r="AG1947" s="347" t="s">
        <v>3238</v>
      </c>
      <c r="AH1947" s="347" t="s">
        <v>1265</v>
      </c>
      <c r="AI1947" s="150">
        <v>0.505</v>
      </c>
    </row>
    <row r="1948" spans="33:35" ht="15" customHeight="1">
      <c r="AG1948" s="347" t="s">
        <v>3239</v>
      </c>
      <c r="AH1948" s="347" t="s">
        <v>1498</v>
      </c>
      <c r="AI1948" s="150">
        <v>0.50600000000000001</v>
      </c>
    </row>
    <row r="1949" spans="33:35" ht="15" customHeight="1">
      <c r="AG1949" s="347" t="s">
        <v>3284</v>
      </c>
      <c r="AH1949" s="347" t="s">
        <v>1178</v>
      </c>
      <c r="AI1949" s="150">
        <v>0.63800000000000001</v>
      </c>
    </row>
    <row r="1950" spans="33:35" ht="15" customHeight="1">
      <c r="AG1950" s="347" t="s">
        <v>5310</v>
      </c>
      <c r="AH1950" s="347" t="s">
        <v>1360</v>
      </c>
      <c r="AI1950" s="150">
        <v>0.56999999999999995</v>
      </c>
    </row>
    <row r="1951" spans="33:35" ht="15" customHeight="1">
      <c r="AG1951" s="347" t="s">
        <v>3285</v>
      </c>
      <c r="AH1951" s="347" t="s">
        <v>1435</v>
      </c>
      <c r="AI1951" s="150">
        <v>0.13500000000000001</v>
      </c>
    </row>
    <row r="1952" spans="33:35" ht="15" customHeight="1">
      <c r="AG1952" s="347" t="s">
        <v>3286</v>
      </c>
      <c r="AH1952" s="347" t="s">
        <v>5311</v>
      </c>
      <c r="AI1952" s="150">
        <v>0.27300000000000002</v>
      </c>
    </row>
    <row r="1953" spans="33:35" ht="15" customHeight="1">
      <c r="AG1953" s="347" t="s">
        <v>3287</v>
      </c>
      <c r="AH1953" s="347" t="s">
        <v>1268</v>
      </c>
      <c r="AI1953" s="150">
        <v>0.628</v>
      </c>
    </row>
    <row r="1954" spans="33:35" ht="15" customHeight="1">
      <c r="AG1954" s="347" t="s">
        <v>3288</v>
      </c>
      <c r="AH1954" s="347" t="s">
        <v>1311</v>
      </c>
      <c r="AI1954" s="150">
        <v>0.39500000000000002</v>
      </c>
    </row>
    <row r="1955" spans="33:35" ht="15" customHeight="1">
      <c r="AG1955" s="347" t="s">
        <v>3289</v>
      </c>
      <c r="AH1955" s="347" t="s">
        <v>975</v>
      </c>
      <c r="AI1955" s="150">
        <v>0.49</v>
      </c>
    </row>
    <row r="1956" spans="33:35" ht="15" customHeight="1">
      <c r="AG1956" s="347" t="s">
        <v>3290</v>
      </c>
      <c r="AH1956" s="347" t="s">
        <v>862</v>
      </c>
      <c r="AI1956" s="150">
        <v>0.51700000000000002</v>
      </c>
    </row>
    <row r="1957" spans="33:35" ht="15" customHeight="1">
      <c r="AG1957" s="347" t="s">
        <v>3291</v>
      </c>
      <c r="AH1957" s="347" t="s">
        <v>986</v>
      </c>
      <c r="AI1957" s="150">
        <v>0.52800000000000002</v>
      </c>
    </row>
    <row r="1958" spans="33:35" ht="15" customHeight="1">
      <c r="AG1958" s="347" t="s">
        <v>3292</v>
      </c>
      <c r="AH1958" s="347" t="s">
        <v>1137</v>
      </c>
      <c r="AI1958" s="150">
        <v>0.54100000000000004</v>
      </c>
    </row>
    <row r="1959" spans="33:35" ht="15" customHeight="1">
      <c r="AG1959" s="347" t="s">
        <v>3293</v>
      </c>
      <c r="AH1959" s="347" t="s">
        <v>1036</v>
      </c>
      <c r="AI1959" s="150">
        <v>0.58699999999999997</v>
      </c>
    </row>
    <row r="1960" spans="33:35" ht="15" customHeight="1">
      <c r="AG1960" s="347" t="s">
        <v>5312</v>
      </c>
      <c r="AH1960" s="347" t="s">
        <v>1341</v>
      </c>
      <c r="AI1960" s="150">
        <v>0.44600000000000001</v>
      </c>
    </row>
    <row r="1961" spans="33:35" ht="15" customHeight="1">
      <c r="AG1961" s="347" t="s">
        <v>3294</v>
      </c>
      <c r="AH1961" s="347" t="s">
        <v>1337</v>
      </c>
      <c r="AI1961" s="150">
        <v>0.52300000000000002</v>
      </c>
    </row>
    <row r="1962" spans="33:35" ht="15" customHeight="1">
      <c r="AG1962" s="347" t="s">
        <v>3295</v>
      </c>
      <c r="AH1962" s="347" t="s">
        <v>1256</v>
      </c>
      <c r="AI1962" s="150">
        <v>0.55300000000000005</v>
      </c>
    </row>
    <row r="1963" spans="33:35" ht="15" customHeight="1">
      <c r="AG1963" s="347" t="s">
        <v>3296</v>
      </c>
      <c r="AH1963" s="347" t="s">
        <v>863</v>
      </c>
      <c r="AI1963" s="150">
        <v>0.502</v>
      </c>
    </row>
    <row r="1964" spans="33:35" ht="15" customHeight="1">
      <c r="AG1964" s="347" t="s">
        <v>5313</v>
      </c>
      <c r="AH1964" s="347" t="s">
        <v>1061</v>
      </c>
      <c r="AI1964" s="150">
        <v>0.55500000000000005</v>
      </c>
    </row>
    <row r="1965" spans="33:35" ht="15" customHeight="1">
      <c r="AG1965" s="347" t="s">
        <v>3297</v>
      </c>
      <c r="AH1965" s="347" t="s">
        <v>1000</v>
      </c>
      <c r="AI1965" s="150">
        <v>0.52500000000000002</v>
      </c>
    </row>
    <row r="1966" spans="33:35" ht="15" customHeight="1">
      <c r="AG1966" s="347" t="s">
        <v>3298</v>
      </c>
      <c r="AH1966" s="347" t="s">
        <v>1182</v>
      </c>
      <c r="AI1966" s="150">
        <v>0.47</v>
      </c>
    </row>
    <row r="1967" spans="33:35" ht="15" customHeight="1">
      <c r="AG1967" s="347" t="s">
        <v>3299</v>
      </c>
      <c r="AH1967" s="347" t="s">
        <v>1474</v>
      </c>
      <c r="AI1967" s="150">
        <v>0.55099999999999993</v>
      </c>
    </row>
    <row r="1968" spans="33:35" ht="15" customHeight="1">
      <c r="AG1968" s="347" t="s">
        <v>3300</v>
      </c>
      <c r="AH1968" s="347" t="s">
        <v>1346</v>
      </c>
      <c r="AI1968" s="150">
        <v>0.54500000000000004</v>
      </c>
    </row>
    <row r="1969" spans="33:35" ht="15" customHeight="1">
      <c r="AG1969" s="347" t="s">
        <v>3301</v>
      </c>
      <c r="AH1969" s="347" t="s">
        <v>958</v>
      </c>
      <c r="AI1969" s="150">
        <v>0.56099999999999994</v>
      </c>
    </row>
    <row r="1970" spans="33:35" ht="15" customHeight="1">
      <c r="AG1970" s="347" t="s">
        <v>3302</v>
      </c>
      <c r="AH1970" s="347" t="s">
        <v>1073</v>
      </c>
      <c r="AI1970" s="150">
        <v>0.35100000000000003</v>
      </c>
    </row>
    <row r="1971" spans="33:35" ht="15" customHeight="1">
      <c r="AG1971" s="347" t="s">
        <v>3303</v>
      </c>
      <c r="AH1971" s="347" t="s">
        <v>1065</v>
      </c>
      <c r="AI1971" s="150">
        <v>0.45399999999999996</v>
      </c>
    </row>
    <row r="1972" spans="33:35" ht="15" customHeight="1">
      <c r="AG1972" s="347" t="s">
        <v>3304</v>
      </c>
      <c r="AH1972" s="347" t="s">
        <v>733</v>
      </c>
      <c r="AI1972" s="150">
        <v>0.503</v>
      </c>
    </row>
    <row r="1973" spans="33:35" ht="15" customHeight="1">
      <c r="AG1973" s="347" t="s">
        <v>3305</v>
      </c>
      <c r="AH1973" s="347" t="s">
        <v>1176</v>
      </c>
      <c r="AI1973" s="150">
        <v>0.55599999999999994</v>
      </c>
    </row>
    <row r="1974" spans="33:35" ht="15" customHeight="1">
      <c r="AG1974" s="347" t="s">
        <v>3306</v>
      </c>
      <c r="AH1974" s="347" t="s">
        <v>1495</v>
      </c>
      <c r="AI1974" s="150">
        <v>0.32</v>
      </c>
    </row>
    <row r="1975" spans="33:35" ht="15" customHeight="1">
      <c r="AG1975" s="347" t="s">
        <v>3308</v>
      </c>
      <c r="AH1975" s="347" t="s">
        <v>1053</v>
      </c>
      <c r="AI1975" s="150">
        <v>0.39200000000000002</v>
      </c>
    </row>
    <row r="1976" spans="33:35" ht="15" customHeight="1">
      <c r="AG1976" s="347" t="s">
        <v>3309</v>
      </c>
      <c r="AH1976" s="347" t="s">
        <v>1431</v>
      </c>
      <c r="AI1976" s="150">
        <v>0.58399999999999996</v>
      </c>
    </row>
    <row r="1977" spans="33:35" ht="15" customHeight="1">
      <c r="AG1977" s="347" t="s">
        <v>3310</v>
      </c>
      <c r="AH1977" s="347" t="s">
        <v>989</v>
      </c>
      <c r="AI1977" s="150">
        <v>0.56300000000000006</v>
      </c>
    </row>
    <row r="1978" spans="33:35" ht="15" customHeight="1">
      <c r="AG1978" s="347" t="s">
        <v>3311</v>
      </c>
      <c r="AH1978" s="347" t="s">
        <v>757</v>
      </c>
      <c r="AI1978" s="150">
        <v>0.55400000000000005</v>
      </c>
    </row>
    <row r="1979" spans="33:35" ht="15" customHeight="1">
      <c r="AG1979" s="347" t="s">
        <v>3312</v>
      </c>
      <c r="AH1979" s="347" t="s">
        <v>758</v>
      </c>
      <c r="AI1979" s="150">
        <v>0.38499999999999995</v>
      </c>
    </row>
    <row r="1980" spans="33:35" ht="15" customHeight="1">
      <c r="AG1980" s="347" t="s">
        <v>5314</v>
      </c>
      <c r="AH1980" s="347" t="s">
        <v>1338</v>
      </c>
      <c r="AI1980" s="150">
        <v>0.63</v>
      </c>
    </row>
    <row r="1981" spans="33:35" ht="15" customHeight="1">
      <c r="AG1981" s="347" t="s">
        <v>5315</v>
      </c>
      <c r="AH1981" s="347" t="s">
        <v>982</v>
      </c>
      <c r="AI1981" s="150">
        <v>0.41300000000000003</v>
      </c>
    </row>
    <row r="1982" spans="33:35" ht="15" customHeight="1">
      <c r="AG1982" s="347" t="s">
        <v>3313</v>
      </c>
      <c r="AH1982" s="347" t="s">
        <v>1434</v>
      </c>
      <c r="AI1982" s="150">
        <v>0</v>
      </c>
    </row>
    <row r="1983" spans="33:35" ht="15" customHeight="1">
      <c r="AG1983" s="347" t="s">
        <v>3314</v>
      </c>
      <c r="AH1983" s="347" t="s">
        <v>5316</v>
      </c>
      <c r="AI1983" s="150">
        <v>0.55000000000000004</v>
      </c>
    </row>
    <row r="1984" spans="33:35" ht="15" customHeight="1">
      <c r="AG1984" s="347" t="s">
        <v>5317</v>
      </c>
      <c r="AH1984" s="347" t="s">
        <v>1364</v>
      </c>
      <c r="AI1984" s="150">
        <v>0.67</v>
      </c>
    </row>
    <row r="1985" spans="33:35" ht="15" customHeight="1">
      <c r="AG1985" s="347" t="s">
        <v>5318</v>
      </c>
      <c r="AH1985" s="347" t="s">
        <v>1358</v>
      </c>
      <c r="AI1985" s="150">
        <v>0.58399999999999996</v>
      </c>
    </row>
    <row r="1986" spans="33:35" ht="15" customHeight="1">
      <c r="AG1986" s="347" t="s">
        <v>3315</v>
      </c>
      <c r="AH1986" s="347" t="s">
        <v>1220</v>
      </c>
      <c r="AI1986" s="150">
        <v>0.443</v>
      </c>
    </row>
    <row r="1987" spans="33:35" ht="15" customHeight="1">
      <c r="AG1987" s="347" t="s">
        <v>3316</v>
      </c>
      <c r="AH1987" s="347" t="s">
        <v>5319</v>
      </c>
      <c r="AI1987" s="150">
        <v>0.63</v>
      </c>
    </row>
    <row r="1988" spans="33:35" ht="15" customHeight="1">
      <c r="AG1988" s="347" t="s">
        <v>3317</v>
      </c>
      <c r="AH1988" s="347" t="s">
        <v>1221</v>
      </c>
      <c r="AI1988" s="150">
        <v>0.51900000000000002</v>
      </c>
    </row>
    <row r="1989" spans="33:35" ht="15" customHeight="1">
      <c r="AG1989" s="347" t="s">
        <v>3318</v>
      </c>
      <c r="AH1989" s="347" t="s">
        <v>866</v>
      </c>
      <c r="AI1989" s="150">
        <v>0.41100000000000003</v>
      </c>
    </row>
    <row r="1990" spans="33:35" ht="15" customHeight="1">
      <c r="AG1990" s="347" t="s">
        <v>3319</v>
      </c>
      <c r="AH1990" s="347" t="s">
        <v>1271</v>
      </c>
      <c r="AI1990" s="150">
        <v>0.58100000000000007</v>
      </c>
    </row>
    <row r="1991" spans="33:35" ht="15" customHeight="1">
      <c r="AG1991" s="347" t="s">
        <v>3320</v>
      </c>
      <c r="AH1991" s="347" t="s">
        <v>1136</v>
      </c>
      <c r="AI1991" s="150">
        <v>0.55599999999999994</v>
      </c>
    </row>
    <row r="1992" spans="33:35" ht="15" customHeight="1">
      <c r="AG1992" s="347" t="s">
        <v>3321</v>
      </c>
      <c r="AH1992" s="347" t="s">
        <v>1078</v>
      </c>
      <c r="AI1992" s="150">
        <v>0.46599999999999997</v>
      </c>
    </row>
    <row r="1993" spans="33:35" ht="15" customHeight="1">
      <c r="AG1993" s="347" t="s">
        <v>3322</v>
      </c>
      <c r="AH1993" s="347" t="s">
        <v>1171</v>
      </c>
      <c r="AI1993" s="150">
        <v>0.59199999999999997</v>
      </c>
    </row>
    <row r="1994" spans="33:35" ht="15" customHeight="1">
      <c r="AG1994" s="347" t="s">
        <v>5320</v>
      </c>
      <c r="AH1994" s="347" t="s">
        <v>867</v>
      </c>
      <c r="AI1994" s="150">
        <v>0</v>
      </c>
    </row>
    <row r="1995" spans="33:35" ht="15" customHeight="1">
      <c r="AG1995" s="347" t="s">
        <v>3323</v>
      </c>
      <c r="AH1995" s="347" t="s">
        <v>898</v>
      </c>
      <c r="AI1995" s="150">
        <v>0.49399999999999999</v>
      </c>
    </row>
    <row r="1996" spans="33:35" ht="15" customHeight="1">
      <c r="AG1996" s="347" t="s">
        <v>3324</v>
      </c>
      <c r="AH1996" s="347" t="s">
        <v>1165</v>
      </c>
      <c r="AI1996" s="150">
        <v>0.60499999999999998</v>
      </c>
    </row>
    <row r="1997" spans="33:35" ht="15" customHeight="1">
      <c r="AG1997" s="347" t="s">
        <v>3325</v>
      </c>
      <c r="AH1997" s="347" t="s">
        <v>954</v>
      </c>
      <c r="AI1997" s="150">
        <v>0.48599999999999999</v>
      </c>
    </row>
    <row r="1998" spans="33:35" ht="15" customHeight="1">
      <c r="AG1998" s="347" t="s">
        <v>3326</v>
      </c>
      <c r="AH1998" s="347" t="s">
        <v>868</v>
      </c>
      <c r="AI1998" s="150">
        <v>0.54400000000000004</v>
      </c>
    </row>
    <row r="1999" spans="33:35" ht="15" customHeight="1">
      <c r="AG1999" s="347" t="s">
        <v>3327</v>
      </c>
      <c r="AH1999" s="347" t="s">
        <v>5165</v>
      </c>
      <c r="AI1999" s="150">
        <v>0</v>
      </c>
    </row>
    <row r="2000" spans="33:35" ht="15" customHeight="1">
      <c r="AG2000" s="347" t="s">
        <v>3328</v>
      </c>
      <c r="AH2000" s="347" t="s">
        <v>5321</v>
      </c>
      <c r="AI2000" s="150">
        <v>0.52600000000000002</v>
      </c>
    </row>
    <row r="2001" spans="33:35" ht="15" customHeight="1">
      <c r="AG2001" s="347" t="s">
        <v>3329</v>
      </c>
      <c r="AH2001" s="347" t="s">
        <v>5166</v>
      </c>
      <c r="AI2001" s="150">
        <v>0.52500000000000002</v>
      </c>
    </row>
    <row r="2002" spans="33:35" ht="15" customHeight="1">
      <c r="AG2002" s="347" t="s">
        <v>3330</v>
      </c>
      <c r="AH2002" s="347" t="s">
        <v>995</v>
      </c>
      <c r="AI2002" s="150">
        <v>0.5109999999999999</v>
      </c>
    </row>
    <row r="2003" spans="33:35" ht="15" customHeight="1">
      <c r="AG2003" s="347" t="s">
        <v>3331</v>
      </c>
      <c r="AH2003" s="347" t="s">
        <v>998</v>
      </c>
      <c r="AI2003" s="150">
        <v>0.67300000000000004</v>
      </c>
    </row>
    <row r="2004" spans="33:35" ht="15" customHeight="1">
      <c r="AG2004" s="347" t="s">
        <v>3332</v>
      </c>
      <c r="AH2004" s="347" t="s">
        <v>1285</v>
      </c>
      <c r="AI2004" s="150">
        <v>0.626</v>
      </c>
    </row>
    <row r="2005" spans="33:35" ht="15" customHeight="1">
      <c r="AG2005" s="347" t="s">
        <v>3333</v>
      </c>
      <c r="AH2005" s="347" t="s">
        <v>1119</v>
      </c>
      <c r="AI2005" s="150">
        <v>0.47399999999999998</v>
      </c>
    </row>
    <row r="2006" spans="33:35" ht="15" customHeight="1">
      <c r="AG2006" s="347" t="s">
        <v>3334</v>
      </c>
      <c r="AH2006" s="347" t="s">
        <v>1006</v>
      </c>
      <c r="AI2006" s="150">
        <v>0.377</v>
      </c>
    </row>
    <row r="2007" spans="33:35" ht="15" customHeight="1">
      <c r="AG2007" s="347" t="s">
        <v>3335</v>
      </c>
      <c r="AH2007" s="347" t="s">
        <v>826</v>
      </c>
      <c r="AI2007" s="150">
        <v>0.48500000000000004</v>
      </c>
    </row>
    <row r="2008" spans="33:35" ht="15" customHeight="1">
      <c r="AG2008" s="347" t="s">
        <v>3336</v>
      </c>
      <c r="AH2008" s="347" t="s">
        <v>870</v>
      </c>
      <c r="AI2008" s="150">
        <v>0.53100000000000003</v>
      </c>
    </row>
    <row r="2009" spans="33:35" ht="15" customHeight="1">
      <c r="AG2009" s="347" t="s">
        <v>3337</v>
      </c>
      <c r="AH2009" s="347" t="s">
        <v>1045</v>
      </c>
      <c r="AI2009" s="150">
        <v>0.46299999999999997</v>
      </c>
    </row>
    <row r="2010" spans="33:35" ht="15" customHeight="1">
      <c r="AG2010" s="347" t="s">
        <v>3338</v>
      </c>
      <c r="AH2010" s="347" t="s">
        <v>983</v>
      </c>
      <c r="AI2010" s="150">
        <v>0.59000000000000008</v>
      </c>
    </row>
    <row r="2011" spans="33:35" ht="15" customHeight="1">
      <c r="AG2011" s="347" t="s">
        <v>3339</v>
      </c>
      <c r="AH2011" s="347" t="s">
        <v>1347</v>
      </c>
      <c r="AI2011" s="150">
        <v>0.52400000000000002</v>
      </c>
    </row>
    <row r="2012" spans="33:35" ht="15" customHeight="1">
      <c r="AG2012" s="347" t="s">
        <v>5322</v>
      </c>
      <c r="AH2012" s="347" t="s">
        <v>953</v>
      </c>
      <c r="AI2012" s="150">
        <v>0.5</v>
      </c>
    </row>
    <row r="2013" spans="33:35" ht="15" customHeight="1">
      <c r="AG2013" s="347" t="s">
        <v>3340</v>
      </c>
      <c r="AH2013" s="347" t="s">
        <v>1208</v>
      </c>
      <c r="AI2013" s="150">
        <v>0.33900000000000002</v>
      </c>
    </row>
    <row r="2014" spans="33:35" ht="15" customHeight="1">
      <c r="AG2014" s="347" t="s">
        <v>3341</v>
      </c>
      <c r="AH2014" s="347" t="s">
        <v>1344</v>
      </c>
      <c r="AI2014" s="150">
        <v>0.372</v>
      </c>
    </row>
    <row r="2015" spans="33:35" ht="15" customHeight="1">
      <c r="AG2015" s="347" t="s">
        <v>3342</v>
      </c>
      <c r="AH2015" s="347" t="s">
        <v>5323</v>
      </c>
      <c r="AI2015" s="150">
        <v>0.47899999999999998</v>
      </c>
    </row>
    <row r="2016" spans="33:35" ht="15" customHeight="1">
      <c r="AG2016" s="347" t="s">
        <v>3343</v>
      </c>
      <c r="AH2016" s="347" t="s">
        <v>1209</v>
      </c>
      <c r="AI2016" s="150">
        <v>0.47199999999999998</v>
      </c>
    </row>
    <row r="2017" spans="33:35" ht="15" customHeight="1">
      <c r="AG2017" s="347" t="s">
        <v>3344</v>
      </c>
      <c r="AH2017" s="347" t="s">
        <v>1323</v>
      </c>
      <c r="AI2017" s="150">
        <v>0.45399999999999996</v>
      </c>
    </row>
    <row r="2018" spans="33:35" ht="15" customHeight="1">
      <c r="AG2018" s="347" t="s">
        <v>3345</v>
      </c>
      <c r="AH2018" s="347" t="s">
        <v>1057</v>
      </c>
      <c r="AI2018" s="150">
        <v>0.42000000000000004</v>
      </c>
    </row>
    <row r="2019" spans="33:35" ht="15" customHeight="1">
      <c r="AG2019" s="347" t="s">
        <v>3346</v>
      </c>
      <c r="AH2019" s="347" t="s">
        <v>1009</v>
      </c>
      <c r="AI2019" s="150">
        <v>0.52899999999999991</v>
      </c>
    </row>
    <row r="2020" spans="33:35" ht="15" customHeight="1">
      <c r="AG2020" s="347" t="s">
        <v>3347</v>
      </c>
      <c r="AH2020" s="347" t="s">
        <v>1412</v>
      </c>
      <c r="AI2020" s="150">
        <v>0</v>
      </c>
    </row>
    <row r="2021" spans="33:35" ht="15" customHeight="1">
      <c r="AG2021" s="347" t="s">
        <v>3348</v>
      </c>
      <c r="AH2021" s="347" t="s">
        <v>1413</v>
      </c>
      <c r="AI2021" s="150">
        <v>0.49</v>
      </c>
    </row>
    <row r="2022" spans="33:35" ht="15" customHeight="1">
      <c r="AG2022" s="347" t="s">
        <v>3349</v>
      </c>
      <c r="AH2022" s="347" t="s">
        <v>4997</v>
      </c>
      <c r="AI2022" s="150">
        <v>0</v>
      </c>
    </row>
    <row r="2023" spans="33:35" ht="15" customHeight="1">
      <c r="AG2023" s="347" t="s">
        <v>3350</v>
      </c>
      <c r="AH2023" s="347" t="s">
        <v>5324</v>
      </c>
      <c r="AI2023" s="150">
        <v>0</v>
      </c>
    </row>
    <row r="2024" spans="33:35" ht="15" customHeight="1">
      <c r="AG2024" s="347" t="s">
        <v>3351</v>
      </c>
      <c r="AH2024" s="347" t="s">
        <v>5325</v>
      </c>
      <c r="AI2024" s="150">
        <v>0.17599999999999999</v>
      </c>
    </row>
    <row r="2025" spans="33:35" ht="15" customHeight="1">
      <c r="AG2025" s="347" t="s">
        <v>3352</v>
      </c>
      <c r="AH2025" s="347" t="s">
        <v>4998</v>
      </c>
      <c r="AI2025" s="150">
        <v>0.17499999999999999</v>
      </c>
    </row>
    <row r="2026" spans="33:35" ht="15" customHeight="1">
      <c r="AG2026" s="347" t="s">
        <v>3353</v>
      </c>
      <c r="AH2026" s="347" t="s">
        <v>1124</v>
      </c>
      <c r="AI2026" s="150">
        <v>0.58899999999999997</v>
      </c>
    </row>
    <row r="2027" spans="33:35" ht="15" customHeight="1">
      <c r="AG2027" s="347" t="s">
        <v>5326</v>
      </c>
      <c r="AH2027" s="347" t="s">
        <v>1367</v>
      </c>
      <c r="AI2027" s="150">
        <v>0.55500000000000005</v>
      </c>
    </row>
    <row r="2028" spans="33:35" ht="15" customHeight="1">
      <c r="AG2028" s="347" t="s">
        <v>3354</v>
      </c>
      <c r="AH2028" s="347" t="s">
        <v>1288</v>
      </c>
      <c r="AI2028" s="150">
        <v>0.56700000000000006</v>
      </c>
    </row>
    <row r="2029" spans="33:35" ht="15" customHeight="1">
      <c r="AG2029" s="347" t="s">
        <v>3355</v>
      </c>
      <c r="AH2029" s="347" t="s">
        <v>1262</v>
      </c>
      <c r="AI2029" s="150">
        <v>0.48399999999999999</v>
      </c>
    </row>
    <row r="2030" spans="33:35" ht="15" customHeight="1">
      <c r="AG2030" s="347" t="s">
        <v>3356</v>
      </c>
      <c r="AH2030" s="347" t="s">
        <v>1280</v>
      </c>
      <c r="AI2030" s="150">
        <v>0.48099999999999998</v>
      </c>
    </row>
    <row r="2031" spans="33:35" ht="15" customHeight="1">
      <c r="AG2031" s="347" t="s">
        <v>3357</v>
      </c>
      <c r="AH2031" s="347" t="s">
        <v>1166</v>
      </c>
      <c r="AI2031" s="150">
        <v>0.623</v>
      </c>
    </row>
    <row r="2032" spans="33:35" ht="15" customHeight="1">
      <c r="AG2032" s="347" t="s">
        <v>3358</v>
      </c>
      <c r="AH2032" s="347" t="s">
        <v>1058</v>
      </c>
      <c r="AI2032" s="150">
        <v>0.44600000000000001</v>
      </c>
    </row>
    <row r="2033" spans="33:35" ht="15" customHeight="1">
      <c r="AG2033" s="347" t="s">
        <v>3359</v>
      </c>
      <c r="AH2033" s="347" t="s">
        <v>1158</v>
      </c>
      <c r="AI2033" s="150">
        <v>0.59399999999999997</v>
      </c>
    </row>
    <row r="2034" spans="33:35" ht="15" customHeight="1">
      <c r="AG2034" s="347" t="s">
        <v>3360</v>
      </c>
      <c r="AH2034" s="347" t="s">
        <v>1039</v>
      </c>
      <c r="AI2034" s="150">
        <v>0.69</v>
      </c>
    </row>
    <row r="2035" spans="33:35" ht="15" customHeight="1">
      <c r="AG2035" s="347" t="s">
        <v>3361</v>
      </c>
      <c r="AH2035" s="347" t="s">
        <v>1140</v>
      </c>
      <c r="AI2035" s="150">
        <v>0.51200000000000001</v>
      </c>
    </row>
    <row r="2036" spans="33:35" ht="15" customHeight="1">
      <c r="AG2036" s="347" t="s">
        <v>3362</v>
      </c>
      <c r="AH2036" s="347" t="s">
        <v>1486</v>
      </c>
      <c r="AI2036" s="150">
        <v>0.68900000000000006</v>
      </c>
    </row>
    <row r="2037" spans="33:35" ht="15" customHeight="1">
      <c r="AG2037" s="347" t="s">
        <v>3363</v>
      </c>
      <c r="AH2037" s="347" t="s">
        <v>1366</v>
      </c>
      <c r="AI2037" s="150">
        <v>0.437</v>
      </c>
    </row>
    <row r="2038" spans="33:35" ht="15" customHeight="1">
      <c r="AG2038" s="347" t="s">
        <v>3364</v>
      </c>
      <c r="AH2038" s="347" t="s">
        <v>1410</v>
      </c>
      <c r="AI2038" s="150">
        <v>0.41300000000000003</v>
      </c>
    </row>
    <row r="2039" spans="33:35" ht="15" customHeight="1">
      <c r="AG2039" s="347" t="s">
        <v>3365</v>
      </c>
      <c r="AH2039" s="347" t="s">
        <v>1411</v>
      </c>
      <c r="AI2039" s="150">
        <v>0.47399999999999998</v>
      </c>
    </row>
    <row r="2040" spans="33:35" ht="15" customHeight="1">
      <c r="AG2040" s="347" t="s">
        <v>3366</v>
      </c>
      <c r="AH2040" s="347" t="s">
        <v>1315</v>
      </c>
      <c r="AI2040" s="150">
        <v>0.48299999999999998</v>
      </c>
    </row>
    <row r="2041" spans="33:35" ht="15" customHeight="1">
      <c r="AG2041" s="347" t="s">
        <v>3367</v>
      </c>
      <c r="AH2041" s="347" t="s">
        <v>1249</v>
      </c>
      <c r="AI2041" s="150">
        <v>0.62</v>
      </c>
    </row>
    <row r="2042" spans="33:35" ht="15" customHeight="1">
      <c r="AG2042" s="347" t="s">
        <v>3368</v>
      </c>
      <c r="AH2042" s="347" t="s">
        <v>1054</v>
      </c>
      <c r="AI2042" s="150">
        <v>0.39200000000000002</v>
      </c>
    </row>
    <row r="2043" spans="33:35" ht="15" customHeight="1">
      <c r="AG2043" s="347" t="s">
        <v>3369</v>
      </c>
      <c r="AH2043" s="347" t="s">
        <v>1076</v>
      </c>
      <c r="AI2043" s="150">
        <v>0.55900000000000005</v>
      </c>
    </row>
    <row r="2044" spans="33:35" ht="15" customHeight="1">
      <c r="AG2044" s="347" t="s">
        <v>3370</v>
      </c>
      <c r="AH2044" s="347" t="s">
        <v>1451</v>
      </c>
      <c r="AI2044" s="150">
        <v>0.52200000000000002</v>
      </c>
    </row>
    <row r="2045" spans="33:35" ht="15" customHeight="1">
      <c r="AG2045" s="347" t="s">
        <v>3371</v>
      </c>
      <c r="AH2045" s="347" t="s">
        <v>1034</v>
      </c>
      <c r="AI2045" s="150">
        <v>0.57499999999999996</v>
      </c>
    </row>
    <row r="2046" spans="33:35" ht="15" customHeight="1">
      <c r="AG2046" s="347" t="s">
        <v>3372</v>
      </c>
      <c r="AH2046" s="347" t="s">
        <v>1467</v>
      </c>
      <c r="AI2046" s="150">
        <v>0.35300000000000004</v>
      </c>
    </row>
    <row r="2047" spans="33:35" ht="15" customHeight="1">
      <c r="AG2047" s="347" t="s">
        <v>3373</v>
      </c>
      <c r="AH2047" s="347" t="s">
        <v>965</v>
      </c>
      <c r="AI2047" s="150">
        <v>0.69899999999999995</v>
      </c>
    </row>
    <row r="2048" spans="33:35" ht="15" customHeight="1">
      <c r="AG2048" s="347" t="s">
        <v>3374</v>
      </c>
      <c r="AH2048" s="347" t="s">
        <v>1457</v>
      </c>
      <c r="AI2048" s="150">
        <v>0.432</v>
      </c>
    </row>
    <row r="2049" spans="33:35" ht="15" customHeight="1">
      <c r="AG2049" s="347" t="s">
        <v>5327</v>
      </c>
      <c r="AH2049" s="347" t="s">
        <v>1362</v>
      </c>
      <c r="AI2049" s="150">
        <v>0.58299999999999996</v>
      </c>
    </row>
    <row r="2050" spans="33:35" ht="15" customHeight="1">
      <c r="AG2050" s="347" t="s">
        <v>3375</v>
      </c>
      <c r="AH2050" s="347" t="s">
        <v>962</v>
      </c>
      <c r="AI2050" s="150">
        <v>0.56300000000000006</v>
      </c>
    </row>
    <row r="2051" spans="33:35" ht="15" customHeight="1">
      <c r="AG2051" s="347" t="s">
        <v>3376</v>
      </c>
      <c r="AH2051" s="347" t="s">
        <v>981</v>
      </c>
      <c r="AI2051" s="150">
        <v>0.55599999999999994</v>
      </c>
    </row>
    <row r="2052" spans="33:35" ht="15" customHeight="1">
      <c r="AG2052" s="347" t="s">
        <v>3377</v>
      </c>
      <c r="AH2052" s="347" t="s">
        <v>1292</v>
      </c>
      <c r="AI2052" s="150">
        <v>0.56599999999999995</v>
      </c>
    </row>
    <row r="2053" spans="33:35" ht="15" customHeight="1">
      <c r="AG2053" s="347" t="s">
        <v>3378</v>
      </c>
      <c r="AH2053" s="347" t="s">
        <v>1117</v>
      </c>
      <c r="AI2053" s="150">
        <v>0.56300000000000006</v>
      </c>
    </row>
    <row r="2054" spans="33:35" ht="15" customHeight="1">
      <c r="AG2054" s="347" t="s">
        <v>3379</v>
      </c>
      <c r="AH2054" s="347" t="s">
        <v>1480</v>
      </c>
      <c r="AI2054" s="150">
        <v>0.70600000000000007</v>
      </c>
    </row>
    <row r="2055" spans="33:35" ht="15" customHeight="1">
      <c r="AG2055" s="347" t="s">
        <v>5328</v>
      </c>
      <c r="AH2055" s="347" t="s">
        <v>1041</v>
      </c>
      <c r="AI2055" s="150">
        <v>0.46200000000000002</v>
      </c>
    </row>
    <row r="2056" spans="33:35" ht="15" customHeight="1">
      <c r="AG2056" s="347" t="s">
        <v>3380</v>
      </c>
      <c r="AH2056" s="347" t="s">
        <v>1298</v>
      </c>
      <c r="AI2056" s="150">
        <v>0.55599999999999994</v>
      </c>
    </row>
    <row r="2057" spans="33:35" ht="15" customHeight="1">
      <c r="AG2057" s="347" t="s">
        <v>3381</v>
      </c>
      <c r="AH2057" s="347" t="s">
        <v>1286</v>
      </c>
      <c r="AI2057" s="150">
        <v>0.39</v>
      </c>
    </row>
    <row r="2058" spans="33:35" ht="15" customHeight="1">
      <c r="AG2058" s="347" t="s">
        <v>3382</v>
      </c>
      <c r="AH2058" s="347" t="s">
        <v>5177</v>
      </c>
      <c r="AI2058" s="150">
        <v>0</v>
      </c>
    </row>
    <row r="2059" spans="33:35" ht="15" customHeight="1">
      <c r="AG2059" s="347" t="s">
        <v>3383</v>
      </c>
      <c r="AH2059" s="347" t="s">
        <v>5329</v>
      </c>
      <c r="AI2059" s="150">
        <v>0.52700000000000002</v>
      </c>
    </row>
    <row r="2060" spans="33:35" ht="15" customHeight="1">
      <c r="AG2060" s="347" t="s">
        <v>3384</v>
      </c>
      <c r="AH2060" s="347" t="s">
        <v>5178</v>
      </c>
      <c r="AI2060" s="150">
        <v>0.52600000000000002</v>
      </c>
    </row>
    <row r="2061" spans="33:35" ht="15" customHeight="1">
      <c r="AG2061" s="347" t="s">
        <v>3385</v>
      </c>
      <c r="AH2061" s="347" t="s">
        <v>873</v>
      </c>
      <c r="AI2061" s="150">
        <v>0.58499999999999996</v>
      </c>
    </row>
    <row r="2062" spans="33:35" ht="15" customHeight="1">
      <c r="AG2062" s="347" t="s">
        <v>3386</v>
      </c>
      <c r="AH2062" s="347" t="s">
        <v>1415</v>
      </c>
      <c r="AI2062" s="150">
        <v>0</v>
      </c>
    </row>
    <row r="2063" spans="33:35" ht="15" customHeight="1">
      <c r="AG2063" s="347" t="s">
        <v>3387</v>
      </c>
      <c r="AH2063" s="347" t="s">
        <v>1416</v>
      </c>
      <c r="AI2063" s="150">
        <v>0.65600000000000003</v>
      </c>
    </row>
    <row r="2064" spans="33:35" ht="15" customHeight="1">
      <c r="AG2064" s="347" t="s">
        <v>3388</v>
      </c>
      <c r="AH2064" s="347" t="s">
        <v>1499</v>
      </c>
      <c r="AI2064" s="150">
        <v>0.86199999999999999</v>
      </c>
    </row>
    <row r="2065" spans="33:35" ht="15" customHeight="1">
      <c r="AG2065" s="347" t="s">
        <v>3389</v>
      </c>
      <c r="AH2065" s="347" t="s">
        <v>1027</v>
      </c>
      <c r="AI2065" s="150">
        <v>0.55999999999999994</v>
      </c>
    </row>
    <row r="2066" spans="33:35" ht="15" customHeight="1">
      <c r="AG2066" s="347" t="s">
        <v>3390</v>
      </c>
      <c r="AH2066" s="347" t="s">
        <v>1485</v>
      </c>
      <c r="AI2066" s="150">
        <v>0.45300000000000001</v>
      </c>
    </row>
    <row r="2067" spans="33:35" ht="15" customHeight="1">
      <c r="AG2067" s="347" t="s">
        <v>3391</v>
      </c>
      <c r="AH2067" s="347" t="s">
        <v>1139</v>
      </c>
      <c r="AI2067" s="150">
        <v>0.56300000000000006</v>
      </c>
    </row>
    <row r="2068" spans="33:35" ht="15" customHeight="1">
      <c r="AG2068" s="347" t="s">
        <v>3392</v>
      </c>
      <c r="AH2068" s="347" t="s">
        <v>1186</v>
      </c>
      <c r="AI2068" s="150">
        <v>0.51300000000000001</v>
      </c>
    </row>
    <row r="2069" spans="33:35" ht="15" customHeight="1">
      <c r="AG2069" s="347" t="s">
        <v>3393</v>
      </c>
      <c r="AH2069" s="347" t="s">
        <v>1287</v>
      </c>
      <c r="AI2069" s="150">
        <v>0.43099999999999999</v>
      </c>
    </row>
    <row r="2070" spans="33:35" ht="15" customHeight="1">
      <c r="AG2070" s="347" t="s">
        <v>3394</v>
      </c>
      <c r="AH2070" s="347" t="s">
        <v>1131</v>
      </c>
      <c r="AI2070" s="150">
        <v>0.47</v>
      </c>
    </row>
    <row r="2071" spans="33:35" ht="15" customHeight="1">
      <c r="AG2071" s="347" t="s">
        <v>3395</v>
      </c>
      <c r="AH2071" s="347" t="s">
        <v>909</v>
      </c>
      <c r="AI2071" s="150">
        <v>0.49299999999999994</v>
      </c>
    </row>
    <row r="2072" spans="33:35" ht="15" customHeight="1">
      <c r="AG2072" s="347" t="s">
        <v>3396</v>
      </c>
      <c r="AH2072" s="347" t="s">
        <v>1305</v>
      </c>
      <c r="AI2072" s="150">
        <v>0.59699999999999998</v>
      </c>
    </row>
    <row r="2073" spans="33:35" ht="15" customHeight="1">
      <c r="AG2073" s="347" t="s">
        <v>3397</v>
      </c>
      <c r="AH2073" s="347" t="s">
        <v>1456</v>
      </c>
      <c r="AI2073" s="150">
        <v>0.28400000000000003</v>
      </c>
    </row>
    <row r="2074" spans="33:35" ht="15" customHeight="1">
      <c r="AG2074" s="347" t="s">
        <v>5330</v>
      </c>
      <c r="AH2074" s="347" t="s">
        <v>956</v>
      </c>
      <c r="AI2074" s="150">
        <v>0.54199999999999993</v>
      </c>
    </row>
    <row r="2075" spans="33:35" ht="15" customHeight="1">
      <c r="AG2075" s="347" t="s">
        <v>3398</v>
      </c>
      <c r="AH2075" s="347" t="s">
        <v>1494</v>
      </c>
      <c r="AI2075" s="150">
        <v>0.45300000000000001</v>
      </c>
    </row>
    <row r="2076" spans="33:35" ht="15" customHeight="1">
      <c r="AG2076" s="347" t="s">
        <v>3399</v>
      </c>
      <c r="AH2076" s="347" t="s">
        <v>768</v>
      </c>
      <c r="AI2076" s="150">
        <v>0.92300000000000004</v>
      </c>
    </row>
    <row r="2077" spans="33:35" ht="15" customHeight="1">
      <c r="AG2077" s="347" t="s">
        <v>3400</v>
      </c>
      <c r="AH2077" s="347" t="s">
        <v>1345</v>
      </c>
      <c r="AI2077" s="150">
        <v>0.48799999999999999</v>
      </c>
    </row>
    <row r="2078" spans="33:35" ht="15" customHeight="1">
      <c r="AG2078" s="347" t="s">
        <v>3401</v>
      </c>
      <c r="AH2078" s="347" t="s">
        <v>5182</v>
      </c>
      <c r="AI2078" s="150">
        <v>0</v>
      </c>
    </row>
    <row r="2079" spans="33:35" ht="15" customHeight="1">
      <c r="AG2079" s="347" t="s">
        <v>3402</v>
      </c>
      <c r="AH2079" s="347" t="s">
        <v>5183</v>
      </c>
      <c r="AI2079" s="150">
        <v>0.19799999999999998</v>
      </c>
    </row>
    <row r="2080" spans="33:35" ht="15" customHeight="1">
      <c r="AG2080" s="347" t="s">
        <v>3403</v>
      </c>
      <c r="AH2080" s="347" t="s">
        <v>5184</v>
      </c>
      <c r="AI2080" s="150">
        <v>0.39300000000000002</v>
      </c>
    </row>
    <row r="2081" spans="33:35" ht="15" customHeight="1">
      <c r="AG2081" s="347" t="s">
        <v>3404</v>
      </c>
      <c r="AH2081" s="347" t="s">
        <v>5185</v>
      </c>
      <c r="AI2081" s="150">
        <v>0</v>
      </c>
    </row>
    <row r="2082" spans="33:35" ht="15" customHeight="1">
      <c r="AG2082" s="347" t="s">
        <v>3405</v>
      </c>
      <c r="AH2082" s="347" t="s">
        <v>5331</v>
      </c>
      <c r="AI2082" s="150">
        <v>0.47499999999999998</v>
      </c>
    </row>
    <row r="2083" spans="33:35" ht="15" customHeight="1">
      <c r="AG2083" s="347" t="s">
        <v>3406</v>
      </c>
      <c r="AH2083" s="347" t="s">
        <v>5186</v>
      </c>
      <c r="AI2083" s="150">
        <v>0.49399999999999999</v>
      </c>
    </row>
    <row r="2084" spans="33:35" ht="15" customHeight="1">
      <c r="AG2084" s="347" t="s">
        <v>5332</v>
      </c>
      <c r="AH2084" s="347" t="s">
        <v>1273</v>
      </c>
      <c r="AI2084" s="150">
        <v>0.496</v>
      </c>
    </row>
    <row r="2085" spans="33:35" ht="15" customHeight="1">
      <c r="AG2085" s="347" t="s">
        <v>3407</v>
      </c>
      <c r="AH2085" s="347" t="s">
        <v>876</v>
      </c>
      <c r="AI2085" s="150">
        <v>0.40499999999999997</v>
      </c>
    </row>
    <row r="2086" spans="33:35" ht="15" customHeight="1">
      <c r="AG2086" s="347" t="s">
        <v>3408</v>
      </c>
      <c r="AH2086" s="347" t="s">
        <v>1477</v>
      </c>
      <c r="AI2086" s="150">
        <v>0</v>
      </c>
    </row>
    <row r="2087" spans="33:35" ht="15" customHeight="1">
      <c r="AG2087" s="347" t="s">
        <v>3409</v>
      </c>
      <c r="AH2087" s="347" t="s">
        <v>1478</v>
      </c>
      <c r="AI2087" s="150">
        <v>0.48099999999999998</v>
      </c>
    </row>
    <row r="2088" spans="33:35" ht="15" customHeight="1">
      <c r="AG2088" s="347" t="s">
        <v>3410</v>
      </c>
      <c r="AH2088" s="347" t="s">
        <v>1270</v>
      </c>
      <c r="AI2088" s="150">
        <v>0.63100000000000001</v>
      </c>
    </row>
    <row r="2089" spans="33:35" ht="15" customHeight="1">
      <c r="AG2089" s="347" t="s">
        <v>3411</v>
      </c>
      <c r="AH2089" s="347" t="s">
        <v>1290</v>
      </c>
      <c r="AI2089" s="150">
        <v>0.59299999999999997</v>
      </c>
    </row>
    <row r="2090" spans="33:35" ht="15" customHeight="1">
      <c r="AG2090" s="347" t="s">
        <v>3412</v>
      </c>
      <c r="AH2090" s="347" t="s">
        <v>1452</v>
      </c>
      <c r="AI2090" s="150">
        <v>0.47899999999999998</v>
      </c>
    </row>
    <row r="2091" spans="33:35" ht="15" customHeight="1">
      <c r="AG2091" s="347" t="s">
        <v>3413</v>
      </c>
      <c r="AH2091" s="347" t="s">
        <v>1059</v>
      </c>
      <c r="AI2091" s="150">
        <v>0.39200000000000002</v>
      </c>
    </row>
    <row r="2092" spans="33:35" ht="15" customHeight="1">
      <c r="AG2092" s="347" t="s">
        <v>3414</v>
      </c>
      <c r="AH2092" s="347" t="s">
        <v>1275</v>
      </c>
      <c r="AI2092" s="150">
        <v>0.46099999999999997</v>
      </c>
    </row>
    <row r="2093" spans="33:35" ht="15" customHeight="1">
      <c r="AG2093" s="347" t="s">
        <v>3415</v>
      </c>
      <c r="AH2093" s="347" t="s">
        <v>1013</v>
      </c>
      <c r="AI2093" s="150">
        <v>0.41399999999999998</v>
      </c>
    </row>
    <row r="2094" spans="33:35" ht="15" customHeight="1">
      <c r="AG2094" s="347" t="s">
        <v>3416</v>
      </c>
      <c r="AH2094" s="347" t="s">
        <v>1020</v>
      </c>
      <c r="AI2094" s="150">
        <v>0.43600000000000005</v>
      </c>
    </row>
    <row r="2095" spans="33:35" ht="15" customHeight="1">
      <c r="AG2095" s="347" t="s">
        <v>5333</v>
      </c>
      <c r="AH2095" s="347" t="s">
        <v>1368</v>
      </c>
      <c r="AI2095" s="150">
        <v>0.58899999999999997</v>
      </c>
    </row>
    <row r="2096" spans="33:35" ht="15" customHeight="1">
      <c r="AG2096" s="347" t="s">
        <v>3417</v>
      </c>
      <c r="AH2096" s="347" t="s">
        <v>877</v>
      </c>
      <c r="AI2096" s="150">
        <v>0.47399999999999998</v>
      </c>
    </row>
    <row r="2097" spans="33:35" ht="15" customHeight="1">
      <c r="AG2097" s="347" t="s">
        <v>3418</v>
      </c>
      <c r="AH2097" s="347" t="s">
        <v>878</v>
      </c>
      <c r="AI2097" s="150">
        <v>0.45199999999999996</v>
      </c>
    </row>
    <row r="2098" spans="33:35" ht="15" customHeight="1">
      <c r="AG2098" s="347" t="s">
        <v>3419</v>
      </c>
      <c r="AH2098" s="347" t="s">
        <v>1322</v>
      </c>
      <c r="AI2098" s="150">
        <v>0.59000000000000008</v>
      </c>
    </row>
    <row r="2099" spans="33:35" ht="15" customHeight="1">
      <c r="AG2099" s="347" t="s">
        <v>3420</v>
      </c>
      <c r="AH2099" s="347" t="s">
        <v>1406</v>
      </c>
      <c r="AI2099" s="150">
        <v>0</v>
      </c>
    </row>
    <row r="2100" spans="33:35" ht="15" customHeight="1">
      <c r="AG2100" s="347" t="s">
        <v>3421</v>
      </c>
      <c r="AH2100" s="347" t="s">
        <v>1407</v>
      </c>
      <c r="AI2100" s="150">
        <v>0.49099999999999999</v>
      </c>
    </row>
    <row r="2101" spans="33:35" ht="15" customHeight="1">
      <c r="AG2101" s="347" t="s">
        <v>3422</v>
      </c>
      <c r="AH2101" s="347" t="s">
        <v>1147</v>
      </c>
      <c r="AI2101" s="150">
        <v>0.56899999999999995</v>
      </c>
    </row>
    <row r="2102" spans="33:35" ht="15" customHeight="1">
      <c r="AG2102" s="347" t="s">
        <v>3423</v>
      </c>
      <c r="AH2102" s="347" t="s">
        <v>1022</v>
      </c>
      <c r="AI2102" s="150">
        <v>0.60499999999999998</v>
      </c>
    </row>
    <row r="2103" spans="33:35" ht="15" customHeight="1">
      <c r="AG2103" s="347" t="s">
        <v>3424</v>
      </c>
      <c r="AH2103" s="347" t="s">
        <v>5189</v>
      </c>
      <c r="AI2103" s="150">
        <v>0</v>
      </c>
    </row>
    <row r="2104" spans="33:35" ht="15" customHeight="1">
      <c r="AG2104" s="347" t="s">
        <v>3425</v>
      </c>
      <c r="AH2104" s="347" t="s">
        <v>5190</v>
      </c>
      <c r="AI2104" s="150">
        <v>0.112</v>
      </c>
    </row>
    <row r="2105" spans="33:35" ht="15" customHeight="1">
      <c r="AG2105" s="347" t="s">
        <v>3426</v>
      </c>
      <c r="AH2105" s="347" t="s">
        <v>5334</v>
      </c>
      <c r="AI2105" s="150">
        <v>0.46299999999999997</v>
      </c>
    </row>
    <row r="2106" spans="33:35" ht="15" customHeight="1">
      <c r="AG2106" s="347" t="s">
        <v>3427</v>
      </c>
      <c r="AH2106" s="347" t="s">
        <v>5191</v>
      </c>
      <c r="AI2106" s="150">
        <v>0.441</v>
      </c>
    </row>
    <row r="2107" spans="33:35" ht="15" customHeight="1">
      <c r="AG2107" s="347" t="s">
        <v>3428</v>
      </c>
      <c r="AH2107" s="347" t="s">
        <v>1144</v>
      </c>
      <c r="AI2107" s="150">
        <v>0.44600000000000001</v>
      </c>
    </row>
    <row r="2108" spans="33:35" ht="15" customHeight="1">
      <c r="AG2108" s="347" t="s">
        <v>3429</v>
      </c>
      <c r="AH2108" s="347" t="s">
        <v>1156</v>
      </c>
      <c r="AI2108" s="150">
        <v>0.69700000000000006</v>
      </c>
    </row>
    <row r="2109" spans="33:35" ht="15" customHeight="1">
      <c r="AG2109" s="347" t="s">
        <v>5335</v>
      </c>
      <c r="AH2109" s="347" t="s">
        <v>1361</v>
      </c>
      <c r="AI2109" s="150">
        <v>0.49700000000000005</v>
      </c>
    </row>
    <row r="2110" spans="33:35" ht="15" customHeight="1">
      <c r="AG2110" s="347" t="s">
        <v>3430</v>
      </c>
      <c r="AH2110" s="347" t="s">
        <v>978</v>
      </c>
      <c r="AI2110" s="150">
        <v>0.54199999999999993</v>
      </c>
    </row>
    <row r="2111" spans="33:35" ht="15" customHeight="1">
      <c r="AG2111" s="347" t="s">
        <v>3431</v>
      </c>
      <c r="AH2111" s="347" t="s">
        <v>1008</v>
      </c>
      <c r="AI2111" s="150">
        <v>0.60899999999999999</v>
      </c>
    </row>
    <row r="2112" spans="33:35" ht="15" customHeight="1">
      <c r="AG2112" s="347" t="s">
        <v>5336</v>
      </c>
      <c r="AH2112" s="347" t="s">
        <v>1354</v>
      </c>
      <c r="AI2112" s="150">
        <v>0.53799999999999992</v>
      </c>
    </row>
    <row r="2113" spans="33:35" ht="15" customHeight="1">
      <c r="AG2113" s="347" t="s">
        <v>3432</v>
      </c>
      <c r="AH2113" s="347" t="s">
        <v>1043</v>
      </c>
      <c r="AI2113" s="150">
        <v>0.626</v>
      </c>
    </row>
    <row r="2114" spans="33:35" ht="15" customHeight="1">
      <c r="AG2114" s="347" t="s">
        <v>3433</v>
      </c>
      <c r="AH2114" s="347" t="s">
        <v>1490</v>
      </c>
      <c r="AI2114" s="150">
        <v>0</v>
      </c>
    </row>
    <row r="2115" spans="33:35" ht="15" customHeight="1">
      <c r="AG2115" s="347" t="s">
        <v>3434</v>
      </c>
      <c r="AH2115" s="347" t="s">
        <v>1274</v>
      </c>
      <c r="AI2115" s="150">
        <v>0.55500000000000005</v>
      </c>
    </row>
    <row r="2116" spans="33:35" ht="15" customHeight="1">
      <c r="AG2116" s="347" t="s">
        <v>3435</v>
      </c>
      <c r="AH2116" s="347" t="s">
        <v>1488</v>
      </c>
      <c r="AI2116" s="150">
        <v>0.47300000000000003</v>
      </c>
    </row>
    <row r="2117" spans="33:35" ht="15" customHeight="1">
      <c r="AG2117" s="347" t="s">
        <v>3436</v>
      </c>
      <c r="AH2117" s="347" t="s">
        <v>5337</v>
      </c>
      <c r="AI2117" s="150">
        <v>0.5</v>
      </c>
    </row>
    <row r="2118" spans="33:35" ht="15" customHeight="1">
      <c r="AG2118" s="347" t="s">
        <v>3437</v>
      </c>
      <c r="AH2118" s="347" t="s">
        <v>1266</v>
      </c>
      <c r="AI2118" s="150">
        <v>0.5</v>
      </c>
    </row>
    <row r="2119" spans="33:35" ht="15" customHeight="1">
      <c r="AG2119" s="347" t="s">
        <v>3438</v>
      </c>
      <c r="AH2119" s="347" t="s">
        <v>1465</v>
      </c>
      <c r="AI2119" s="150">
        <v>0.45300000000000001</v>
      </c>
    </row>
    <row r="2120" spans="33:35" ht="15" customHeight="1">
      <c r="AG2120" s="347" t="s">
        <v>3439</v>
      </c>
      <c r="AH2120" s="347" t="s">
        <v>1129</v>
      </c>
      <c r="AI2120" s="150">
        <v>0.55500000000000005</v>
      </c>
    </row>
    <row r="2121" spans="33:35" ht="15" customHeight="1">
      <c r="AG2121" s="347" t="s">
        <v>3440</v>
      </c>
      <c r="AH2121" s="347" t="s">
        <v>1118</v>
      </c>
      <c r="AI2121" s="150">
        <v>0.47399999999999998</v>
      </c>
    </row>
    <row r="2122" spans="33:35" ht="15" customHeight="1">
      <c r="AG2122" s="347" t="s">
        <v>5338</v>
      </c>
      <c r="AH2122" s="347" t="s">
        <v>1359</v>
      </c>
      <c r="AI2122" s="150">
        <v>0.51200000000000001</v>
      </c>
    </row>
    <row r="2123" spans="33:35" ht="15" customHeight="1">
      <c r="AG2123" s="347" t="s">
        <v>3441</v>
      </c>
      <c r="AH2123" s="347" t="s">
        <v>880</v>
      </c>
      <c r="AI2123" s="150">
        <v>0</v>
      </c>
    </row>
    <row r="2124" spans="33:35" ht="15" customHeight="1">
      <c r="AG2124" s="347" t="s">
        <v>3442</v>
      </c>
      <c r="AH2124" s="347" t="s">
        <v>1079</v>
      </c>
      <c r="AI2124" s="150">
        <v>0.41899999999999998</v>
      </c>
    </row>
    <row r="2125" spans="33:35" ht="15" customHeight="1">
      <c r="AG2125" s="347" t="s">
        <v>5339</v>
      </c>
      <c r="AH2125" s="347" t="s">
        <v>1353</v>
      </c>
      <c r="AI2125" s="150">
        <v>0.49700000000000005</v>
      </c>
    </row>
    <row r="2126" spans="33:35" ht="15" customHeight="1">
      <c r="AG2126" s="347" t="s">
        <v>3443</v>
      </c>
      <c r="AH2126" s="347" t="s">
        <v>1046</v>
      </c>
      <c r="AI2126" s="150">
        <v>0.56700000000000006</v>
      </c>
    </row>
    <row r="2127" spans="33:35" ht="15" customHeight="1">
      <c r="AG2127" s="347" t="s">
        <v>3444</v>
      </c>
      <c r="AH2127" s="347" t="s">
        <v>5009</v>
      </c>
      <c r="AI2127" s="150">
        <v>0</v>
      </c>
    </row>
    <row r="2128" spans="33:35" ht="15" customHeight="1">
      <c r="AG2128" s="347" t="s">
        <v>3445</v>
      </c>
      <c r="AH2128" s="347" t="s">
        <v>5010</v>
      </c>
      <c r="AI2128" s="150">
        <v>0</v>
      </c>
    </row>
    <row r="2129" spans="33:35" ht="15" customHeight="1">
      <c r="AG2129" s="347" t="s">
        <v>3446</v>
      </c>
      <c r="AH2129" s="347" t="s">
        <v>5340</v>
      </c>
      <c r="AI2129" s="150">
        <v>0.28400000000000003</v>
      </c>
    </row>
    <row r="2130" spans="33:35" ht="15" customHeight="1">
      <c r="AG2130" s="347" t="s">
        <v>3447</v>
      </c>
      <c r="AH2130" s="347" t="s">
        <v>5341</v>
      </c>
      <c r="AI2130" s="150">
        <v>0</v>
      </c>
    </row>
    <row r="2131" spans="33:35" ht="15" customHeight="1">
      <c r="AG2131" s="347" t="s">
        <v>3448</v>
      </c>
      <c r="AH2131" s="347" t="s">
        <v>5342</v>
      </c>
      <c r="AI2131" s="150">
        <v>0.37</v>
      </c>
    </row>
    <row r="2132" spans="33:35" ht="15" customHeight="1">
      <c r="AG2132" s="347" t="s">
        <v>3449</v>
      </c>
      <c r="AH2132" s="347" t="s">
        <v>5343</v>
      </c>
      <c r="AI2132" s="150">
        <v>0.47699999999999998</v>
      </c>
    </row>
    <row r="2133" spans="33:35" ht="15" customHeight="1">
      <c r="AG2133" s="347" t="s">
        <v>3450</v>
      </c>
      <c r="AH2133" s="347" t="s">
        <v>5198</v>
      </c>
      <c r="AI2133" s="150">
        <v>0.47199999999999998</v>
      </c>
    </row>
    <row r="2134" spans="33:35" ht="15" customHeight="1">
      <c r="AG2134" s="347" t="s">
        <v>3451</v>
      </c>
      <c r="AH2134" s="347" t="s">
        <v>1472</v>
      </c>
      <c r="AI2134" s="150">
        <v>0.63800000000000001</v>
      </c>
    </row>
    <row r="2135" spans="33:35" ht="15" customHeight="1">
      <c r="AG2135" s="347" t="s">
        <v>3452</v>
      </c>
      <c r="AH2135" s="347" t="s">
        <v>833</v>
      </c>
      <c r="AI2135" s="150">
        <v>0.55800000000000005</v>
      </c>
    </row>
    <row r="2136" spans="33:35" ht="15" customHeight="1">
      <c r="AG2136" s="347" t="s">
        <v>3453</v>
      </c>
      <c r="AH2136" s="347" t="s">
        <v>1462</v>
      </c>
      <c r="AI2136" s="150">
        <v>1.1000000000000001</v>
      </c>
    </row>
    <row r="2137" spans="33:35" ht="15" customHeight="1">
      <c r="AG2137" s="347" t="s">
        <v>3454</v>
      </c>
      <c r="AH2137" s="347" t="s">
        <v>1438</v>
      </c>
      <c r="AI2137" s="150">
        <v>0.628</v>
      </c>
    </row>
    <row r="2138" spans="33:35" ht="15" customHeight="1">
      <c r="AG2138" s="347" t="s">
        <v>3455</v>
      </c>
      <c r="AH2138" s="347" t="s">
        <v>990</v>
      </c>
      <c r="AI2138" s="150">
        <v>0.47699999999999998</v>
      </c>
    </row>
    <row r="2139" spans="33:35" ht="15" customHeight="1">
      <c r="AG2139" s="347" t="s">
        <v>3456</v>
      </c>
      <c r="AH2139" s="347" t="s">
        <v>1143</v>
      </c>
      <c r="AI2139" s="150">
        <v>0.54199999999999993</v>
      </c>
    </row>
    <row r="2140" spans="33:35" ht="15" customHeight="1">
      <c r="AG2140" s="347" t="s">
        <v>3457</v>
      </c>
      <c r="AH2140" s="347" t="s">
        <v>883</v>
      </c>
      <c r="AI2140" s="150">
        <v>0.59399999999999997</v>
      </c>
    </row>
    <row r="2141" spans="33:35" ht="15" customHeight="1">
      <c r="AG2141" s="347" t="s">
        <v>5344</v>
      </c>
      <c r="AH2141" s="347" t="s">
        <v>979</v>
      </c>
      <c r="AI2141" s="150">
        <v>0.42899999999999999</v>
      </c>
    </row>
    <row r="2142" spans="33:35" ht="15" customHeight="1">
      <c r="AG2142" s="347" t="s">
        <v>3458</v>
      </c>
      <c r="AH2142" s="347" t="s">
        <v>5345</v>
      </c>
      <c r="AI2142" s="150">
        <v>0.61199999999999999</v>
      </c>
    </row>
    <row r="2143" spans="33:35" ht="15" customHeight="1">
      <c r="AG2143" s="347" t="s">
        <v>5346</v>
      </c>
      <c r="AH2143" s="347" t="s">
        <v>771</v>
      </c>
      <c r="AI2143" s="150">
        <v>0.57600000000000007</v>
      </c>
    </row>
    <row r="2144" spans="33:35" ht="15" customHeight="1">
      <c r="AG2144" s="347" t="s">
        <v>5347</v>
      </c>
      <c r="AH2144" s="347" t="s">
        <v>1159</v>
      </c>
      <c r="AI2144" s="150">
        <v>0.58200000000000007</v>
      </c>
    </row>
    <row r="2145" spans="33:35" ht="15" customHeight="1">
      <c r="AG2145" s="347" t="s">
        <v>3240</v>
      </c>
      <c r="AH2145" s="347" t="s">
        <v>1157</v>
      </c>
      <c r="AI2145" s="150">
        <v>0.55599999999999994</v>
      </c>
    </row>
    <row r="2146" spans="33:35" ht="15" customHeight="1">
      <c r="AG2146" s="347" t="s">
        <v>3241</v>
      </c>
      <c r="AH2146" s="347" t="s">
        <v>1296</v>
      </c>
      <c r="AI2146" s="150">
        <v>0.43</v>
      </c>
    </row>
    <row r="2147" spans="33:35" ht="15" customHeight="1">
      <c r="AG2147" s="347" t="s">
        <v>3242</v>
      </c>
      <c r="AH2147" s="347" t="s">
        <v>1068</v>
      </c>
      <c r="AI2147" s="150">
        <v>0.52500000000000002</v>
      </c>
    </row>
    <row r="2148" spans="33:35" ht="15" customHeight="1">
      <c r="AG2148" s="347" t="s">
        <v>3243</v>
      </c>
      <c r="AH2148" s="347" t="s">
        <v>1185</v>
      </c>
      <c r="AI2148" s="150">
        <v>0.47800000000000004</v>
      </c>
    </row>
    <row r="2149" spans="33:35" ht="15" customHeight="1">
      <c r="AG2149" s="347" t="s">
        <v>3244</v>
      </c>
      <c r="AH2149" s="347" t="s">
        <v>1075</v>
      </c>
      <c r="AI2149" s="150">
        <v>0.41499999999999998</v>
      </c>
    </row>
    <row r="2150" spans="33:35" ht="15" customHeight="1">
      <c r="AG2150" s="347" t="s">
        <v>3245</v>
      </c>
      <c r="AH2150" s="347" t="s">
        <v>5348</v>
      </c>
      <c r="AI2150" s="150">
        <v>0</v>
      </c>
    </row>
    <row r="2151" spans="33:35" ht="15" customHeight="1">
      <c r="AG2151" s="347" t="s">
        <v>3246</v>
      </c>
      <c r="AH2151" s="347" t="s">
        <v>5349</v>
      </c>
      <c r="AI2151" s="150">
        <v>0</v>
      </c>
    </row>
    <row r="2152" spans="33:35" ht="15" customHeight="1">
      <c r="AG2152" s="347" t="s">
        <v>3247</v>
      </c>
      <c r="AH2152" s="347" t="s">
        <v>5350</v>
      </c>
      <c r="AI2152" s="150">
        <v>0.49399999999999999</v>
      </c>
    </row>
    <row r="2153" spans="33:35" ht="15" customHeight="1">
      <c r="AG2153" s="347" t="s">
        <v>3248</v>
      </c>
      <c r="AH2153" s="347" t="s">
        <v>1301</v>
      </c>
      <c r="AI2153" s="150">
        <v>0.61899999999999999</v>
      </c>
    </row>
    <row r="2154" spans="33:35" ht="15" customHeight="1">
      <c r="AG2154" s="347" t="s">
        <v>3249</v>
      </c>
      <c r="AH2154" s="347" t="s">
        <v>1187</v>
      </c>
      <c r="AI2154" s="150">
        <v>0</v>
      </c>
    </row>
    <row r="2155" spans="33:35" ht="15" customHeight="1">
      <c r="AG2155" s="347" t="s">
        <v>3250</v>
      </c>
      <c r="AH2155" s="347" t="s">
        <v>5351</v>
      </c>
      <c r="AI2155" s="150">
        <v>0.51999999999999991</v>
      </c>
    </row>
    <row r="2156" spans="33:35" ht="15" customHeight="1">
      <c r="AG2156" s="347" t="s">
        <v>3251</v>
      </c>
      <c r="AH2156" s="347" t="s">
        <v>1330</v>
      </c>
      <c r="AI2156" s="150">
        <v>0.52700000000000002</v>
      </c>
    </row>
    <row r="2157" spans="33:35" ht="15" customHeight="1">
      <c r="AG2157" s="347" t="s">
        <v>3252</v>
      </c>
      <c r="AH2157" s="347" t="s">
        <v>1064</v>
      </c>
      <c r="AI2157" s="150">
        <v>0.48899999999999993</v>
      </c>
    </row>
    <row r="2158" spans="33:35" ht="15" customHeight="1">
      <c r="AG2158" s="347" t="s">
        <v>3253</v>
      </c>
      <c r="AH2158" s="347" t="s">
        <v>815</v>
      </c>
      <c r="AI2158" s="150">
        <v>0</v>
      </c>
    </row>
    <row r="2159" spans="33:35" ht="15" customHeight="1">
      <c r="AG2159" s="347" t="s">
        <v>3254</v>
      </c>
      <c r="AH2159" s="347" t="s">
        <v>783</v>
      </c>
      <c r="AI2159" s="150">
        <v>0.57700000000000007</v>
      </c>
    </row>
    <row r="2160" spans="33:35" ht="15" customHeight="1">
      <c r="AG2160" s="347" t="s">
        <v>3255</v>
      </c>
      <c r="AH2160" s="347" t="s">
        <v>1433</v>
      </c>
      <c r="AI2160" s="150">
        <v>0.51</v>
      </c>
    </row>
    <row r="2161" spans="33:35" ht="15" customHeight="1">
      <c r="AG2161" s="347" t="s">
        <v>3256</v>
      </c>
      <c r="AH2161" s="347" t="s">
        <v>1002</v>
      </c>
      <c r="AI2161" s="150">
        <v>0.57799999999999996</v>
      </c>
    </row>
    <row r="2162" spans="33:35" ht="15" customHeight="1">
      <c r="AG2162" s="347" t="s">
        <v>3257</v>
      </c>
      <c r="AH2162" s="347" t="s">
        <v>1261</v>
      </c>
      <c r="AI2162" s="150">
        <v>0.64400000000000002</v>
      </c>
    </row>
    <row r="2163" spans="33:35" ht="15" customHeight="1">
      <c r="AG2163" s="347" t="s">
        <v>5352</v>
      </c>
      <c r="AH2163" s="347" t="s">
        <v>1343</v>
      </c>
      <c r="AI2163" s="150">
        <v>0.57499999999999996</v>
      </c>
    </row>
    <row r="2164" spans="33:35" ht="15" customHeight="1">
      <c r="AG2164" s="347" t="s">
        <v>3258</v>
      </c>
      <c r="AH2164" s="347" t="s">
        <v>1122</v>
      </c>
      <c r="AI2164" s="150">
        <v>0.55199999999999994</v>
      </c>
    </row>
    <row r="2165" spans="33:35" ht="15" customHeight="1">
      <c r="AG2165" s="347" t="s">
        <v>5353</v>
      </c>
      <c r="AH2165" s="347" t="s">
        <v>1163</v>
      </c>
      <c r="AI2165" s="150">
        <v>0.74399999999999999</v>
      </c>
    </row>
    <row r="2166" spans="33:35" ht="15" customHeight="1">
      <c r="AG2166" s="347" t="s">
        <v>3259</v>
      </c>
      <c r="AH2166" s="347" t="s">
        <v>1325</v>
      </c>
      <c r="AI2166" s="150">
        <v>0.48000000000000004</v>
      </c>
    </row>
    <row r="2167" spans="33:35" ht="15" customHeight="1">
      <c r="AG2167" s="347" t="s">
        <v>3260</v>
      </c>
      <c r="AH2167" s="347" t="s">
        <v>919</v>
      </c>
      <c r="AI2167" s="150">
        <v>0.57399999999999995</v>
      </c>
    </row>
    <row r="2168" spans="33:35" ht="15" customHeight="1">
      <c r="AG2168" s="347" t="s">
        <v>3261</v>
      </c>
      <c r="AH2168" s="347" t="s">
        <v>1011</v>
      </c>
      <c r="AI2168" s="150">
        <v>0.61</v>
      </c>
    </row>
    <row r="2169" spans="33:35" ht="15" customHeight="1">
      <c r="AG2169" s="347" t="s">
        <v>3459</v>
      </c>
      <c r="AH2169" s="347" t="s">
        <v>1316</v>
      </c>
      <c r="AI2169" s="150">
        <v>0.70799999999999996</v>
      </c>
    </row>
    <row r="2170" spans="33:35" ht="15" customHeight="1">
      <c r="AG2170" s="347" t="s">
        <v>3460</v>
      </c>
      <c r="AH2170" s="347" t="s">
        <v>1272</v>
      </c>
      <c r="AI2170" s="150">
        <v>0.433</v>
      </c>
    </row>
    <row r="2171" spans="33:35" ht="15" customHeight="1">
      <c r="AG2171" s="347" t="s">
        <v>3461</v>
      </c>
      <c r="AH2171" s="347" t="s">
        <v>5206</v>
      </c>
      <c r="AI2171" s="150">
        <v>0</v>
      </c>
    </row>
    <row r="2172" spans="33:35" ht="15" customHeight="1">
      <c r="AG2172" s="347" t="s">
        <v>3462</v>
      </c>
      <c r="AH2172" s="347" t="s">
        <v>5207</v>
      </c>
      <c r="AI2172" s="150">
        <v>0.34900000000000003</v>
      </c>
    </row>
    <row r="2173" spans="33:35" ht="15" customHeight="1">
      <c r="AG2173" s="347" t="s">
        <v>3463</v>
      </c>
      <c r="AH2173" s="347" t="s">
        <v>5208</v>
      </c>
      <c r="AI2173" s="150">
        <v>0.53900000000000003</v>
      </c>
    </row>
    <row r="2174" spans="33:35" ht="15" customHeight="1">
      <c r="AG2174" s="347" t="s">
        <v>3464</v>
      </c>
      <c r="AH2174" s="347" t="s">
        <v>5209</v>
      </c>
      <c r="AI2174" s="150">
        <v>0.53900000000000003</v>
      </c>
    </row>
    <row r="2175" spans="33:35" ht="15" customHeight="1">
      <c r="AG2175" s="347" t="s">
        <v>3265</v>
      </c>
      <c r="AH2175" s="347" t="s">
        <v>960</v>
      </c>
      <c r="AI2175" s="150">
        <v>0.57099999999999995</v>
      </c>
    </row>
    <row r="2176" spans="33:35" ht="15" customHeight="1">
      <c r="AG2176" s="347" t="s">
        <v>3266</v>
      </c>
      <c r="AH2176" s="347" t="s">
        <v>1463</v>
      </c>
      <c r="AI2176" s="150">
        <v>0.46</v>
      </c>
    </row>
    <row r="2177" spans="33:35" ht="15" customHeight="1">
      <c r="AG2177" s="347" t="s">
        <v>3267</v>
      </c>
      <c r="AH2177" s="347" t="s">
        <v>1449</v>
      </c>
      <c r="AI2177" s="150">
        <v>0.54400000000000004</v>
      </c>
    </row>
    <row r="2178" spans="33:35" ht="15" customHeight="1">
      <c r="AG2178" s="347" t="s">
        <v>3465</v>
      </c>
      <c r="AH2178" s="347" t="s">
        <v>1030</v>
      </c>
      <c r="AI2178" s="150">
        <v>0.371</v>
      </c>
    </row>
    <row r="2179" spans="33:35" ht="15" customHeight="1">
      <c r="AG2179" s="347" t="s">
        <v>3268</v>
      </c>
      <c r="AH2179" s="347" t="s">
        <v>1430</v>
      </c>
      <c r="AI2179" s="150">
        <v>0.48000000000000004</v>
      </c>
    </row>
    <row r="2180" spans="33:35" ht="15" customHeight="1">
      <c r="AG2180" s="347" t="s">
        <v>3269</v>
      </c>
      <c r="AH2180" s="347" t="s">
        <v>1356</v>
      </c>
      <c r="AI2180" s="150">
        <v>0.50900000000000001</v>
      </c>
    </row>
    <row r="2181" spans="33:35" ht="15" customHeight="1">
      <c r="AG2181" s="347" t="s">
        <v>5354</v>
      </c>
      <c r="AH2181" s="347" t="s">
        <v>5355</v>
      </c>
      <c r="AI2181" s="150">
        <v>0.48799999999999999</v>
      </c>
    </row>
    <row r="2182" spans="33:35" ht="15" customHeight="1">
      <c r="AG2182" s="347" t="s">
        <v>3466</v>
      </c>
      <c r="AH2182" s="347" t="s">
        <v>1177</v>
      </c>
      <c r="AI2182" s="150">
        <v>0.60599999999999998</v>
      </c>
    </row>
    <row r="2183" spans="33:35" ht="15" customHeight="1">
      <c r="AG2183" s="347" t="s">
        <v>3271</v>
      </c>
      <c r="AH2183" s="347" t="s">
        <v>1432</v>
      </c>
      <c r="AI2183" s="150">
        <v>0.65200000000000002</v>
      </c>
    </row>
    <row r="2184" spans="33:35" ht="15" customHeight="1">
      <c r="AG2184" s="347" t="s">
        <v>5356</v>
      </c>
      <c r="AH2184" s="347" t="s">
        <v>1349</v>
      </c>
      <c r="AI2184" s="150">
        <v>0.57099999999999995</v>
      </c>
    </row>
    <row r="2185" spans="33:35" ht="15" customHeight="1">
      <c r="AG2185" s="347" t="s">
        <v>3272</v>
      </c>
      <c r="AH2185" s="347" t="s">
        <v>1408</v>
      </c>
      <c r="AI2185" s="150">
        <v>0</v>
      </c>
    </row>
    <row r="2186" spans="33:35" ht="15" customHeight="1">
      <c r="AG2186" s="347" t="s">
        <v>3273</v>
      </c>
      <c r="AH2186" s="347" t="s">
        <v>1409</v>
      </c>
      <c r="AI2186" s="150">
        <v>0.5</v>
      </c>
    </row>
    <row r="2187" spans="33:35" ht="15" customHeight="1">
      <c r="AG2187" s="347" t="s">
        <v>3274</v>
      </c>
      <c r="AH2187" s="347" t="s">
        <v>1217</v>
      </c>
      <c r="AI2187" s="150">
        <v>0.36399999999999999</v>
      </c>
    </row>
    <row r="2188" spans="33:35" ht="15" customHeight="1">
      <c r="AG2188" s="347" t="s">
        <v>5357</v>
      </c>
      <c r="AH2188" s="347" t="s">
        <v>1218</v>
      </c>
      <c r="AI2188" s="150">
        <v>0.57700000000000007</v>
      </c>
    </row>
    <row r="2189" spans="33:35" ht="15" customHeight="1">
      <c r="AG2189" s="347" t="s">
        <v>3275</v>
      </c>
      <c r="AH2189" s="347" t="s">
        <v>1219</v>
      </c>
      <c r="AI2189" s="150">
        <v>0.53500000000000003</v>
      </c>
    </row>
    <row r="2190" spans="33:35" ht="15" customHeight="1">
      <c r="AG2190" s="347" t="s">
        <v>3276</v>
      </c>
      <c r="AH2190" s="347" t="s">
        <v>1458</v>
      </c>
      <c r="AI2190" s="150">
        <v>0.69499999999999995</v>
      </c>
    </row>
    <row r="2191" spans="33:35" ht="15" customHeight="1">
      <c r="AG2191" s="347" t="s">
        <v>3277</v>
      </c>
      <c r="AH2191" s="347" t="s">
        <v>1169</v>
      </c>
      <c r="AI2191" s="150">
        <v>0.45399999999999996</v>
      </c>
    </row>
    <row r="2192" spans="33:35" ht="15" customHeight="1">
      <c r="AG2192" s="347" t="s">
        <v>5358</v>
      </c>
      <c r="AH2192" s="347" t="s">
        <v>1357</v>
      </c>
      <c r="AI2192" s="150">
        <v>0.45300000000000001</v>
      </c>
    </row>
    <row r="2193" spans="33:35" ht="15" customHeight="1">
      <c r="AG2193" s="347" t="s">
        <v>3262</v>
      </c>
      <c r="AH2193" s="347" t="s">
        <v>1479</v>
      </c>
      <c r="AI2193" s="150">
        <v>4.0000000000000001E-3</v>
      </c>
    </row>
    <row r="2194" spans="33:35" ht="15" customHeight="1">
      <c r="AG2194" s="347" t="s">
        <v>5359</v>
      </c>
      <c r="AH2194" s="347" t="s">
        <v>1469</v>
      </c>
      <c r="AI2194" s="150">
        <v>0.56899999999999995</v>
      </c>
    </row>
    <row r="2195" spans="33:35" ht="15" customHeight="1">
      <c r="AG2195" s="347" t="s">
        <v>3263</v>
      </c>
      <c r="AH2195" s="347" t="s">
        <v>785</v>
      </c>
      <c r="AI2195" s="150">
        <v>0.52800000000000002</v>
      </c>
    </row>
    <row r="2196" spans="33:35" ht="15" customHeight="1">
      <c r="AG2196" s="347" t="s">
        <v>3264</v>
      </c>
      <c r="AH2196" s="347" t="s">
        <v>718</v>
      </c>
      <c r="AI2196" s="150">
        <v>0.47</v>
      </c>
    </row>
    <row r="2197" spans="33:35" ht="15" customHeight="1">
      <c r="AG2197" s="347" t="s">
        <v>5360</v>
      </c>
      <c r="AH2197" s="347" t="s">
        <v>1334</v>
      </c>
      <c r="AI2197" s="150">
        <v>0.67500000000000004</v>
      </c>
    </row>
    <row r="2198" spans="33:35" ht="15" customHeight="1">
      <c r="AG2198" s="347" t="s">
        <v>3278</v>
      </c>
      <c r="AH2198" s="347" t="s">
        <v>1502</v>
      </c>
      <c r="AI2198" s="150">
        <v>0.442</v>
      </c>
    </row>
    <row r="2199" spans="33:35" ht="15" customHeight="1">
      <c r="AG2199" s="347" t="s">
        <v>3279</v>
      </c>
      <c r="AH2199" s="347" t="s">
        <v>1461</v>
      </c>
      <c r="AI2199" s="150">
        <v>0.14799999999999999</v>
      </c>
    </row>
    <row r="2200" spans="33:35" ht="15" customHeight="1">
      <c r="AG2200" s="347" t="s">
        <v>3280</v>
      </c>
      <c r="AH2200" s="347" t="s">
        <v>1161</v>
      </c>
      <c r="AI2200" s="150">
        <v>0.61099999999999999</v>
      </c>
    </row>
    <row r="2201" spans="33:35" ht="15" customHeight="1">
      <c r="AG2201" s="347" t="s">
        <v>5361</v>
      </c>
      <c r="AH2201" s="347" t="s">
        <v>1001</v>
      </c>
      <c r="AI2201" s="150">
        <v>0.54299999999999993</v>
      </c>
    </row>
    <row r="2202" spans="33:35" ht="15" customHeight="1">
      <c r="AG2202" s="347" t="s">
        <v>3281</v>
      </c>
      <c r="AH2202" s="347" t="s">
        <v>1267</v>
      </c>
      <c r="AI2202" s="150">
        <v>0.76600000000000001</v>
      </c>
    </row>
    <row r="2203" spans="33:35" ht="15" customHeight="1">
      <c r="AG2203" s="347" t="s">
        <v>3282</v>
      </c>
      <c r="AH2203" s="347" t="s">
        <v>1112</v>
      </c>
      <c r="AI2203" s="150">
        <v>0.44</v>
      </c>
    </row>
    <row r="2204" spans="33:35" ht="15" customHeight="1">
      <c r="AG2204" s="347" t="s">
        <v>3467</v>
      </c>
      <c r="AH2204" s="347" t="s">
        <v>1348</v>
      </c>
      <c r="AI2204" s="150">
        <v>0.58799999999999997</v>
      </c>
    </row>
    <row r="2205" spans="33:35" ht="15" customHeight="1">
      <c r="AG2205" s="347" t="s">
        <v>3468</v>
      </c>
      <c r="AH2205" s="347" t="s">
        <v>828</v>
      </c>
      <c r="AI2205" s="150">
        <v>0.46299999999999997</v>
      </c>
    </row>
    <row r="2206" spans="33:35" ht="15" customHeight="1">
      <c r="AG2206" s="347" t="s">
        <v>3283</v>
      </c>
      <c r="AH2206" s="347" t="s">
        <v>1460</v>
      </c>
      <c r="AI2206" s="150">
        <v>0.377</v>
      </c>
    </row>
    <row r="2207" spans="33:35" ht="15" customHeight="1">
      <c r="AG2207" s="347" t="s">
        <v>3469</v>
      </c>
      <c r="AH2207" s="347" t="s">
        <v>5218</v>
      </c>
      <c r="AI2207" s="150">
        <v>0.48799999999999999</v>
      </c>
    </row>
    <row r="2208" spans="33:35" ht="15" customHeight="1">
      <c r="AG2208" s="347" t="s">
        <v>3470</v>
      </c>
      <c r="AH2208" s="347" t="s">
        <v>3471</v>
      </c>
      <c r="AI2208" s="150">
        <v>0</v>
      </c>
    </row>
    <row r="2209" spans="33:35" ht="15" customHeight="1">
      <c r="AG2209" s="347" t="s">
        <v>3472</v>
      </c>
      <c r="AH2209" s="347" t="s">
        <v>1355</v>
      </c>
      <c r="AI2209" s="150">
        <v>0.63700000000000001</v>
      </c>
    </row>
    <row r="2210" spans="33:35" ht="15" customHeight="1">
      <c r="AG2210" s="347" t="s">
        <v>3473</v>
      </c>
      <c r="AH2210" s="347" t="s">
        <v>1199</v>
      </c>
      <c r="AI2210" s="150">
        <v>0</v>
      </c>
    </row>
    <row r="2211" spans="33:35" ht="15" customHeight="1">
      <c r="AG2211" s="347" t="s">
        <v>3474</v>
      </c>
      <c r="AH2211" s="347" t="s">
        <v>1200</v>
      </c>
      <c r="AI2211" s="150">
        <v>0.29199999999999998</v>
      </c>
    </row>
    <row r="2212" spans="33:35" ht="15" customHeight="1">
      <c r="AG2212" s="347" t="s">
        <v>3475</v>
      </c>
      <c r="AH2212" s="347" t="s">
        <v>1201</v>
      </c>
      <c r="AI2212" s="150">
        <v>0.36699999999999999</v>
      </c>
    </row>
    <row r="2213" spans="33:35" ht="15" customHeight="1">
      <c r="AG2213" s="347" t="s">
        <v>3476</v>
      </c>
      <c r="AH2213" s="347" t="s">
        <v>1202</v>
      </c>
      <c r="AI2213" s="150">
        <v>0.39</v>
      </c>
    </row>
    <row r="2214" spans="33:35" ht="15" customHeight="1">
      <c r="AG2214" s="347" t="s">
        <v>3477</v>
      </c>
      <c r="AH2214" s="347" t="s">
        <v>1203</v>
      </c>
      <c r="AI2214" s="150">
        <v>0</v>
      </c>
    </row>
    <row r="2215" spans="33:35" ht="15" customHeight="1">
      <c r="AG2215" s="347" t="s">
        <v>3478</v>
      </c>
      <c r="AH2215" s="347" t="s">
        <v>3479</v>
      </c>
      <c r="AI2215" s="150">
        <v>0.29199999999999998</v>
      </c>
    </row>
    <row r="2216" spans="33:35" ht="15" customHeight="1">
      <c r="AG2216" s="347" t="s">
        <v>3480</v>
      </c>
      <c r="AH2216" s="347" t="s">
        <v>3481</v>
      </c>
      <c r="AI2216" s="150">
        <v>0.31900000000000001</v>
      </c>
    </row>
    <row r="2217" spans="33:35" ht="15" customHeight="1">
      <c r="AG2217" s="347" t="s">
        <v>3482</v>
      </c>
      <c r="AH2217" s="347" t="s">
        <v>3483</v>
      </c>
      <c r="AI2217" s="150">
        <v>0.52400000000000002</v>
      </c>
    </row>
    <row r="2218" spans="33:35" ht="15" customHeight="1">
      <c r="AG2218" s="347" t="s">
        <v>3484</v>
      </c>
      <c r="AH2218" s="347" t="s">
        <v>3485</v>
      </c>
      <c r="AI2218" s="150">
        <v>0.45</v>
      </c>
    </row>
    <row r="2219" spans="33:35" ht="15" customHeight="1">
      <c r="AG2219" s="347" t="s">
        <v>3486</v>
      </c>
      <c r="AH2219" s="347" t="s">
        <v>1484</v>
      </c>
      <c r="AI2219" s="150">
        <v>0.46400000000000002</v>
      </c>
    </row>
    <row r="2220" spans="33:35" ht="15" customHeight="1">
      <c r="AG2220" s="347" t="s">
        <v>3487</v>
      </c>
      <c r="AH2220" s="347" t="s">
        <v>3488</v>
      </c>
      <c r="AI2220" s="150">
        <v>0</v>
      </c>
    </row>
    <row r="2221" spans="33:35" ht="15" customHeight="1">
      <c r="AG2221" s="347" t="s">
        <v>3489</v>
      </c>
      <c r="AH2221" s="347" t="s">
        <v>3490</v>
      </c>
      <c r="AI2221" s="150">
        <v>0.36499999999999999</v>
      </c>
    </row>
    <row r="2222" spans="33:35" ht="15" customHeight="1">
      <c r="AG2222" s="347" t="s">
        <v>3491</v>
      </c>
      <c r="AH2222" s="347" t="s">
        <v>1128</v>
      </c>
      <c r="AI2222" s="150">
        <v>0.40499999999999997</v>
      </c>
    </row>
    <row r="2223" spans="33:35" ht="15" customHeight="1">
      <c r="AG2223" s="347" t="s">
        <v>3492</v>
      </c>
      <c r="AH2223" s="347" t="s">
        <v>773</v>
      </c>
      <c r="AI2223" s="150">
        <v>0.53799999999999992</v>
      </c>
    </row>
    <row r="2224" spans="33:35" ht="15" customHeight="1">
      <c r="AG2224" s="347" t="s">
        <v>3493</v>
      </c>
      <c r="AH2224" s="347" t="s">
        <v>1243</v>
      </c>
      <c r="AI2224" s="150">
        <v>0.51200000000000001</v>
      </c>
    </row>
    <row r="2225" spans="33:35" ht="15" customHeight="1">
      <c r="AG2225" s="347" t="s">
        <v>3494</v>
      </c>
      <c r="AH2225" s="347" t="s">
        <v>1320</v>
      </c>
      <c r="AI2225" s="150">
        <v>0.45300000000000001</v>
      </c>
    </row>
    <row r="2226" spans="33:35" ht="15" customHeight="1">
      <c r="AG2226" s="347" t="s">
        <v>3495</v>
      </c>
      <c r="AH2226" s="347" t="s">
        <v>3496</v>
      </c>
      <c r="AI2226" s="150">
        <v>0.318</v>
      </c>
    </row>
    <row r="2227" spans="33:35" ht="15" customHeight="1">
      <c r="AG2227" s="347" t="s">
        <v>3497</v>
      </c>
      <c r="AH2227" s="347" t="s">
        <v>3498</v>
      </c>
      <c r="AI2227" s="150">
        <v>0.39</v>
      </c>
    </row>
    <row r="2228" spans="33:35" ht="15" customHeight="1">
      <c r="AG2228" s="347" t="s">
        <v>3499</v>
      </c>
      <c r="AH2228" s="347" t="s">
        <v>3500</v>
      </c>
      <c r="AI2228" s="150">
        <v>0.38200000000000001</v>
      </c>
    </row>
    <row r="2229" spans="33:35" ht="15" customHeight="1">
      <c r="AG2229" s="347" t="s">
        <v>3501</v>
      </c>
      <c r="AH2229" s="347" t="s">
        <v>3502</v>
      </c>
      <c r="AI2229" s="150">
        <v>0.65899999999999992</v>
      </c>
    </row>
    <row r="2230" spans="33:35" ht="15" customHeight="1">
      <c r="AG2230" s="347" t="s">
        <v>3503</v>
      </c>
      <c r="AH2230" s="347" t="s">
        <v>1029</v>
      </c>
      <c r="AI2230" s="150">
        <v>0.45300000000000001</v>
      </c>
    </row>
    <row r="2231" spans="33:35" ht="15" customHeight="1">
      <c r="AG2231" s="347" t="s">
        <v>3504</v>
      </c>
      <c r="AH2231" s="347" t="s">
        <v>795</v>
      </c>
      <c r="AI2231" s="150">
        <v>0.52500000000000002</v>
      </c>
    </row>
    <row r="2232" spans="33:35" ht="15" customHeight="1">
      <c r="AG2232" s="347" t="s">
        <v>3505</v>
      </c>
      <c r="AH2232" s="347" t="s">
        <v>3506</v>
      </c>
      <c r="AI2232" s="150">
        <v>0</v>
      </c>
    </row>
    <row r="2233" spans="33:35" ht="15" customHeight="1">
      <c r="AG2233" s="347" t="s">
        <v>3507</v>
      </c>
      <c r="AH2233" s="347" t="s">
        <v>3508</v>
      </c>
      <c r="AI2233" s="150">
        <v>0</v>
      </c>
    </row>
    <row r="2234" spans="33:35" ht="15" customHeight="1">
      <c r="AG2234" s="347" t="s">
        <v>3509</v>
      </c>
      <c r="AH2234" s="347" t="s">
        <v>3510</v>
      </c>
      <c r="AI2234" s="150">
        <v>0.374</v>
      </c>
    </row>
    <row r="2235" spans="33:35" ht="15" customHeight="1">
      <c r="AG2235" s="347" t="s">
        <v>3511</v>
      </c>
      <c r="AH2235" s="347" t="s">
        <v>3512</v>
      </c>
      <c r="AI2235" s="150">
        <v>3.3000000000000002E-2</v>
      </c>
    </row>
    <row r="2236" spans="33:35" ht="15" customHeight="1">
      <c r="AG2236" s="347" t="s">
        <v>3513</v>
      </c>
      <c r="AH2236" s="347" t="s">
        <v>3514</v>
      </c>
      <c r="AI2236" s="150">
        <v>0.20200000000000001</v>
      </c>
    </row>
    <row r="2237" spans="33:35" ht="15" customHeight="1">
      <c r="AG2237" s="347" t="s">
        <v>3515</v>
      </c>
      <c r="AH2237" s="347" t="s">
        <v>3516</v>
      </c>
      <c r="AI2237" s="150">
        <v>0.55300000000000005</v>
      </c>
    </row>
    <row r="2238" spans="33:35" ht="15" customHeight="1">
      <c r="AG2238" s="347" t="s">
        <v>3517</v>
      </c>
      <c r="AH2238" s="347" t="s">
        <v>1007</v>
      </c>
      <c r="AI2238" s="150">
        <v>0.48799999999999999</v>
      </c>
    </row>
    <row r="2239" spans="33:35" ht="15" customHeight="1">
      <c r="AG2239" s="347" t="s">
        <v>3518</v>
      </c>
      <c r="AH2239" s="347" t="s">
        <v>774</v>
      </c>
      <c r="AI2239" s="150">
        <v>0.45500000000000002</v>
      </c>
    </row>
    <row r="2240" spans="33:35" ht="15" customHeight="1">
      <c r="AG2240" s="347" t="s">
        <v>3519</v>
      </c>
      <c r="AH2240" s="347" t="s">
        <v>1302</v>
      </c>
      <c r="AI2240" s="150">
        <v>0.45300000000000001</v>
      </c>
    </row>
    <row r="2241" spans="33:35" ht="15" customHeight="1">
      <c r="AG2241" s="347" t="s">
        <v>3520</v>
      </c>
      <c r="AH2241" s="347" t="s">
        <v>797</v>
      </c>
      <c r="AI2241" s="150">
        <v>0.51500000000000001</v>
      </c>
    </row>
    <row r="2242" spans="33:35" ht="15" customHeight="1">
      <c r="AG2242" s="347" t="s">
        <v>3521</v>
      </c>
      <c r="AH2242" s="347" t="s">
        <v>1032</v>
      </c>
      <c r="AI2242" s="150">
        <v>0.44700000000000001</v>
      </c>
    </row>
    <row r="2243" spans="33:35" ht="15" customHeight="1">
      <c r="AG2243" s="347" t="s">
        <v>3522</v>
      </c>
      <c r="AH2243" s="347" t="s">
        <v>1300</v>
      </c>
      <c r="AI2243" s="150">
        <v>0.36399999999999999</v>
      </c>
    </row>
    <row r="2244" spans="33:35" ht="15" customHeight="1">
      <c r="AG2244" s="347" t="s">
        <v>3523</v>
      </c>
      <c r="AH2244" s="347" t="s">
        <v>1276</v>
      </c>
      <c r="AI2244" s="150">
        <v>0.50600000000000001</v>
      </c>
    </row>
    <row r="2245" spans="33:35" ht="15" customHeight="1">
      <c r="AG2245" s="347" t="s">
        <v>3524</v>
      </c>
      <c r="AH2245" s="347" t="s">
        <v>3525</v>
      </c>
      <c r="AI2245" s="150">
        <v>0.47899999999999998</v>
      </c>
    </row>
    <row r="2246" spans="33:35" ht="15" customHeight="1">
      <c r="AG2246" s="347" t="s">
        <v>3526</v>
      </c>
      <c r="AH2246" s="347" t="s">
        <v>3527</v>
      </c>
      <c r="AI2246" s="150">
        <v>0.54900000000000004</v>
      </c>
    </row>
    <row r="2247" spans="33:35" ht="15" customHeight="1">
      <c r="AG2247" s="347" t="s">
        <v>3528</v>
      </c>
      <c r="AH2247" s="347" t="s">
        <v>3529</v>
      </c>
      <c r="AI2247" s="150">
        <v>0</v>
      </c>
    </row>
    <row r="2248" spans="33:35" ht="15" customHeight="1">
      <c r="AG2248" s="347" t="s">
        <v>3530</v>
      </c>
      <c r="AH2248" s="347" t="s">
        <v>3531</v>
      </c>
      <c r="AI2248" s="150">
        <v>0</v>
      </c>
    </row>
    <row r="2249" spans="33:35" ht="15" customHeight="1">
      <c r="AG2249" s="347" t="s">
        <v>3532</v>
      </c>
      <c r="AH2249" s="347" t="s">
        <v>3533</v>
      </c>
      <c r="AI2249" s="150">
        <v>0.503</v>
      </c>
    </row>
    <row r="2250" spans="33:35" ht="15" customHeight="1">
      <c r="AG2250" s="347" t="s">
        <v>3534</v>
      </c>
      <c r="AH2250" s="347" t="s">
        <v>798</v>
      </c>
      <c r="AI2250" s="150">
        <v>0.51700000000000002</v>
      </c>
    </row>
    <row r="2251" spans="33:35" ht="15" customHeight="1">
      <c r="AG2251" s="347" t="s">
        <v>3535</v>
      </c>
      <c r="AH2251" s="347" t="s">
        <v>799</v>
      </c>
      <c r="AI2251" s="150">
        <v>0.48199999999999998</v>
      </c>
    </row>
    <row r="2252" spans="33:35" ht="15" customHeight="1">
      <c r="AG2252" s="347" t="s">
        <v>3536</v>
      </c>
      <c r="AH2252" s="347" t="s">
        <v>3537</v>
      </c>
      <c r="AI2252" s="150">
        <v>0.51500000000000001</v>
      </c>
    </row>
    <row r="2253" spans="33:35" ht="15" customHeight="1">
      <c r="AG2253" s="347" t="s">
        <v>3538</v>
      </c>
      <c r="AH2253" s="347" t="s">
        <v>1481</v>
      </c>
      <c r="AI2253" s="150">
        <v>0.45300000000000001</v>
      </c>
    </row>
    <row r="2254" spans="33:35" ht="15" customHeight="1">
      <c r="AG2254" s="347" t="s">
        <v>3539</v>
      </c>
      <c r="AH2254" s="347" t="s">
        <v>3540</v>
      </c>
      <c r="AI2254" s="150">
        <v>0</v>
      </c>
    </row>
    <row r="2255" spans="33:35" ht="15" customHeight="1">
      <c r="AG2255" s="347" t="s">
        <v>3541</v>
      </c>
      <c r="AH2255" s="347" t="s">
        <v>3542</v>
      </c>
      <c r="AI2255" s="150">
        <v>0</v>
      </c>
    </row>
    <row r="2256" spans="33:35" ht="15" customHeight="1">
      <c r="AG2256" s="347" t="s">
        <v>3543</v>
      </c>
      <c r="AH2256" s="347" t="s">
        <v>3544</v>
      </c>
      <c r="AI2256" s="150">
        <v>0.39300000000000002</v>
      </c>
    </row>
    <row r="2257" spans="33:35" ht="15" customHeight="1">
      <c r="AG2257" s="347" t="s">
        <v>3545</v>
      </c>
      <c r="AH2257" s="347" t="s">
        <v>3546</v>
      </c>
      <c r="AI2257" s="150">
        <v>0.82499999999999996</v>
      </c>
    </row>
    <row r="2258" spans="33:35" ht="15" customHeight="1">
      <c r="AG2258" s="347" t="s">
        <v>3547</v>
      </c>
      <c r="AH2258" s="347" t="s">
        <v>3548</v>
      </c>
      <c r="AI2258" s="150">
        <v>0.82499999999999996</v>
      </c>
    </row>
    <row r="2259" spans="33:35" ht="15" customHeight="1">
      <c r="AG2259" s="347" t="s">
        <v>3549</v>
      </c>
      <c r="AH2259" s="347" t="s">
        <v>3550</v>
      </c>
      <c r="AI2259" s="150">
        <v>0.43600000000000005</v>
      </c>
    </row>
    <row r="2260" spans="33:35" ht="15" customHeight="1">
      <c r="AG2260" s="347" t="s">
        <v>3551</v>
      </c>
      <c r="AH2260" s="347" t="s">
        <v>1016</v>
      </c>
      <c r="AI2260" s="150">
        <v>0.56099999999999994</v>
      </c>
    </row>
    <row r="2261" spans="33:35" ht="15" customHeight="1">
      <c r="AG2261" s="347" t="s">
        <v>3552</v>
      </c>
      <c r="AH2261" s="347" t="s">
        <v>3553</v>
      </c>
      <c r="AI2261" s="150">
        <v>0.34099999999999997</v>
      </c>
    </row>
    <row r="2262" spans="33:35" ht="15" customHeight="1">
      <c r="AG2262" s="347" t="s">
        <v>3554</v>
      </c>
      <c r="AH2262" s="347" t="s">
        <v>1515</v>
      </c>
      <c r="AI2262" s="150">
        <v>0.50600000000000001</v>
      </c>
    </row>
    <row r="2263" spans="33:35" ht="15" customHeight="1">
      <c r="AG2263" s="347" t="s">
        <v>3555</v>
      </c>
      <c r="AH2263" s="347" t="s">
        <v>1168</v>
      </c>
      <c r="AI2263" s="150">
        <v>0.53500000000000003</v>
      </c>
    </row>
    <row r="2264" spans="33:35" ht="15" customHeight="1">
      <c r="AG2264" s="347" t="s">
        <v>3556</v>
      </c>
      <c r="AH2264" s="347" t="s">
        <v>1120</v>
      </c>
      <c r="AI2264" s="150">
        <v>0.44</v>
      </c>
    </row>
    <row r="2265" spans="33:35" ht="15" customHeight="1">
      <c r="AG2265" s="347" t="s">
        <v>3557</v>
      </c>
      <c r="AH2265" s="347" t="s">
        <v>973</v>
      </c>
      <c r="AI2265" s="150">
        <v>0.45300000000000001</v>
      </c>
    </row>
    <row r="2266" spans="33:35" ht="15" customHeight="1">
      <c r="AG2266" s="347" t="s">
        <v>3558</v>
      </c>
      <c r="AH2266" s="347" t="s">
        <v>1293</v>
      </c>
      <c r="AI2266" s="150">
        <v>0.55900000000000005</v>
      </c>
    </row>
    <row r="2267" spans="33:35" ht="15" customHeight="1">
      <c r="AG2267" s="347" t="s">
        <v>3559</v>
      </c>
      <c r="AH2267" s="347" t="s">
        <v>1063</v>
      </c>
      <c r="AI2267" s="150">
        <v>0.39500000000000002</v>
      </c>
    </row>
    <row r="2268" spans="33:35" ht="15" customHeight="1">
      <c r="AG2268" s="347" t="s">
        <v>3560</v>
      </c>
      <c r="AH2268" s="347" t="s">
        <v>800</v>
      </c>
      <c r="AI2268" s="150">
        <v>0.54699999999999993</v>
      </c>
    </row>
    <row r="2269" spans="33:35" ht="15" customHeight="1">
      <c r="AG2269" s="347" t="s">
        <v>3561</v>
      </c>
      <c r="AH2269" s="347" t="s">
        <v>3562</v>
      </c>
      <c r="AI2269" s="150">
        <v>0.55000000000000004</v>
      </c>
    </row>
    <row r="2270" spans="33:35" ht="15" customHeight="1">
      <c r="AG2270" s="347" t="s">
        <v>3563</v>
      </c>
      <c r="AH2270" s="347" t="s">
        <v>3564</v>
      </c>
      <c r="AI2270" s="150">
        <v>0.52899999999999991</v>
      </c>
    </row>
    <row r="2271" spans="33:35" ht="15" customHeight="1">
      <c r="AG2271" s="347" t="s">
        <v>3565</v>
      </c>
      <c r="AH2271" s="347" t="s">
        <v>3566</v>
      </c>
      <c r="AI2271" s="150">
        <v>0.42599999999999999</v>
      </c>
    </row>
    <row r="2272" spans="33:35" ht="15" customHeight="1">
      <c r="AG2272" s="347" t="s">
        <v>3567</v>
      </c>
      <c r="AH2272" s="347" t="s">
        <v>3568</v>
      </c>
      <c r="AI2272" s="150">
        <v>0</v>
      </c>
    </row>
    <row r="2273" spans="33:35" ht="15" customHeight="1">
      <c r="AG2273" s="347" t="s">
        <v>3569</v>
      </c>
      <c r="AH2273" s="347" t="s">
        <v>3570</v>
      </c>
      <c r="AI2273" s="150">
        <v>0.51700000000000002</v>
      </c>
    </row>
    <row r="2274" spans="33:35" ht="15" customHeight="1">
      <c r="AG2274" s="347" t="s">
        <v>3571</v>
      </c>
      <c r="AH2274" s="347" t="s">
        <v>3572</v>
      </c>
      <c r="AI2274" s="150">
        <v>0</v>
      </c>
    </row>
    <row r="2275" spans="33:35" ht="15" customHeight="1">
      <c r="AG2275" s="347" t="s">
        <v>3573</v>
      </c>
      <c r="AH2275" s="347" t="s">
        <v>3574</v>
      </c>
      <c r="AI2275" s="150">
        <v>0</v>
      </c>
    </row>
    <row r="2276" spans="33:35" ht="15" customHeight="1">
      <c r="AG2276" s="347" t="s">
        <v>3575</v>
      </c>
      <c r="AH2276" s="347" t="s">
        <v>3576</v>
      </c>
      <c r="AI2276" s="150">
        <v>0.2</v>
      </c>
    </row>
    <row r="2277" spans="33:35" ht="15" customHeight="1">
      <c r="AG2277" s="347" t="s">
        <v>3577</v>
      </c>
      <c r="AH2277" s="347" t="s">
        <v>3578</v>
      </c>
      <c r="AI2277" s="150">
        <v>0.46200000000000002</v>
      </c>
    </row>
    <row r="2278" spans="33:35" ht="15" customHeight="1">
      <c r="AG2278" s="347" t="s">
        <v>3579</v>
      </c>
      <c r="AH2278" s="347" t="s">
        <v>3580</v>
      </c>
      <c r="AI2278" s="150">
        <v>0.39100000000000001</v>
      </c>
    </row>
    <row r="2279" spans="33:35" ht="15" customHeight="1">
      <c r="AG2279" s="347" t="s">
        <v>3581</v>
      </c>
      <c r="AH2279" s="347" t="s">
        <v>2896</v>
      </c>
      <c r="AI2279" s="150">
        <v>0</v>
      </c>
    </row>
    <row r="2280" spans="33:35" ht="15" customHeight="1">
      <c r="AG2280" s="347" t="s">
        <v>3582</v>
      </c>
      <c r="AH2280" s="347" t="s">
        <v>2897</v>
      </c>
      <c r="AI2280" s="150">
        <v>0.2</v>
      </c>
    </row>
    <row r="2281" spans="33:35" ht="15" customHeight="1">
      <c r="AG2281" s="347" t="s">
        <v>3583</v>
      </c>
      <c r="AH2281" s="347" t="s">
        <v>3584</v>
      </c>
      <c r="AI2281" s="150">
        <v>0.46799999999999997</v>
      </c>
    </row>
    <row r="2282" spans="33:35" ht="15" customHeight="1">
      <c r="AG2282" s="347" t="s">
        <v>3585</v>
      </c>
      <c r="AH2282" s="347" t="s">
        <v>3586</v>
      </c>
      <c r="AI2282" s="150">
        <v>0.46700000000000003</v>
      </c>
    </row>
    <row r="2283" spans="33:35" ht="15" customHeight="1">
      <c r="AG2283" s="347" t="s">
        <v>3587</v>
      </c>
      <c r="AH2283" s="347" t="s">
        <v>1100</v>
      </c>
      <c r="AI2283" s="150">
        <v>0.38300000000000001</v>
      </c>
    </row>
    <row r="2284" spans="33:35" ht="15" customHeight="1">
      <c r="AG2284" s="347" t="s">
        <v>3588</v>
      </c>
      <c r="AH2284" s="347" t="s">
        <v>3589</v>
      </c>
      <c r="AI2284" s="150">
        <v>0.52200000000000002</v>
      </c>
    </row>
    <row r="2285" spans="33:35" ht="15" customHeight="1">
      <c r="AG2285" s="347" t="s">
        <v>3590</v>
      </c>
      <c r="AH2285" s="347" t="s">
        <v>3591</v>
      </c>
      <c r="AI2285" s="150">
        <v>0.51900000000000002</v>
      </c>
    </row>
    <row r="2286" spans="33:35" ht="15" customHeight="1">
      <c r="AG2286" s="347" t="s">
        <v>3592</v>
      </c>
      <c r="AH2286" s="347" t="s">
        <v>1004</v>
      </c>
      <c r="AI2286" s="150">
        <v>0.60599999999999998</v>
      </c>
    </row>
    <row r="2287" spans="33:35" ht="15" customHeight="1">
      <c r="AG2287" s="347" t="s">
        <v>3593</v>
      </c>
      <c r="AH2287" s="347" t="s">
        <v>2070</v>
      </c>
      <c r="AI2287" s="150">
        <v>0</v>
      </c>
    </row>
    <row r="2288" spans="33:35" ht="15" customHeight="1">
      <c r="AG2288" s="347" t="s">
        <v>3594</v>
      </c>
      <c r="AH2288" s="347" t="s">
        <v>3595</v>
      </c>
      <c r="AI2288" s="150">
        <v>0.48799999999999999</v>
      </c>
    </row>
    <row r="2289" spans="33:35" ht="15" customHeight="1">
      <c r="AG2289" s="347" t="s">
        <v>3596</v>
      </c>
      <c r="AH2289" s="347" t="s">
        <v>3597</v>
      </c>
      <c r="AI2289" s="150">
        <v>0.48799999999999999</v>
      </c>
    </row>
    <row r="2290" spans="33:35" ht="15" customHeight="1">
      <c r="AG2290" s="347" t="s">
        <v>3598</v>
      </c>
      <c r="AH2290" s="347" t="s">
        <v>1048</v>
      </c>
      <c r="AI2290" s="150">
        <v>0.46</v>
      </c>
    </row>
    <row r="2291" spans="33:35" ht="15" customHeight="1">
      <c r="AG2291" s="347" t="s">
        <v>3599</v>
      </c>
      <c r="AH2291" s="347" t="s">
        <v>3600</v>
      </c>
      <c r="AI2291" s="150">
        <v>0.40600000000000003</v>
      </c>
    </row>
    <row r="2292" spans="33:35" ht="15" customHeight="1">
      <c r="AG2292" s="347" t="s">
        <v>3601</v>
      </c>
      <c r="AH2292" s="347" t="s">
        <v>918</v>
      </c>
      <c r="AI2292" s="150">
        <v>0.45300000000000001</v>
      </c>
    </row>
    <row r="2293" spans="33:35" ht="15" customHeight="1">
      <c r="AG2293" s="347" t="s">
        <v>3602</v>
      </c>
      <c r="AH2293" s="347" t="s">
        <v>920</v>
      </c>
      <c r="AI2293" s="150">
        <v>0.67699999999999994</v>
      </c>
    </row>
    <row r="2294" spans="33:35" ht="15" customHeight="1">
      <c r="AG2294" s="347" t="s">
        <v>3603</v>
      </c>
      <c r="AH2294" s="347" t="s">
        <v>1304</v>
      </c>
      <c r="AI2294" s="150">
        <v>0.45300000000000001</v>
      </c>
    </row>
    <row r="2295" spans="33:35" ht="15" customHeight="1">
      <c r="AG2295" s="347" t="s">
        <v>3604</v>
      </c>
      <c r="AH2295" s="347" t="s">
        <v>921</v>
      </c>
      <c r="AI2295" s="150">
        <v>0.67100000000000004</v>
      </c>
    </row>
    <row r="2296" spans="33:35" ht="15" customHeight="1">
      <c r="AG2296" s="347" t="s">
        <v>3605</v>
      </c>
      <c r="AH2296" s="347" t="s">
        <v>1328</v>
      </c>
      <c r="AI2296" s="150">
        <v>0.45300000000000001</v>
      </c>
    </row>
    <row r="2297" spans="33:35" ht="15" customHeight="1">
      <c r="AG2297" s="347" t="s">
        <v>3606</v>
      </c>
      <c r="AH2297" s="347" t="s">
        <v>1318</v>
      </c>
      <c r="AI2297" s="150">
        <v>0.45300000000000001</v>
      </c>
    </row>
    <row r="2298" spans="33:35" ht="15" customHeight="1">
      <c r="AG2298" s="347" t="s">
        <v>3607</v>
      </c>
      <c r="AH2298" s="347" t="s">
        <v>801</v>
      </c>
      <c r="AI2298" s="150">
        <v>0.40400000000000003</v>
      </c>
    </row>
    <row r="2299" spans="33:35" ht="15" customHeight="1">
      <c r="AG2299" s="347" t="s">
        <v>3608</v>
      </c>
      <c r="AH2299" s="347" t="s">
        <v>1260</v>
      </c>
      <c r="AI2299" s="150">
        <v>0.57399999999999995</v>
      </c>
    </row>
    <row r="2300" spans="33:35" ht="15" customHeight="1">
      <c r="AG2300" s="347" t="s">
        <v>3609</v>
      </c>
      <c r="AH2300" s="347" t="s">
        <v>3610</v>
      </c>
      <c r="AI2300" s="150">
        <v>0.73899999999999999</v>
      </c>
    </row>
    <row r="2301" spans="33:35" ht="15" customHeight="1">
      <c r="AG2301" s="347" t="s">
        <v>3611</v>
      </c>
      <c r="AH2301" s="347" t="s">
        <v>3612</v>
      </c>
      <c r="AI2301" s="150">
        <v>0.54799999999999993</v>
      </c>
    </row>
    <row r="2302" spans="33:35" ht="15" customHeight="1">
      <c r="AG2302" s="347" t="s">
        <v>3613</v>
      </c>
      <c r="AH2302" s="347" t="s">
        <v>3614</v>
      </c>
      <c r="AI2302" s="150">
        <v>0</v>
      </c>
    </row>
    <row r="2303" spans="33:35" ht="15" customHeight="1">
      <c r="AG2303" s="347" t="s">
        <v>3615</v>
      </c>
      <c r="AH2303" s="347" t="s">
        <v>3616</v>
      </c>
      <c r="AI2303" s="150">
        <v>0.42899999999999999</v>
      </c>
    </row>
    <row r="2304" spans="33:35" ht="15" customHeight="1">
      <c r="AG2304" s="347" t="s">
        <v>3617</v>
      </c>
      <c r="AH2304" s="347" t="s">
        <v>1183</v>
      </c>
      <c r="AI2304" s="150">
        <v>0.45300000000000001</v>
      </c>
    </row>
    <row r="2305" spans="33:35" ht="15" customHeight="1">
      <c r="AG2305" s="347" t="s">
        <v>3618</v>
      </c>
      <c r="AH2305" s="347" t="s">
        <v>1150</v>
      </c>
      <c r="AI2305" s="150">
        <v>0.49</v>
      </c>
    </row>
    <row r="2306" spans="33:35" ht="15" customHeight="1">
      <c r="AG2306" s="347" t="s">
        <v>3619</v>
      </c>
      <c r="AH2306" s="347" t="s">
        <v>1224</v>
      </c>
      <c r="AI2306" s="150">
        <v>0.39100000000000001</v>
      </c>
    </row>
    <row r="2307" spans="33:35" ht="15" customHeight="1">
      <c r="AG2307" s="347" t="s">
        <v>3620</v>
      </c>
      <c r="AH2307" s="347" t="s">
        <v>3621</v>
      </c>
      <c r="AI2307" s="150">
        <v>0.44800000000000001</v>
      </c>
    </row>
    <row r="2308" spans="33:35" ht="15" customHeight="1">
      <c r="AG2308" s="347" t="s">
        <v>3622</v>
      </c>
      <c r="AH2308" s="347" t="s">
        <v>3623</v>
      </c>
      <c r="AI2308" s="150">
        <v>1.0369999999999999</v>
      </c>
    </row>
    <row r="2309" spans="33:35" ht="15" customHeight="1">
      <c r="AG2309" s="347" t="s">
        <v>3624</v>
      </c>
      <c r="AH2309" s="347" t="s">
        <v>3625</v>
      </c>
      <c r="AI2309" s="150">
        <v>0.42599999999999999</v>
      </c>
    </row>
    <row r="2310" spans="33:35" ht="15" customHeight="1">
      <c r="AG2310" s="347" t="s">
        <v>3626</v>
      </c>
      <c r="AH2310" s="347" t="s">
        <v>3627</v>
      </c>
      <c r="AI2310" s="150">
        <v>0.51200000000000001</v>
      </c>
    </row>
    <row r="2311" spans="33:35" ht="15" customHeight="1">
      <c r="AG2311" s="347" t="s">
        <v>3628</v>
      </c>
      <c r="AH2311" s="347" t="s">
        <v>1235</v>
      </c>
      <c r="AI2311" s="150">
        <v>0.40299999999999997</v>
      </c>
    </row>
    <row r="2312" spans="33:35" ht="15" customHeight="1">
      <c r="AG2312" s="347" t="s">
        <v>3629</v>
      </c>
      <c r="AH2312" s="347" t="s">
        <v>923</v>
      </c>
      <c r="AI2312" s="150">
        <v>0.57899999999999996</v>
      </c>
    </row>
    <row r="2313" spans="33:35" ht="15" customHeight="1">
      <c r="AG2313" s="347" t="s">
        <v>3630</v>
      </c>
      <c r="AH2313" s="347" t="s">
        <v>3631</v>
      </c>
      <c r="AI2313" s="150">
        <v>0</v>
      </c>
    </row>
    <row r="2314" spans="33:35" ht="15" customHeight="1">
      <c r="AG2314" s="347" t="s">
        <v>3632</v>
      </c>
      <c r="AH2314" s="347" t="s">
        <v>3633</v>
      </c>
      <c r="AI2314" s="150">
        <v>0</v>
      </c>
    </row>
    <row r="2315" spans="33:35" ht="15" customHeight="1">
      <c r="AG2315" s="347" t="s">
        <v>3634</v>
      </c>
      <c r="AH2315" s="347" t="s">
        <v>3635</v>
      </c>
      <c r="AI2315" s="150">
        <v>0.53900000000000003</v>
      </c>
    </row>
    <row r="2316" spans="33:35" ht="15" customHeight="1">
      <c r="AG2316" s="347" t="s">
        <v>3636</v>
      </c>
      <c r="AH2316" s="347" t="s">
        <v>3637</v>
      </c>
      <c r="AI2316" s="150">
        <v>0.56300000000000006</v>
      </c>
    </row>
    <row r="2317" spans="33:35" ht="15" customHeight="1">
      <c r="AG2317" s="347" t="s">
        <v>3638</v>
      </c>
      <c r="AH2317" s="347" t="s">
        <v>1155</v>
      </c>
      <c r="AI2317" s="150">
        <v>0.54799999999999993</v>
      </c>
    </row>
    <row r="2318" spans="33:35" ht="15" customHeight="1">
      <c r="AG2318" s="347" t="s">
        <v>3639</v>
      </c>
      <c r="AH2318" s="347" t="s">
        <v>1444</v>
      </c>
      <c r="AI2318" s="150">
        <v>0.55500000000000005</v>
      </c>
    </row>
    <row r="2319" spans="33:35" ht="15" customHeight="1">
      <c r="AG2319" s="347" t="s">
        <v>3640</v>
      </c>
      <c r="AH2319" s="347" t="s">
        <v>805</v>
      </c>
      <c r="AI2319" s="150">
        <v>0.47600000000000003</v>
      </c>
    </row>
    <row r="2320" spans="33:35" ht="15" customHeight="1">
      <c r="AG2320" s="347" t="s">
        <v>3641</v>
      </c>
      <c r="AH2320" s="347" t="s">
        <v>1459</v>
      </c>
      <c r="AI2320" s="150">
        <v>0.58799999999999997</v>
      </c>
    </row>
    <row r="2321" spans="33:35" ht="15" customHeight="1">
      <c r="AG2321" s="347" t="s">
        <v>3642</v>
      </c>
      <c r="AH2321" s="347" t="s">
        <v>2085</v>
      </c>
      <c r="AI2321" s="150">
        <v>0</v>
      </c>
    </row>
    <row r="2322" spans="33:35" ht="15" customHeight="1">
      <c r="AG2322" s="347" t="s">
        <v>3643</v>
      </c>
      <c r="AH2322" s="347" t="s">
        <v>3644</v>
      </c>
      <c r="AI2322" s="150">
        <v>0</v>
      </c>
    </row>
    <row r="2323" spans="33:35" ht="15" customHeight="1">
      <c r="AG2323" s="347" t="s">
        <v>3645</v>
      </c>
      <c r="AH2323" s="347" t="s">
        <v>2460</v>
      </c>
      <c r="AI2323" s="150">
        <v>0.39</v>
      </c>
    </row>
    <row r="2324" spans="33:35" ht="15" customHeight="1">
      <c r="AG2324" s="347" t="s">
        <v>3646</v>
      </c>
      <c r="AH2324" s="347" t="s">
        <v>2461</v>
      </c>
      <c r="AI2324" s="150">
        <v>0.39</v>
      </c>
    </row>
    <row r="2325" spans="33:35" ht="15" customHeight="1">
      <c r="AG2325" s="347" t="s">
        <v>3647</v>
      </c>
      <c r="AH2325" s="347" t="s">
        <v>3648</v>
      </c>
      <c r="AI2325" s="150">
        <v>0.39</v>
      </c>
    </row>
    <row r="2326" spans="33:35" ht="15" customHeight="1">
      <c r="AG2326" s="347" t="s">
        <v>3649</v>
      </c>
      <c r="AH2326" s="347" t="s">
        <v>3650</v>
      </c>
      <c r="AI2326" s="150">
        <v>0.34299999999999997</v>
      </c>
    </row>
    <row r="2327" spans="33:35" ht="15" customHeight="1">
      <c r="AG2327" s="347" t="s">
        <v>3651</v>
      </c>
      <c r="AH2327" s="347" t="s">
        <v>3652</v>
      </c>
      <c r="AI2327" s="150">
        <v>0.248</v>
      </c>
    </row>
    <row r="2328" spans="33:35" ht="15" customHeight="1">
      <c r="AG2328" s="347" t="s">
        <v>3653</v>
      </c>
      <c r="AH2328" s="347" t="s">
        <v>3654</v>
      </c>
      <c r="AI2328" s="150">
        <v>0</v>
      </c>
    </row>
    <row r="2329" spans="33:35" ht="15" customHeight="1">
      <c r="AG2329" s="347" t="s">
        <v>3655</v>
      </c>
      <c r="AH2329" s="347" t="s">
        <v>3656</v>
      </c>
      <c r="AI2329" s="150">
        <v>0.53600000000000003</v>
      </c>
    </row>
    <row r="2330" spans="33:35" ht="15" customHeight="1">
      <c r="AG2330" s="347" t="s">
        <v>3657</v>
      </c>
      <c r="AH2330" s="347" t="s">
        <v>3658</v>
      </c>
      <c r="AI2330" s="150">
        <v>0.53100000000000003</v>
      </c>
    </row>
    <row r="2331" spans="33:35" ht="15" customHeight="1">
      <c r="AG2331" s="347" t="s">
        <v>3659</v>
      </c>
      <c r="AH2331" s="347" t="s">
        <v>1303</v>
      </c>
      <c r="AI2331" s="150">
        <v>0.35</v>
      </c>
    </row>
    <row r="2332" spans="33:35" ht="15" customHeight="1">
      <c r="AG2332" s="347" t="s">
        <v>3660</v>
      </c>
      <c r="AH2332" s="347" t="s">
        <v>1531</v>
      </c>
      <c r="AI2332" s="150">
        <v>0.45399999999999996</v>
      </c>
    </row>
    <row r="2333" spans="33:35" ht="15" customHeight="1">
      <c r="AG2333" s="347" t="s">
        <v>3661</v>
      </c>
      <c r="AH2333" s="347" t="s">
        <v>1549</v>
      </c>
      <c r="AI2333" s="150">
        <v>0.63400000000000001</v>
      </c>
    </row>
    <row r="2334" spans="33:35" ht="15" customHeight="1">
      <c r="AG2334" s="347" t="s">
        <v>3662</v>
      </c>
      <c r="AH2334" s="347" t="s">
        <v>1077</v>
      </c>
      <c r="AI2334" s="150">
        <v>0.57600000000000007</v>
      </c>
    </row>
    <row r="2335" spans="33:35" ht="15" customHeight="1">
      <c r="AG2335" s="347" t="s">
        <v>3663</v>
      </c>
      <c r="AH2335" s="347" t="s">
        <v>3664</v>
      </c>
      <c r="AI2335" s="150">
        <v>0</v>
      </c>
    </row>
    <row r="2336" spans="33:35" ht="15" customHeight="1">
      <c r="AG2336" s="347" t="s">
        <v>3665</v>
      </c>
      <c r="AH2336" s="347" t="s">
        <v>3666</v>
      </c>
      <c r="AI2336" s="150">
        <v>0.63600000000000001</v>
      </c>
    </row>
    <row r="2337" spans="33:35" ht="15" customHeight="1">
      <c r="AG2337" s="347" t="s">
        <v>3667</v>
      </c>
      <c r="AH2337" s="347" t="s">
        <v>3668</v>
      </c>
      <c r="AI2337" s="150">
        <v>0.63600000000000001</v>
      </c>
    </row>
    <row r="2338" spans="33:35" ht="15" customHeight="1">
      <c r="AG2338" s="347" t="s">
        <v>3669</v>
      </c>
      <c r="AH2338" s="347" t="s">
        <v>910</v>
      </c>
      <c r="AI2338" s="150">
        <v>0.50600000000000001</v>
      </c>
    </row>
    <row r="2339" spans="33:35" ht="15" customHeight="1">
      <c r="AG2339" s="347" t="s">
        <v>3670</v>
      </c>
      <c r="AH2339" s="347" t="s">
        <v>787</v>
      </c>
      <c r="AI2339" s="150">
        <v>0.46599999999999997</v>
      </c>
    </row>
    <row r="2340" spans="33:35" ht="15" customHeight="1">
      <c r="AG2340" s="347" t="s">
        <v>3671</v>
      </c>
      <c r="AH2340" s="347" t="s">
        <v>1083</v>
      </c>
      <c r="AI2340" s="150">
        <v>0</v>
      </c>
    </row>
    <row r="2341" spans="33:35" ht="15" customHeight="1">
      <c r="AG2341" s="347" t="s">
        <v>3672</v>
      </c>
      <c r="AH2341" s="347" t="s">
        <v>1084</v>
      </c>
      <c r="AI2341" s="150">
        <v>0</v>
      </c>
    </row>
    <row r="2342" spans="33:35" ht="15" customHeight="1">
      <c r="AG2342" s="347" t="s">
        <v>3673</v>
      </c>
      <c r="AH2342" s="347" t="s">
        <v>1085</v>
      </c>
      <c r="AI2342" s="150">
        <v>0.22</v>
      </c>
    </row>
    <row r="2343" spans="33:35" ht="15" customHeight="1">
      <c r="AG2343" s="347" t="s">
        <v>3674</v>
      </c>
      <c r="AH2343" s="347" t="s">
        <v>1387</v>
      </c>
      <c r="AI2343" s="150">
        <v>0.33</v>
      </c>
    </row>
    <row r="2344" spans="33:35" ht="15" customHeight="1">
      <c r="AG2344" s="347" t="s">
        <v>3675</v>
      </c>
      <c r="AH2344" s="347" t="s">
        <v>1388</v>
      </c>
      <c r="AI2344" s="150">
        <v>0.34900000000000003</v>
      </c>
    </row>
    <row r="2345" spans="33:35" ht="15" customHeight="1">
      <c r="AG2345" s="347" t="s">
        <v>3676</v>
      </c>
      <c r="AH2345" s="347" t="s">
        <v>1389</v>
      </c>
      <c r="AI2345" s="150">
        <v>0.4</v>
      </c>
    </row>
    <row r="2346" spans="33:35" ht="15" customHeight="1">
      <c r="AG2346" s="347" t="s">
        <v>3677</v>
      </c>
      <c r="AH2346" s="347" t="s">
        <v>1390</v>
      </c>
      <c r="AI2346" s="150">
        <v>0.40499999999999997</v>
      </c>
    </row>
    <row r="2347" spans="33:35" ht="15" customHeight="1">
      <c r="AG2347" s="347" t="s">
        <v>3678</v>
      </c>
      <c r="AH2347" s="347" t="s">
        <v>3679</v>
      </c>
      <c r="AI2347" s="150">
        <v>0.40900000000000003</v>
      </c>
    </row>
    <row r="2348" spans="33:35" ht="15" customHeight="1">
      <c r="AG2348" s="347" t="s">
        <v>3680</v>
      </c>
      <c r="AH2348" s="347" t="s">
        <v>3681</v>
      </c>
      <c r="AI2348" s="150">
        <v>0.40799999999999997</v>
      </c>
    </row>
    <row r="2349" spans="33:35" ht="15" customHeight="1">
      <c r="AG2349" s="347" t="s">
        <v>3682</v>
      </c>
      <c r="AH2349" s="347" t="s">
        <v>1251</v>
      </c>
      <c r="AI2349" s="150">
        <v>0.48799999999999999</v>
      </c>
    </row>
    <row r="2350" spans="33:35" ht="15" customHeight="1">
      <c r="AG2350" s="347" t="s">
        <v>3683</v>
      </c>
      <c r="AH2350" s="347" t="s">
        <v>3684</v>
      </c>
      <c r="AI2350" s="150">
        <v>0</v>
      </c>
    </row>
    <row r="2351" spans="33:35" ht="15" customHeight="1">
      <c r="AG2351" s="347" t="s">
        <v>3685</v>
      </c>
      <c r="AH2351" s="347" t="s">
        <v>3686</v>
      </c>
      <c r="AI2351" s="150">
        <v>0</v>
      </c>
    </row>
    <row r="2352" spans="33:35" ht="15" customHeight="1">
      <c r="AG2352" s="347" t="s">
        <v>3687</v>
      </c>
      <c r="AH2352" s="347" t="s">
        <v>3688</v>
      </c>
      <c r="AI2352" s="150">
        <v>0.39300000000000002</v>
      </c>
    </row>
    <row r="2353" spans="33:35" ht="15" customHeight="1">
      <c r="AG2353" s="347" t="s">
        <v>3689</v>
      </c>
      <c r="AH2353" s="347" t="s">
        <v>3690</v>
      </c>
      <c r="AI2353" s="150">
        <v>0.378</v>
      </c>
    </row>
    <row r="2354" spans="33:35" ht="15" customHeight="1">
      <c r="AG2354" s="347" t="s">
        <v>3691</v>
      </c>
      <c r="AH2354" s="347" t="s">
        <v>1532</v>
      </c>
      <c r="AI2354" s="150">
        <v>0.60599999999999998</v>
      </c>
    </row>
    <row r="2355" spans="33:35" ht="15" customHeight="1">
      <c r="AG2355" s="347" t="s">
        <v>3692</v>
      </c>
      <c r="AH2355" s="347" t="s">
        <v>911</v>
      </c>
      <c r="AI2355" s="150">
        <v>0.76300000000000001</v>
      </c>
    </row>
    <row r="2356" spans="33:35" ht="15" customHeight="1">
      <c r="AG2356" s="347" t="s">
        <v>3693</v>
      </c>
      <c r="AH2356" s="347" t="s">
        <v>1535</v>
      </c>
      <c r="AI2356" s="150">
        <v>0.53600000000000003</v>
      </c>
    </row>
    <row r="2357" spans="33:35" ht="15" customHeight="1">
      <c r="AG2357" s="347" t="s">
        <v>3694</v>
      </c>
      <c r="AH2357" s="347" t="s">
        <v>3695</v>
      </c>
      <c r="AI2357" s="150">
        <v>0</v>
      </c>
    </row>
    <row r="2358" spans="33:35" ht="15" customHeight="1">
      <c r="AG2358" s="347" t="s">
        <v>3696</v>
      </c>
      <c r="AH2358" s="347" t="s">
        <v>3697</v>
      </c>
      <c r="AI2358" s="150">
        <v>0</v>
      </c>
    </row>
    <row r="2359" spans="33:35" ht="15" customHeight="1">
      <c r="AG2359" s="347" t="s">
        <v>3698</v>
      </c>
      <c r="AH2359" s="347" t="s">
        <v>3699</v>
      </c>
      <c r="AI2359" s="150">
        <v>0.44</v>
      </c>
    </row>
    <row r="2360" spans="33:35" ht="15" customHeight="1">
      <c r="AG2360" s="347" t="s">
        <v>3700</v>
      </c>
      <c r="AH2360" s="347" t="s">
        <v>3701</v>
      </c>
      <c r="AI2360" s="150">
        <v>0.432</v>
      </c>
    </row>
    <row r="2361" spans="33:35" ht="15" customHeight="1">
      <c r="AG2361" s="347" t="s">
        <v>3702</v>
      </c>
      <c r="AH2361" s="347" t="s">
        <v>3703</v>
      </c>
      <c r="AI2361" s="150">
        <v>0</v>
      </c>
    </row>
    <row r="2362" spans="33:35" ht="15" customHeight="1">
      <c r="AG2362" s="347" t="s">
        <v>3704</v>
      </c>
      <c r="AH2362" s="347" t="s">
        <v>3705</v>
      </c>
      <c r="AI2362" s="150">
        <v>0.73099999999999998</v>
      </c>
    </row>
    <row r="2363" spans="33:35" ht="15" customHeight="1">
      <c r="AG2363" s="347" t="s">
        <v>3706</v>
      </c>
      <c r="AH2363" s="347" t="s">
        <v>1091</v>
      </c>
      <c r="AI2363" s="150">
        <v>0</v>
      </c>
    </row>
    <row r="2364" spans="33:35" ht="15" customHeight="1">
      <c r="AG2364" s="347" t="s">
        <v>3707</v>
      </c>
      <c r="AH2364" s="347" t="s">
        <v>1092</v>
      </c>
      <c r="AI2364" s="150">
        <v>4.3999999999999997E-2</v>
      </c>
    </row>
    <row r="2365" spans="33:35" ht="15" customHeight="1">
      <c r="AG2365" s="347" t="s">
        <v>3708</v>
      </c>
      <c r="AH2365" s="347" t="s">
        <v>1093</v>
      </c>
      <c r="AI2365" s="150">
        <v>0.13200000000000001</v>
      </c>
    </row>
    <row r="2366" spans="33:35" ht="15" customHeight="1">
      <c r="AG2366" s="347" t="s">
        <v>3709</v>
      </c>
      <c r="AH2366" s="347" t="s">
        <v>1094</v>
      </c>
      <c r="AI2366" s="150">
        <v>0.17699999999999999</v>
      </c>
    </row>
    <row r="2367" spans="33:35" ht="15" customHeight="1">
      <c r="AG2367" s="347" t="s">
        <v>3710</v>
      </c>
      <c r="AH2367" s="347" t="s">
        <v>1095</v>
      </c>
      <c r="AI2367" s="150">
        <v>0.13300000000000001</v>
      </c>
    </row>
    <row r="2368" spans="33:35" ht="15" customHeight="1">
      <c r="AG2368" s="347" t="s">
        <v>3711</v>
      </c>
      <c r="AH2368" s="347" t="s">
        <v>1096</v>
      </c>
      <c r="AI2368" s="150">
        <v>0.121</v>
      </c>
    </row>
    <row r="2369" spans="33:35" ht="15" customHeight="1">
      <c r="AG2369" s="347" t="s">
        <v>3712</v>
      </c>
      <c r="AH2369" s="347" t="s">
        <v>1097</v>
      </c>
      <c r="AI2369" s="150">
        <v>9.0000000000000011E-2</v>
      </c>
    </row>
    <row r="2370" spans="33:35" ht="15" customHeight="1">
      <c r="AG2370" s="347" t="s">
        <v>3713</v>
      </c>
      <c r="AH2370" s="347" t="s">
        <v>1098</v>
      </c>
      <c r="AI2370" s="150">
        <v>0.39</v>
      </c>
    </row>
    <row r="2371" spans="33:35" ht="15" customHeight="1">
      <c r="AG2371" s="347" t="s">
        <v>3714</v>
      </c>
      <c r="AH2371" s="347" t="s">
        <v>1099</v>
      </c>
      <c r="AI2371" s="150">
        <v>0.25</v>
      </c>
    </row>
    <row r="2372" spans="33:35" ht="15" customHeight="1">
      <c r="AG2372" s="347" t="s">
        <v>3715</v>
      </c>
      <c r="AH2372" s="347" t="s">
        <v>2480</v>
      </c>
      <c r="AI2372" s="150">
        <v>0.35</v>
      </c>
    </row>
    <row r="2373" spans="33:35" ht="15" customHeight="1">
      <c r="AG2373" s="347" t="s">
        <v>3716</v>
      </c>
      <c r="AH2373" s="347" t="s">
        <v>2481</v>
      </c>
      <c r="AI2373" s="150">
        <v>0.188</v>
      </c>
    </row>
    <row r="2374" spans="33:35" ht="15" customHeight="1">
      <c r="AG2374" s="347" t="s">
        <v>3717</v>
      </c>
      <c r="AH2374" s="347" t="s">
        <v>2482</v>
      </c>
      <c r="AI2374" s="150">
        <v>0.16699999999999998</v>
      </c>
    </row>
    <row r="2375" spans="33:35" ht="15" customHeight="1">
      <c r="AG2375" s="347" t="s">
        <v>3718</v>
      </c>
      <c r="AH2375" s="347" t="s">
        <v>3719</v>
      </c>
      <c r="AI2375" s="150">
        <v>0.54299999999999993</v>
      </c>
    </row>
    <row r="2376" spans="33:35" ht="15" customHeight="1">
      <c r="AG2376" s="347" t="s">
        <v>3720</v>
      </c>
      <c r="AH2376" s="347" t="s">
        <v>3721</v>
      </c>
      <c r="AI2376" s="150">
        <v>0.38800000000000001</v>
      </c>
    </row>
    <row r="2377" spans="33:35" ht="15" customHeight="1">
      <c r="AG2377" s="347" t="s">
        <v>3722</v>
      </c>
      <c r="AH2377" s="347" t="s">
        <v>970</v>
      </c>
      <c r="AI2377" s="150">
        <v>0.48799999999999999</v>
      </c>
    </row>
    <row r="2378" spans="33:35" ht="15" customHeight="1">
      <c r="AG2378" s="347" t="s">
        <v>3723</v>
      </c>
      <c r="AH2378" s="347" t="s">
        <v>1066</v>
      </c>
      <c r="AI2378" s="150">
        <v>0.59000000000000008</v>
      </c>
    </row>
    <row r="2379" spans="33:35" ht="15" customHeight="1">
      <c r="AG2379" s="347" t="s">
        <v>3724</v>
      </c>
      <c r="AH2379" s="347" t="s">
        <v>3725</v>
      </c>
      <c r="AI2379" s="150">
        <v>0</v>
      </c>
    </row>
    <row r="2380" spans="33:35" ht="15" customHeight="1">
      <c r="AG2380" s="347" t="s">
        <v>3726</v>
      </c>
      <c r="AH2380" s="347" t="s">
        <v>3727</v>
      </c>
      <c r="AI2380" s="150">
        <v>0</v>
      </c>
    </row>
    <row r="2381" spans="33:35" ht="15" customHeight="1">
      <c r="AG2381" s="347" t="s">
        <v>3728</v>
      </c>
      <c r="AH2381" s="347" t="s">
        <v>3729</v>
      </c>
      <c r="AI2381" s="150">
        <v>0.253</v>
      </c>
    </row>
    <row r="2382" spans="33:35" ht="15" customHeight="1">
      <c r="AG2382" s="347" t="s">
        <v>3730</v>
      </c>
      <c r="AH2382" s="347" t="s">
        <v>3731</v>
      </c>
      <c r="AI2382" s="150">
        <v>0.317</v>
      </c>
    </row>
    <row r="2383" spans="33:35" ht="15" customHeight="1">
      <c r="AG2383" s="347" t="s">
        <v>3732</v>
      </c>
      <c r="AH2383" s="347" t="s">
        <v>3733</v>
      </c>
      <c r="AI2383" s="150">
        <v>0.33799999999999997</v>
      </c>
    </row>
    <row r="2384" spans="33:35" ht="15" customHeight="1">
      <c r="AG2384" s="347" t="s">
        <v>3734</v>
      </c>
      <c r="AH2384" s="347" t="s">
        <v>3735</v>
      </c>
      <c r="AI2384" s="150">
        <v>0.307</v>
      </c>
    </row>
    <row r="2385" spans="33:35" ht="15" customHeight="1">
      <c r="AG2385" s="347" t="s">
        <v>3736</v>
      </c>
      <c r="AH2385" s="347" t="s">
        <v>3737</v>
      </c>
      <c r="AI2385" s="150">
        <v>0.223</v>
      </c>
    </row>
    <row r="2386" spans="33:35" ht="15" customHeight="1">
      <c r="AG2386" s="347" t="s">
        <v>3738</v>
      </c>
      <c r="AH2386" s="347" t="s">
        <v>3739</v>
      </c>
      <c r="AI2386" s="150">
        <v>0</v>
      </c>
    </row>
    <row r="2387" spans="33:35" ht="15" customHeight="1">
      <c r="AG2387" s="347" t="s">
        <v>3740</v>
      </c>
      <c r="AH2387" s="347" t="s">
        <v>3741</v>
      </c>
      <c r="AI2387" s="150">
        <v>0.46799999999999997</v>
      </c>
    </row>
    <row r="2388" spans="33:35" ht="15" customHeight="1">
      <c r="AG2388" s="347" t="s">
        <v>3742</v>
      </c>
      <c r="AH2388" s="347" t="s">
        <v>3743</v>
      </c>
      <c r="AI2388" s="150">
        <v>0.46799999999999997</v>
      </c>
    </row>
    <row r="2389" spans="33:35" ht="15" customHeight="1">
      <c r="AG2389" s="347" t="s">
        <v>3744</v>
      </c>
      <c r="AH2389" s="347" t="s">
        <v>1031</v>
      </c>
      <c r="AI2389" s="150">
        <v>0.61199999999999999</v>
      </c>
    </row>
    <row r="2390" spans="33:35" ht="15" customHeight="1">
      <c r="AG2390" s="347" t="s">
        <v>3745</v>
      </c>
      <c r="AH2390" s="347" t="s">
        <v>3746</v>
      </c>
      <c r="AI2390" s="150">
        <v>0.57099999999999995</v>
      </c>
    </row>
    <row r="2391" spans="33:35" ht="15" customHeight="1">
      <c r="AG2391" s="347" t="s">
        <v>3747</v>
      </c>
      <c r="AH2391" s="347" t="s">
        <v>1454</v>
      </c>
      <c r="AI2391" s="150">
        <v>0.53100000000000003</v>
      </c>
    </row>
    <row r="2392" spans="33:35" ht="15" customHeight="1">
      <c r="AG2392" s="347" t="s">
        <v>3748</v>
      </c>
      <c r="AH2392" s="347" t="s">
        <v>3749</v>
      </c>
      <c r="AI2392" s="150">
        <v>0.28600000000000003</v>
      </c>
    </row>
    <row r="2393" spans="33:35" ht="15" customHeight="1">
      <c r="AG2393" s="347" t="s">
        <v>3750</v>
      </c>
      <c r="AH2393" s="347" t="s">
        <v>3751</v>
      </c>
      <c r="AI2393" s="150">
        <v>0.57999999999999996</v>
      </c>
    </row>
    <row r="2394" spans="33:35" ht="15" customHeight="1">
      <c r="AG2394" s="347" t="s">
        <v>3752</v>
      </c>
      <c r="AH2394" s="347" t="s">
        <v>913</v>
      </c>
      <c r="AI2394" s="150">
        <v>0.45300000000000001</v>
      </c>
    </row>
    <row r="2395" spans="33:35" ht="15" customHeight="1">
      <c r="AG2395" s="347" t="s">
        <v>3753</v>
      </c>
      <c r="AH2395" s="347" t="s">
        <v>1306</v>
      </c>
      <c r="AI2395" s="150">
        <v>0.46</v>
      </c>
    </row>
    <row r="2396" spans="33:35" ht="15" customHeight="1">
      <c r="AG2396" s="347" t="s">
        <v>3754</v>
      </c>
      <c r="AH2396" s="347" t="s">
        <v>3755</v>
      </c>
      <c r="AI2396" s="150">
        <v>0.50900000000000001</v>
      </c>
    </row>
    <row r="2397" spans="33:35" ht="15" customHeight="1">
      <c r="AG2397" s="347" t="s">
        <v>3756</v>
      </c>
      <c r="AH2397" s="347" t="s">
        <v>964</v>
      </c>
      <c r="AI2397" s="150">
        <v>0.45300000000000001</v>
      </c>
    </row>
    <row r="2398" spans="33:35" ht="15" customHeight="1">
      <c r="AG2398" s="347" t="s">
        <v>3757</v>
      </c>
      <c r="AH2398" s="347" t="s">
        <v>1401</v>
      </c>
      <c r="AI2398" s="150">
        <v>0</v>
      </c>
    </row>
    <row r="2399" spans="33:35" ht="15" customHeight="1">
      <c r="AG2399" s="347" t="s">
        <v>3758</v>
      </c>
      <c r="AH2399" s="347" t="s">
        <v>3759</v>
      </c>
      <c r="AI2399" s="150">
        <v>0.40900000000000003</v>
      </c>
    </row>
    <row r="2400" spans="33:35" ht="15" customHeight="1">
      <c r="AG2400" s="347" t="s">
        <v>3760</v>
      </c>
      <c r="AH2400" s="347" t="s">
        <v>3761</v>
      </c>
      <c r="AI2400" s="150">
        <v>0.40900000000000003</v>
      </c>
    </row>
    <row r="2401" spans="33:35" ht="15" customHeight="1">
      <c r="AG2401" s="347" t="s">
        <v>3762</v>
      </c>
      <c r="AH2401" s="347" t="s">
        <v>3763</v>
      </c>
      <c r="AI2401" s="150">
        <v>0</v>
      </c>
    </row>
    <row r="2402" spans="33:35" ht="15" customHeight="1">
      <c r="AG2402" s="347" t="s">
        <v>3764</v>
      </c>
      <c r="AH2402" s="347" t="s">
        <v>3765</v>
      </c>
      <c r="AI2402" s="150">
        <v>0.495</v>
      </c>
    </row>
    <row r="2403" spans="33:35" ht="15" customHeight="1">
      <c r="AG2403" s="347" t="s">
        <v>3766</v>
      </c>
      <c r="AH2403" s="347" t="s">
        <v>3767</v>
      </c>
      <c r="AI2403" s="150">
        <v>0.495</v>
      </c>
    </row>
    <row r="2404" spans="33:35" ht="15" customHeight="1">
      <c r="AG2404" s="347" t="s">
        <v>3768</v>
      </c>
      <c r="AH2404" s="347" t="s">
        <v>1277</v>
      </c>
      <c r="AI2404" s="150">
        <v>0.33300000000000002</v>
      </c>
    </row>
    <row r="2405" spans="33:35" ht="15" customHeight="1">
      <c r="AG2405" s="347" t="s">
        <v>3769</v>
      </c>
      <c r="AH2405" s="347" t="s">
        <v>1047</v>
      </c>
      <c r="AI2405" s="150">
        <v>0.45300000000000001</v>
      </c>
    </row>
    <row r="2406" spans="33:35" ht="15" customHeight="1">
      <c r="AG2406" s="347" t="s">
        <v>3770</v>
      </c>
      <c r="AH2406" s="347" t="s">
        <v>3771</v>
      </c>
      <c r="AI2406" s="150">
        <v>0.54600000000000004</v>
      </c>
    </row>
    <row r="2407" spans="33:35" ht="15" customHeight="1">
      <c r="AG2407" s="347" t="s">
        <v>3772</v>
      </c>
      <c r="AH2407" s="347" t="s">
        <v>3773</v>
      </c>
      <c r="AI2407" s="150">
        <v>0.30399999999999999</v>
      </c>
    </row>
    <row r="2408" spans="33:35" ht="15" customHeight="1">
      <c r="AG2408" s="347" t="s">
        <v>3774</v>
      </c>
      <c r="AH2408" s="347" t="s">
        <v>1035</v>
      </c>
      <c r="AI2408" s="150">
        <v>0.54299999999999993</v>
      </c>
    </row>
    <row r="2409" spans="33:35" ht="15" customHeight="1">
      <c r="AG2409" s="347" t="s">
        <v>3775</v>
      </c>
      <c r="AH2409" s="347" t="s">
        <v>1049</v>
      </c>
      <c r="AI2409" s="150">
        <v>0.52800000000000002</v>
      </c>
    </row>
    <row r="2410" spans="33:35" ht="15" customHeight="1">
      <c r="AG2410" s="347" t="s">
        <v>3776</v>
      </c>
      <c r="AH2410" s="347" t="s">
        <v>1146</v>
      </c>
      <c r="AI2410" s="150">
        <v>0.46700000000000003</v>
      </c>
    </row>
    <row r="2411" spans="33:35" ht="15" customHeight="1">
      <c r="AG2411" s="347" t="s">
        <v>3777</v>
      </c>
      <c r="AH2411" s="347" t="s">
        <v>1060</v>
      </c>
      <c r="AI2411" s="150">
        <v>0.53100000000000003</v>
      </c>
    </row>
    <row r="2412" spans="33:35" ht="15" customHeight="1">
      <c r="AG2412" s="347" t="s">
        <v>3778</v>
      </c>
      <c r="AH2412" s="347" t="s">
        <v>3779</v>
      </c>
      <c r="AI2412" s="150">
        <v>0.68700000000000006</v>
      </c>
    </row>
    <row r="2413" spans="33:35" ht="15" customHeight="1">
      <c r="AG2413" s="347" t="s">
        <v>3780</v>
      </c>
      <c r="AH2413" s="347" t="s">
        <v>702</v>
      </c>
      <c r="AI2413" s="150">
        <v>0.78700000000000003</v>
      </c>
    </row>
    <row r="2414" spans="33:35" ht="15" customHeight="1">
      <c r="AG2414" s="347" t="s">
        <v>3781</v>
      </c>
      <c r="AH2414" s="347" t="s">
        <v>1070</v>
      </c>
      <c r="AI2414" s="150">
        <v>0.39700000000000002</v>
      </c>
    </row>
    <row r="2415" spans="33:35" ht="15" customHeight="1">
      <c r="AG2415" s="347" t="s">
        <v>3782</v>
      </c>
      <c r="AH2415" s="347" t="s">
        <v>3783</v>
      </c>
      <c r="AI2415" s="150">
        <v>0.39399999999999996</v>
      </c>
    </row>
    <row r="2416" spans="33:35" ht="15" customHeight="1">
      <c r="AG2416" s="347" t="s">
        <v>3784</v>
      </c>
      <c r="AH2416" s="347" t="s">
        <v>1530</v>
      </c>
      <c r="AI2416" s="150">
        <v>0.50600000000000001</v>
      </c>
    </row>
    <row r="2417" spans="33:35" ht="15" customHeight="1">
      <c r="AG2417" s="347" t="s">
        <v>3785</v>
      </c>
      <c r="AH2417" s="347" t="s">
        <v>1242</v>
      </c>
      <c r="AI2417" s="150">
        <v>0.55199999999999994</v>
      </c>
    </row>
    <row r="2418" spans="33:35" ht="15" customHeight="1">
      <c r="AG2418" s="347" t="s">
        <v>3786</v>
      </c>
      <c r="AH2418" s="347" t="s">
        <v>1533</v>
      </c>
      <c r="AI2418" s="150">
        <v>0.56599999999999995</v>
      </c>
    </row>
    <row r="2419" spans="33:35" ht="15" customHeight="1">
      <c r="AG2419" s="347" t="s">
        <v>3787</v>
      </c>
      <c r="AH2419" s="347" t="s">
        <v>1534</v>
      </c>
      <c r="AI2419" s="150">
        <v>0.48299999999999998</v>
      </c>
    </row>
    <row r="2420" spans="33:35" ht="15" customHeight="1">
      <c r="AG2420" s="347" t="s">
        <v>3788</v>
      </c>
      <c r="AH2420" s="347" t="s">
        <v>1254</v>
      </c>
      <c r="AI2420" s="150">
        <v>0.45600000000000002</v>
      </c>
    </row>
    <row r="2421" spans="33:35" ht="15" customHeight="1">
      <c r="AG2421" s="347" t="s">
        <v>3789</v>
      </c>
      <c r="AH2421" s="347" t="s">
        <v>1820</v>
      </c>
      <c r="AI2421" s="150">
        <v>0.39900000000000002</v>
      </c>
    </row>
    <row r="2422" spans="33:35" ht="15" customHeight="1">
      <c r="AG2422" s="347" t="s">
        <v>3790</v>
      </c>
      <c r="AH2422" s="347" t="s">
        <v>2502</v>
      </c>
      <c r="AI2422" s="150">
        <v>0.29899999999999999</v>
      </c>
    </row>
    <row r="2423" spans="33:35" ht="15" customHeight="1">
      <c r="AG2423" s="347" t="s">
        <v>3791</v>
      </c>
      <c r="AH2423" s="347" t="s">
        <v>2503</v>
      </c>
      <c r="AI2423" s="150">
        <v>0.19900000000000001</v>
      </c>
    </row>
    <row r="2424" spans="33:35" ht="15" customHeight="1">
      <c r="AG2424" s="347" t="s">
        <v>3792</v>
      </c>
      <c r="AH2424" s="347" t="s">
        <v>2504</v>
      </c>
      <c r="AI2424" s="150">
        <v>0</v>
      </c>
    </row>
    <row r="2425" spans="33:35" ht="15" customHeight="1">
      <c r="AG2425" s="347" t="s">
        <v>3793</v>
      </c>
      <c r="AH2425" s="347" t="s">
        <v>3794</v>
      </c>
      <c r="AI2425" s="150">
        <v>0.45</v>
      </c>
    </row>
    <row r="2426" spans="33:35" ht="15" customHeight="1">
      <c r="AG2426" s="347" t="s">
        <v>3795</v>
      </c>
      <c r="AH2426" s="347" t="s">
        <v>3796</v>
      </c>
      <c r="AI2426" s="150">
        <v>0.315</v>
      </c>
    </row>
    <row r="2427" spans="33:35" ht="15" customHeight="1">
      <c r="AG2427" s="347" t="s">
        <v>3797</v>
      </c>
      <c r="AH2427" s="347" t="s">
        <v>3798</v>
      </c>
      <c r="AI2427" s="150">
        <v>0.82200000000000006</v>
      </c>
    </row>
    <row r="2428" spans="33:35" ht="15" customHeight="1">
      <c r="AG2428" s="347" t="s">
        <v>3799</v>
      </c>
      <c r="AH2428" s="347" t="s">
        <v>3800</v>
      </c>
      <c r="AI2428" s="150">
        <v>0.81200000000000006</v>
      </c>
    </row>
    <row r="2429" spans="33:35" ht="15" customHeight="1">
      <c r="AG2429" s="347" t="s">
        <v>3801</v>
      </c>
      <c r="AH2429" s="347" t="s">
        <v>1314</v>
      </c>
      <c r="AI2429" s="150">
        <v>0.47300000000000003</v>
      </c>
    </row>
    <row r="2430" spans="33:35" ht="15" customHeight="1">
      <c r="AG2430" s="347" t="s">
        <v>3802</v>
      </c>
      <c r="AH2430" s="347" t="s">
        <v>2507</v>
      </c>
      <c r="AI2430" s="150">
        <v>0.58799999999999997</v>
      </c>
    </row>
    <row r="2431" spans="33:35" ht="15" customHeight="1">
      <c r="AG2431" s="347" t="s">
        <v>3803</v>
      </c>
      <c r="AH2431" s="347" t="s">
        <v>1455</v>
      </c>
      <c r="AI2431" s="150">
        <v>0.505</v>
      </c>
    </row>
    <row r="2432" spans="33:35" ht="15" customHeight="1">
      <c r="AG2432" s="347" t="s">
        <v>3804</v>
      </c>
      <c r="AH2432" s="347" t="s">
        <v>3805</v>
      </c>
      <c r="AI2432" s="150">
        <v>0.60799999999999998</v>
      </c>
    </row>
    <row r="2433" spans="33:35" ht="15" customHeight="1">
      <c r="AG2433" s="347" t="s">
        <v>3806</v>
      </c>
      <c r="AH2433" s="347" t="s">
        <v>3807</v>
      </c>
      <c r="AI2433" s="150">
        <v>0</v>
      </c>
    </row>
    <row r="2434" spans="33:35" ht="15" customHeight="1">
      <c r="AG2434" s="347" t="s">
        <v>3808</v>
      </c>
      <c r="AH2434" s="347" t="s">
        <v>3809</v>
      </c>
      <c r="AI2434" s="150">
        <v>0.53900000000000003</v>
      </c>
    </row>
    <row r="2435" spans="33:35" ht="15" customHeight="1">
      <c r="AG2435" s="347" t="s">
        <v>3810</v>
      </c>
      <c r="AH2435" s="347" t="s">
        <v>3811</v>
      </c>
      <c r="AI2435" s="150">
        <v>0.53900000000000003</v>
      </c>
    </row>
    <row r="2436" spans="33:35" ht="15" customHeight="1">
      <c r="AG2436" s="347" t="s">
        <v>3812</v>
      </c>
      <c r="AH2436" s="347" t="s">
        <v>972</v>
      </c>
      <c r="AI2436" s="150">
        <v>0.45300000000000001</v>
      </c>
    </row>
    <row r="2437" spans="33:35" ht="15" customHeight="1">
      <c r="AG2437" s="347" t="s">
        <v>3813</v>
      </c>
      <c r="AH2437" s="347" t="s">
        <v>1153</v>
      </c>
      <c r="AI2437" s="150">
        <v>0.17899999999999999</v>
      </c>
    </row>
    <row r="2438" spans="33:35" ht="15" customHeight="1">
      <c r="AG2438" s="347" t="s">
        <v>3814</v>
      </c>
      <c r="AH2438" s="347" t="s">
        <v>3815</v>
      </c>
      <c r="AI2438" s="150">
        <v>0.504</v>
      </c>
    </row>
    <row r="2439" spans="33:35" ht="15" customHeight="1">
      <c r="AG2439" s="347" t="s">
        <v>3816</v>
      </c>
      <c r="AH2439" s="347" t="s">
        <v>952</v>
      </c>
      <c r="AI2439" s="150">
        <v>0.42499999999999999</v>
      </c>
    </row>
    <row r="2440" spans="33:35" ht="15" customHeight="1">
      <c r="AG2440" s="347" t="s">
        <v>3817</v>
      </c>
      <c r="AH2440" s="347" t="s">
        <v>3818</v>
      </c>
      <c r="AI2440" s="150">
        <v>0.42099999999999999</v>
      </c>
    </row>
    <row r="2441" spans="33:35" ht="15" customHeight="1">
      <c r="AG2441" s="347" t="s">
        <v>3819</v>
      </c>
      <c r="AH2441" s="347" t="s">
        <v>1326</v>
      </c>
      <c r="AI2441" s="150">
        <v>0.51700000000000002</v>
      </c>
    </row>
    <row r="2442" spans="33:35" ht="15" customHeight="1">
      <c r="AG2442" s="347" t="s">
        <v>3820</v>
      </c>
      <c r="AH2442" s="347" t="s">
        <v>1313</v>
      </c>
      <c r="AI2442" s="150">
        <v>0.48399999999999999</v>
      </c>
    </row>
    <row r="2443" spans="33:35" ht="15" customHeight="1">
      <c r="AG2443" s="347" t="s">
        <v>3821</v>
      </c>
      <c r="AH2443" s="347" t="s">
        <v>3822</v>
      </c>
      <c r="AI2443" s="150">
        <v>0.254</v>
      </c>
    </row>
    <row r="2444" spans="33:35" ht="15" customHeight="1">
      <c r="AG2444" s="347" t="s">
        <v>3823</v>
      </c>
      <c r="AH2444" s="347" t="s">
        <v>3824</v>
      </c>
      <c r="AI2444" s="150">
        <v>0</v>
      </c>
    </row>
    <row r="2445" spans="33:35" ht="15" customHeight="1">
      <c r="AG2445" s="347" t="s">
        <v>3825</v>
      </c>
      <c r="AH2445" s="347" t="s">
        <v>3826</v>
      </c>
      <c r="AI2445" s="150">
        <v>0.442</v>
      </c>
    </row>
    <row r="2446" spans="33:35" ht="15" customHeight="1">
      <c r="AG2446" s="347" t="s">
        <v>3827</v>
      </c>
      <c r="AH2446" s="347" t="s">
        <v>3828</v>
      </c>
      <c r="AI2446" s="150">
        <v>0.51600000000000001</v>
      </c>
    </row>
    <row r="2447" spans="33:35" ht="15" customHeight="1">
      <c r="AG2447" s="347" t="s">
        <v>3829</v>
      </c>
      <c r="AH2447" s="347" t="s">
        <v>3830</v>
      </c>
      <c r="AI2447" s="150">
        <v>0.51400000000000001</v>
      </c>
    </row>
    <row r="2448" spans="33:35" ht="15" customHeight="1">
      <c r="AG2448" s="347" t="s">
        <v>3831</v>
      </c>
      <c r="AH2448" s="347" t="s">
        <v>1500</v>
      </c>
      <c r="AI2448" s="150">
        <v>0.46500000000000002</v>
      </c>
    </row>
    <row r="2449" spans="33:35" ht="15" customHeight="1">
      <c r="AG2449" s="347" t="s">
        <v>3832</v>
      </c>
      <c r="AH2449" s="347" t="s">
        <v>1237</v>
      </c>
      <c r="AI2449" s="150">
        <v>0.54299999999999993</v>
      </c>
    </row>
    <row r="2450" spans="33:35" ht="15" customHeight="1">
      <c r="AG2450" s="347" t="s">
        <v>3833</v>
      </c>
      <c r="AH2450" s="347" t="s">
        <v>2127</v>
      </c>
      <c r="AI2450" s="150">
        <v>0</v>
      </c>
    </row>
    <row r="2451" spans="33:35" ht="15" customHeight="1">
      <c r="AG2451" s="347" t="s">
        <v>3834</v>
      </c>
      <c r="AH2451" s="347" t="s">
        <v>2515</v>
      </c>
      <c r="AI2451" s="150">
        <v>0</v>
      </c>
    </row>
    <row r="2452" spans="33:35" ht="15" customHeight="1">
      <c r="AG2452" s="347" t="s">
        <v>3835</v>
      </c>
      <c r="AH2452" s="347" t="s">
        <v>2516</v>
      </c>
      <c r="AI2452" s="150">
        <v>0</v>
      </c>
    </row>
    <row r="2453" spans="33:35" ht="15" customHeight="1">
      <c r="AG2453" s="347" t="s">
        <v>3836</v>
      </c>
      <c r="AH2453" s="347" t="s">
        <v>3837</v>
      </c>
      <c r="AI2453" s="150">
        <v>0.318</v>
      </c>
    </row>
    <row r="2454" spans="33:35" ht="15" customHeight="1">
      <c r="AG2454" s="347" t="s">
        <v>3838</v>
      </c>
      <c r="AH2454" s="347" t="s">
        <v>3839</v>
      </c>
      <c r="AI2454" s="150">
        <v>0.318</v>
      </c>
    </row>
    <row r="2455" spans="33:35" ht="15" customHeight="1">
      <c r="AG2455" s="347" t="s">
        <v>3840</v>
      </c>
      <c r="AH2455" s="347" t="s">
        <v>1828</v>
      </c>
      <c r="AI2455" s="150">
        <v>0</v>
      </c>
    </row>
    <row r="2456" spans="33:35" ht="15" customHeight="1">
      <c r="AG2456" s="347" t="s">
        <v>3841</v>
      </c>
      <c r="AH2456" s="347" t="s">
        <v>3842</v>
      </c>
      <c r="AI2456" s="150">
        <v>0.66400000000000003</v>
      </c>
    </row>
    <row r="2457" spans="33:35" ht="15" customHeight="1">
      <c r="AG2457" s="347" t="s">
        <v>3843</v>
      </c>
      <c r="AH2457" s="347" t="s">
        <v>3844</v>
      </c>
      <c r="AI2457" s="150">
        <v>0.66400000000000003</v>
      </c>
    </row>
    <row r="2458" spans="33:35" ht="15" customHeight="1">
      <c r="AG2458" s="347" t="s">
        <v>3845</v>
      </c>
      <c r="AH2458" s="347" t="s">
        <v>961</v>
      </c>
      <c r="AI2458" s="150">
        <v>0.13100000000000001</v>
      </c>
    </row>
    <row r="2459" spans="33:35" ht="15" customHeight="1">
      <c r="AG2459" s="347" t="s">
        <v>3846</v>
      </c>
      <c r="AH2459" s="347" t="s">
        <v>1050</v>
      </c>
      <c r="AI2459" s="150">
        <v>0.46500000000000002</v>
      </c>
    </row>
    <row r="2460" spans="33:35" ht="15" customHeight="1">
      <c r="AG2460" s="347" t="s">
        <v>3847</v>
      </c>
      <c r="AH2460" s="347" t="s">
        <v>1327</v>
      </c>
      <c r="AI2460" s="150">
        <v>0.47899999999999998</v>
      </c>
    </row>
    <row r="2461" spans="33:35" ht="15" customHeight="1">
      <c r="AG2461" s="347" t="s">
        <v>3848</v>
      </c>
      <c r="AH2461" s="347" t="s">
        <v>1025</v>
      </c>
      <c r="AI2461" s="150">
        <v>0.38800000000000001</v>
      </c>
    </row>
    <row r="2462" spans="33:35" ht="15" customHeight="1">
      <c r="AG2462" s="347" t="s">
        <v>3849</v>
      </c>
      <c r="AH2462" s="347" t="s">
        <v>1152</v>
      </c>
      <c r="AI2462" s="150">
        <v>0.54699999999999993</v>
      </c>
    </row>
    <row r="2463" spans="33:35" ht="15" customHeight="1">
      <c r="AG2463" s="347" t="s">
        <v>3850</v>
      </c>
      <c r="AH2463" s="347" t="s">
        <v>974</v>
      </c>
      <c r="AI2463" s="150">
        <v>0.44900000000000001</v>
      </c>
    </row>
    <row r="2464" spans="33:35" ht="15" customHeight="1">
      <c r="AG2464" s="347" t="s">
        <v>3851</v>
      </c>
      <c r="AH2464" s="347" t="s">
        <v>3852</v>
      </c>
      <c r="AI2464" s="150">
        <v>0</v>
      </c>
    </row>
    <row r="2465" spans="33:35" ht="15" customHeight="1">
      <c r="AG2465" s="347" t="s">
        <v>3853</v>
      </c>
      <c r="AH2465" s="347" t="s">
        <v>3854</v>
      </c>
      <c r="AI2465" s="150">
        <v>0.439</v>
      </c>
    </row>
    <row r="2466" spans="33:35" ht="15" customHeight="1">
      <c r="AG2466" s="347" t="s">
        <v>3855</v>
      </c>
      <c r="AH2466" s="347" t="s">
        <v>2136</v>
      </c>
      <c r="AI2466" s="150">
        <v>0</v>
      </c>
    </row>
    <row r="2467" spans="33:35" ht="15" customHeight="1">
      <c r="AG2467" s="347" t="s">
        <v>3856</v>
      </c>
      <c r="AH2467" s="347" t="s">
        <v>3857</v>
      </c>
      <c r="AI2467" s="150">
        <v>0.371</v>
      </c>
    </row>
    <row r="2468" spans="33:35" ht="15" customHeight="1">
      <c r="AG2468" s="347" t="s">
        <v>3858</v>
      </c>
      <c r="AH2468" s="347" t="s">
        <v>3859</v>
      </c>
      <c r="AI2468" s="150">
        <v>0.37</v>
      </c>
    </row>
    <row r="2469" spans="33:35" ht="15" customHeight="1">
      <c r="AG2469" s="347" t="s">
        <v>3860</v>
      </c>
      <c r="AH2469" s="347" t="s">
        <v>987</v>
      </c>
      <c r="AI2469" s="150">
        <v>0.38900000000000001</v>
      </c>
    </row>
    <row r="2470" spans="33:35" ht="15" customHeight="1">
      <c r="AG2470" s="347" t="s">
        <v>3861</v>
      </c>
      <c r="AH2470" s="347" t="s">
        <v>3862</v>
      </c>
      <c r="AI2470" s="150">
        <v>0.52700000000000002</v>
      </c>
    </row>
    <row r="2471" spans="33:35" ht="15" customHeight="1">
      <c r="AG2471" s="347" t="s">
        <v>3863</v>
      </c>
      <c r="AH2471" s="347" t="s">
        <v>1492</v>
      </c>
      <c r="AI2471" s="150">
        <v>0.51900000000000002</v>
      </c>
    </row>
    <row r="2472" spans="33:35" ht="15" customHeight="1">
      <c r="AG2472" s="347" t="s">
        <v>3864</v>
      </c>
      <c r="AH2472" s="347" t="s">
        <v>1264</v>
      </c>
      <c r="AI2472" s="150">
        <v>0.503</v>
      </c>
    </row>
    <row r="2473" spans="33:35" ht="15" customHeight="1">
      <c r="AG2473" s="347" t="s">
        <v>3865</v>
      </c>
      <c r="AH2473" s="347" t="s">
        <v>1426</v>
      </c>
      <c r="AI2473" s="150">
        <v>0</v>
      </c>
    </row>
    <row r="2474" spans="33:35" ht="15" customHeight="1">
      <c r="AG2474" s="347" t="s">
        <v>3866</v>
      </c>
      <c r="AH2474" s="347" t="s">
        <v>3867</v>
      </c>
      <c r="AI2474" s="150">
        <v>0.41100000000000003</v>
      </c>
    </row>
    <row r="2475" spans="33:35" ht="15" customHeight="1">
      <c r="AG2475" s="347" t="s">
        <v>3868</v>
      </c>
      <c r="AH2475" s="347" t="s">
        <v>3869</v>
      </c>
      <c r="AI2475" s="150">
        <v>0.40900000000000003</v>
      </c>
    </row>
    <row r="2476" spans="33:35" ht="15" customHeight="1">
      <c r="AG2476" s="347" t="s">
        <v>3870</v>
      </c>
      <c r="AH2476" s="347" t="s">
        <v>3871</v>
      </c>
      <c r="AI2476" s="150">
        <v>0.59100000000000008</v>
      </c>
    </row>
    <row r="2477" spans="33:35" ht="15" customHeight="1">
      <c r="AG2477" s="347" t="s">
        <v>3872</v>
      </c>
      <c r="AH2477" s="347" t="s">
        <v>977</v>
      </c>
      <c r="AI2477" s="150">
        <v>0.45300000000000001</v>
      </c>
    </row>
    <row r="2478" spans="33:35" ht="15" customHeight="1">
      <c r="AG2478" s="347" t="s">
        <v>3873</v>
      </c>
      <c r="AH2478" s="347" t="s">
        <v>837</v>
      </c>
      <c r="AI2478" s="150">
        <v>0.52400000000000002</v>
      </c>
    </row>
    <row r="2479" spans="33:35" ht="15" customHeight="1">
      <c r="AG2479" s="347" t="s">
        <v>3874</v>
      </c>
      <c r="AH2479" s="347" t="s">
        <v>3875</v>
      </c>
      <c r="AI2479" s="150">
        <v>0</v>
      </c>
    </row>
    <row r="2480" spans="33:35" ht="15" customHeight="1">
      <c r="AG2480" s="347" t="s">
        <v>3876</v>
      </c>
      <c r="AH2480" s="347" t="s">
        <v>3877</v>
      </c>
      <c r="AI2480" s="150">
        <v>0.54100000000000004</v>
      </c>
    </row>
    <row r="2481" spans="33:35" ht="15" customHeight="1">
      <c r="AG2481" s="347" t="s">
        <v>3878</v>
      </c>
      <c r="AH2481" s="347" t="s">
        <v>1307</v>
      </c>
      <c r="AI2481" s="150">
        <v>0.53799999999999992</v>
      </c>
    </row>
    <row r="2482" spans="33:35" ht="15" customHeight="1">
      <c r="AG2482" s="347" t="s">
        <v>3879</v>
      </c>
      <c r="AH2482" s="347" t="s">
        <v>1329</v>
      </c>
      <c r="AI2482" s="150">
        <v>0.40499999999999997</v>
      </c>
    </row>
    <row r="2483" spans="33:35" ht="15" customHeight="1">
      <c r="AG2483" s="347" t="s">
        <v>3880</v>
      </c>
      <c r="AH2483" s="347" t="s">
        <v>1440</v>
      </c>
      <c r="AI2483" s="150">
        <v>0.36799999999999999</v>
      </c>
    </row>
    <row r="2484" spans="33:35" ht="15" customHeight="1">
      <c r="AG2484" s="347" t="s">
        <v>3881</v>
      </c>
      <c r="AH2484" s="347" t="s">
        <v>1231</v>
      </c>
      <c r="AI2484" s="150">
        <v>0</v>
      </c>
    </row>
    <row r="2485" spans="33:35" ht="15" customHeight="1">
      <c r="AG2485" s="347" t="s">
        <v>3882</v>
      </c>
      <c r="AH2485" s="347" t="s">
        <v>3883</v>
      </c>
      <c r="AI2485" s="150">
        <v>0.52500000000000002</v>
      </c>
    </row>
    <row r="2486" spans="33:35" ht="15" customHeight="1">
      <c r="AG2486" s="347" t="s">
        <v>3884</v>
      </c>
      <c r="AH2486" s="347" t="s">
        <v>3885</v>
      </c>
      <c r="AI2486" s="150">
        <v>0</v>
      </c>
    </row>
    <row r="2487" spans="33:35" ht="15" customHeight="1">
      <c r="AG2487" s="347" t="s">
        <v>3886</v>
      </c>
      <c r="AH2487" s="347" t="s">
        <v>3887</v>
      </c>
      <c r="AI2487" s="150">
        <v>0</v>
      </c>
    </row>
    <row r="2488" spans="33:35" ht="15" customHeight="1">
      <c r="AG2488" s="347" t="s">
        <v>3888</v>
      </c>
      <c r="AH2488" s="347" t="s">
        <v>3889</v>
      </c>
      <c r="AI2488" s="150">
        <v>0</v>
      </c>
    </row>
    <row r="2489" spans="33:35" ht="15" customHeight="1">
      <c r="AG2489" s="347" t="s">
        <v>3890</v>
      </c>
      <c r="AH2489" s="347" t="s">
        <v>3891</v>
      </c>
      <c r="AI2489" s="150">
        <v>0.48899999999999993</v>
      </c>
    </row>
    <row r="2490" spans="33:35" ht="15" customHeight="1">
      <c r="AG2490" s="347" t="s">
        <v>3892</v>
      </c>
      <c r="AH2490" s="347" t="s">
        <v>904</v>
      </c>
      <c r="AI2490" s="150">
        <v>0.44800000000000001</v>
      </c>
    </row>
    <row r="2491" spans="33:35" ht="15" customHeight="1">
      <c r="AG2491" s="347" t="s">
        <v>3893</v>
      </c>
      <c r="AH2491" s="347" t="s">
        <v>1464</v>
      </c>
      <c r="AI2491" s="150">
        <v>0.41499999999999998</v>
      </c>
    </row>
    <row r="2492" spans="33:35" ht="15" customHeight="1">
      <c r="AG2492" s="347" t="s">
        <v>3894</v>
      </c>
      <c r="AH2492" s="347" t="s">
        <v>1010</v>
      </c>
      <c r="AI2492" s="150">
        <v>0.189</v>
      </c>
    </row>
    <row r="2493" spans="33:35" ht="15" customHeight="1">
      <c r="AG2493" s="347" t="s">
        <v>3895</v>
      </c>
      <c r="AH2493" s="347" t="s">
        <v>3896</v>
      </c>
      <c r="AI2493" s="150">
        <v>0.53</v>
      </c>
    </row>
    <row r="2494" spans="33:35" ht="15" customHeight="1">
      <c r="AG2494" s="347" t="s">
        <v>3897</v>
      </c>
      <c r="AH2494" s="347" t="s">
        <v>3898</v>
      </c>
      <c r="AI2494" s="150">
        <v>0.54900000000000004</v>
      </c>
    </row>
    <row r="2495" spans="33:35" ht="15" customHeight="1">
      <c r="AG2495" s="347" t="s">
        <v>3899</v>
      </c>
      <c r="AH2495" s="347" t="s">
        <v>1284</v>
      </c>
      <c r="AI2495" s="150">
        <v>0.39599999999999996</v>
      </c>
    </row>
    <row r="2496" spans="33:35" ht="15" customHeight="1">
      <c r="AG2496" s="347" t="s">
        <v>3900</v>
      </c>
      <c r="AH2496" s="347" t="s">
        <v>3901</v>
      </c>
      <c r="AI2496" s="150">
        <v>0.48000000000000004</v>
      </c>
    </row>
    <row r="2497" spans="33:35" ht="15" customHeight="1">
      <c r="AG2497" s="347" t="s">
        <v>3902</v>
      </c>
      <c r="AH2497" s="347" t="s">
        <v>1253</v>
      </c>
      <c r="AI2497" s="150">
        <v>0.44900000000000001</v>
      </c>
    </row>
    <row r="2498" spans="33:35" ht="15" customHeight="1">
      <c r="AG2498" s="347" t="s">
        <v>3903</v>
      </c>
      <c r="AH2498" s="347" t="s">
        <v>3904</v>
      </c>
      <c r="AI2498" s="150">
        <v>0</v>
      </c>
    </row>
    <row r="2499" spans="33:35" ht="15" customHeight="1">
      <c r="AG2499" s="347" t="s">
        <v>3905</v>
      </c>
      <c r="AH2499" s="347" t="s">
        <v>3906</v>
      </c>
      <c r="AI2499" s="150">
        <v>0.499</v>
      </c>
    </row>
    <row r="2500" spans="33:35" ht="15" customHeight="1">
      <c r="AG2500" s="347" t="s">
        <v>3907</v>
      </c>
      <c r="AH2500" s="347" t="s">
        <v>2545</v>
      </c>
      <c r="AI2500" s="150">
        <v>0.54699999999999993</v>
      </c>
    </row>
    <row r="2501" spans="33:35" ht="15" customHeight="1">
      <c r="AG2501" s="347" t="s">
        <v>3908</v>
      </c>
      <c r="AH2501" s="347" t="s">
        <v>738</v>
      </c>
      <c r="AI2501" s="150">
        <v>0.51600000000000001</v>
      </c>
    </row>
    <row r="2502" spans="33:35" ht="15" customHeight="1">
      <c r="AG2502" s="347" t="s">
        <v>3909</v>
      </c>
      <c r="AH2502" s="347" t="s">
        <v>1258</v>
      </c>
      <c r="AI2502" s="150">
        <v>0.50900000000000001</v>
      </c>
    </row>
    <row r="2503" spans="33:35" ht="15" customHeight="1">
      <c r="AG2503" s="347" t="s">
        <v>3910</v>
      </c>
      <c r="AH2503" s="347" t="s">
        <v>966</v>
      </c>
      <c r="AI2503" s="150">
        <v>0.51</v>
      </c>
    </row>
    <row r="2504" spans="33:35" ht="15" customHeight="1">
      <c r="AG2504" s="347" t="s">
        <v>3911</v>
      </c>
      <c r="AH2504" s="347" t="s">
        <v>1489</v>
      </c>
      <c r="AI2504" s="150">
        <v>0.56999999999999995</v>
      </c>
    </row>
    <row r="2505" spans="33:35" ht="15" customHeight="1">
      <c r="AG2505" s="347" t="s">
        <v>3912</v>
      </c>
      <c r="AH2505" s="347" t="s">
        <v>1229</v>
      </c>
      <c r="AI2505" s="150">
        <v>0.49799999999999994</v>
      </c>
    </row>
    <row r="2506" spans="33:35" ht="15" customHeight="1">
      <c r="AG2506" s="347" t="s">
        <v>3913</v>
      </c>
      <c r="AH2506" s="347" t="s">
        <v>3914</v>
      </c>
      <c r="AI2506" s="150">
        <v>0.5</v>
      </c>
    </row>
    <row r="2507" spans="33:35" ht="15" customHeight="1">
      <c r="AG2507" s="347" t="s">
        <v>3915</v>
      </c>
      <c r="AH2507" s="347" t="s">
        <v>838</v>
      </c>
      <c r="AI2507" s="150">
        <v>0.70299999999999996</v>
      </c>
    </row>
    <row r="2508" spans="33:35" ht="15" customHeight="1">
      <c r="AG2508" s="347" t="s">
        <v>3916</v>
      </c>
      <c r="AH2508" s="347" t="s">
        <v>3917</v>
      </c>
      <c r="AI2508" s="150">
        <v>0.59000000000000008</v>
      </c>
    </row>
    <row r="2509" spans="33:35" ht="15" customHeight="1">
      <c r="AG2509" s="347" t="s">
        <v>3918</v>
      </c>
      <c r="AH2509" s="347" t="s">
        <v>3919</v>
      </c>
      <c r="AI2509" s="150">
        <v>0.39300000000000002</v>
      </c>
    </row>
    <row r="2510" spans="33:35" ht="15" customHeight="1">
      <c r="AG2510" s="347" t="s">
        <v>3920</v>
      </c>
      <c r="AH2510" s="347" t="s">
        <v>3921</v>
      </c>
      <c r="AI2510" s="150">
        <v>0.499</v>
      </c>
    </row>
    <row r="2511" spans="33:35" ht="15" customHeight="1">
      <c r="AG2511" s="347" t="s">
        <v>3922</v>
      </c>
      <c r="AH2511" s="347" t="s">
        <v>1142</v>
      </c>
      <c r="AI2511" s="150">
        <v>0.495</v>
      </c>
    </row>
    <row r="2512" spans="33:35" ht="15" customHeight="1">
      <c r="AG2512" s="347" t="s">
        <v>3923</v>
      </c>
      <c r="AH2512" s="347" t="s">
        <v>3924</v>
      </c>
      <c r="AI2512" s="150">
        <v>0.39399999999999996</v>
      </c>
    </row>
    <row r="2513" spans="33:35" ht="15" customHeight="1">
      <c r="AG2513" s="347" t="s">
        <v>3925</v>
      </c>
      <c r="AH2513" s="347" t="s">
        <v>839</v>
      </c>
      <c r="AI2513" s="150">
        <v>0.45100000000000001</v>
      </c>
    </row>
    <row r="2514" spans="33:35" ht="15" customHeight="1">
      <c r="AG2514" s="347" t="s">
        <v>3926</v>
      </c>
      <c r="AH2514" s="347" t="s">
        <v>1470</v>
      </c>
      <c r="AI2514" s="150">
        <v>0.29399999999999998</v>
      </c>
    </row>
    <row r="2515" spans="33:35" ht="15" customHeight="1">
      <c r="AG2515" s="347" t="s">
        <v>3927</v>
      </c>
      <c r="AH2515" s="347" t="s">
        <v>1067</v>
      </c>
      <c r="AI2515" s="150">
        <v>0.47300000000000003</v>
      </c>
    </row>
    <row r="2516" spans="33:35" ht="15" customHeight="1">
      <c r="AG2516" s="347" t="s">
        <v>3928</v>
      </c>
      <c r="AH2516" s="347" t="s">
        <v>813</v>
      </c>
      <c r="AI2516" s="150">
        <v>0.46900000000000003</v>
      </c>
    </row>
    <row r="2517" spans="33:35" ht="15" customHeight="1">
      <c r="AG2517" s="347" t="s">
        <v>3929</v>
      </c>
      <c r="AH2517" s="347" t="s">
        <v>3930</v>
      </c>
      <c r="AI2517" s="150">
        <v>0</v>
      </c>
    </row>
    <row r="2518" spans="33:35" ht="15" customHeight="1">
      <c r="AG2518" s="347" t="s">
        <v>3931</v>
      </c>
      <c r="AH2518" s="347" t="s">
        <v>3932</v>
      </c>
      <c r="AI2518" s="150">
        <v>0.39</v>
      </c>
    </row>
    <row r="2519" spans="33:35" ht="15" customHeight="1">
      <c r="AG2519" s="347" t="s">
        <v>3933</v>
      </c>
      <c r="AH2519" s="347" t="s">
        <v>3934</v>
      </c>
      <c r="AI2519" s="150">
        <v>0.45199999999999996</v>
      </c>
    </row>
    <row r="2520" spans="33:35" ht="15" customHeight="1">
      <c r="AG2520" s="347" t="s">
        <v>3935</v>
      </c>
      <c r="AH2520" s="347" t="s">
        <v>3936</v>
      </c>
      <c r="AI2520" s="150">
        <v>0.45199999999999996</v>
      </c>
    </row>
    <row r="2521" spans="33:35" ht="15" customHeight="1">
      <c r="AG2521" s="347" t="s">
        <v>3937</v>
      </c>
      <c r="AH2521" s="347" t="s">
        <v>3938</v>
      </c>
      <c r="AI2521" s="150">
        <v>0.72499999999999998</v>
      </c>
    </row>
    <row r="2522" spans="33:35" ht="15" customHeight="1">
      <c r="AG2522" s="347" t="s">
        <v>3939</v>
      </c>
      <c r="AH2522" s="347" t="s">
        <v>3940</v>
      </c>
      <c r="AI2522" s="150">
        <v>0</v>
      </c>
    </row>
    <row r="2523" spans="33:35" ht="15" customHeight="1">
      <c r="AG2523" s="347" t="s">
        <v>3941</v>
      </c>
      <c r="AH2523" s="347" t="s">
        <v>3942</v>
      </c>
      <c r="AI2523" s="150">
        <v>0.52800000000000002</v>
      </c>
    </row>
    <row r="2524" spans="33:35" ht="15" customHeight="1">
      <c r="AG2524" s="347" t="s">
        <v>3943</v>
      </c>
      <c r="AH2524" s="347" t="s">
        <v>996</v>
      </c>
      <c r="AI2524" s="150">
        <v>0.45300000000000001</v>
      </c>
    </row>
    <row r="2525" spans="33:35" ht="15" customHeight="1">
      <c r="AG2525" s="347" t="s">
        <v>3944</v>
      </c>
      <c r="AH2525" s="347" t="s">
        <v>3945</v>
      </c>
      <c r="AI2525" s="150">
        <v>0.65200000000000002</v>
      </c>
    </row>
    <row r="2526" spans="33:35" ht="15" customHeight="1">
      <c r="AG2526" s="347" t="s">
        <v>3946</v>
      </c>
      <c r="AH2526" s="347" t="s">
        <v>1493</v>
      </c>
      <c r="AI2526" s="150">
        <v>0.45300000000000001</v>
      </c>
    </row>
    <row r="2527" spans="33:35" ht="15" customHeight="1">
      <c r="AG2527" s="347" t="s">
        <v>3947</v>
      </c>
      <c r="AH2527" s="347" t="s">
        <v>1446</v>
      </c>
      <c r="AI2527" s="150">
        <v>0.433</v>
      </c>
    </row>
    <row r="2528" spans="33:35" ht="15" customHeight="1">
      <c r="AG2528" s="347" t="s">
        <v>3948</v>
      </c>
      <c r="AH2528" s="347" t="s">
        <v>1252</v>
      </c>
      <c r="AI2528" s="150">
        <v>0.56400000000000006</v>
      </c>
    </row>
    <row r="2529" spans="33:35" ht="15" customHeight="1">
      <c r="AG2529" s="347" t="s">
        <v>3949</v>
      </c>
      <c r="AH2529" s="347" t="s">
        <v>1233</v>
      </c>
      <c r="AI2529" s="150">
        <v>0.626</v>
      </c>
    </row>
    <row r="2530" spans="33:35" ht="15" customHeight="1">
      <c r="AG2530" s="347" t="s">
        <v>3950</v>
      </c>
      <c r="AH2530" s="347" t="s">
        <v>999</v>
      </c>
      <c r="AI2530" s="150">
        <v>0.57999999999999996</v>
      </c>
    </row>
    <row r="2531" spans="33:35" ht="15" customHeight="1">
      <c r="AG2531" s="347" t="s">
        <v>3951</v>
      </c>
      <c r="AH2531" s="347" t="s">
        <v>728</v>
      </c>
      <c r="AI2531" s="150">
        <v>0.56400000000000006</v>
      </c>
    </row>
    <row r="2532" spans="33:35" ht="15" customHeight="1">
      <c r="AG2532" s="347" t="s">
        <v>3952</v>
      </c>
      <c r="AH2532" s="347" t="s">
        <v>976</v>
      </c>
      <c r="AI2532" s="150">
        <v>0.45300000000000001</v>
      </c>
    </row>
    <row r="2533" spans="33:35" ht="15" customHeight="1">
      <c r="AG2533" s="347" t="s">
        <v>3953</v>
      </c>
      <c r="AH2533" s="347" t="s">
        <v>2163</v>
      </c>
      <c r="AI2533" s="150">
        <v>0</v>
      </c>
    </row>
    <row r="2534" spans="33:35" ht="15" customHeight="1">
      <c r="AG2534" s="347" t="s">
        <v>3954</v>
      </c>
      <c r="AH2534" s="347" t="s">
        <v>3955</v>
      </c>
      <c r="AI2534" s="150">
        <v>0.47600000000000003</v>
      </c>
    </row>
    <row r="2535" spans="33:35" ht="15" customHeight="1">
      <c r="AG2535" s="347" t="s">
        <v>3956</v>
      </c>
      <c r="AH2535" s="347" t="s">
        <v>3957</v>
      </c>
      <c r="AI2535" s="150">
        <v>0.47600000000000003</v>
      </c>
    </row>
    <row r="2536" spans="33:35" ht="15" customHeight="1">
      <c r="AG2536" s="347" t="s">
        <v>3958</v>
      </c>
      <c r="AH2536" s="347" t="s">
        <v>980</v>
      </c>
      <c r="AI2536" s="150">
        <v>0.5109999999999999</v>
      </c>
    </row>
    <row r="2537" spans="33:35" ht="15" customHeight="1">
      <c r="AG2537" s="347" t="s">
        <v>3959</v>
      </c>
      <c r="AH2537" s="347" t="s">
        <v>1123</v>
      </c>
      <c r="AI2537" s="150">
        <v>0.47</v>
      </c>
    </row>
    <row r="2538" spans="33:35" ht="15" customHeight="1">
      <c r="AG2538" s="347" t="s">
        <v>3960</v>
      </c>
      <c r="AH2538" s="347" t="s">
        <v>1021</v>
      </c>
      <c r="AI2538" s="150">
        <v>0.44</v>
      </c>
    </row>
    <row r="2539" spans="33:35" ht="15" customHeight="1">
      <c r="AG2539" s="347" t="s">
        <v>3961</v>
      </c>
      <c r="AH2539" s="347" t="s">
        <v>1116</v>
      </c>
      <c r="AI2539" s="150">
        <v>0.49399999999999999</v>
      </c>
    </row>
    <row r="2540" spans="33:35" ht="15" customHeight="1">
      <c r="AG2540" s="347" t="s">
        <v>3962</v>
      </c>
      <c r="AH2540" s="347" t="s">
        <v>3963</v>
      </c>
      <c r="AI2540" s="150">
        <v>0.29399999999999998</v>
      </c>
    </row>
    <row r="2541" spans="33:35" ht="15" customHeight="1">
      <c r="AG2541" s="347" t="s">
        <v>3964</v>
      </c>
      <c r="AH2541" s="347" t="s">
        <v>3965</v>
      </c>
      <c r="AI2541" s="150">
        <v>0.49700000000000005</v>
      </c>
    </row>
    <row r="2542" spans="33:35" ht="15" customHeight="1">
      <c r="AG2542" s="347" t="s">
        <v>3966</v>
      </c>
      <c r="AH2542" s="347" t="s">
        <v>1291</v>
      </c>
      <c r="AI2542" s="150">
        <v>0.42399999999999999</v>
      </c>
    </row>
    <row r="2543" spans="33:35" ht="15" customHeight="1">
      <c r="AG2543" s="347" t="s">
        <v>3967</v>
      </c>
      <c r="AH2543" s="347" t="s">
        <v>1019</v>
      </c>
      <c r="AI2543" s="150">
        <v>0.46599999999999997</v>
      </c>
    </row>
    <row r="2544" spans="33:35" ht="15" customHeight="1">
      <c r="AG2544" s="347" t="s">
        <v>3968</v>
      </c>
      <c r="AH2544" s="347" t="s">
        <v>971</v>
      </c>
      <c r="AI2544" s="150">
        <v>0.41699999999999998</v>
      </c>
    </row>
    <row r="2545" spans="33:35" ht="15" customHeight="1">
      <c r="AG2545" s="347" t="s">
        <v>3969</v>
      </c>
      <c r="AH2545" s="347" t="s">
        <v>931</v>
      </c>
      <c r="AI2545" s="150">
        <v>0.505</v>
      </c>
    </row>
    <row r="2546" spans="33:35" ht="15" customHeight="1">
      <c r="AG2546" s="347" t="s">
        <v>3970</v>
      </c>
      <c r="AH2546" s="347" t="s">
        <v>967</v>
      </c>
      <c r="AI2546" s="150">
        <v>0.50900000000000001</v>
      </c>
    </row>
    <row r="2547" spans="33:35" ht="15" customHeight="1">
      <c r="AG2547" s="347" t="s">
        <v>3971</v>
      </c>
      <c r="AH2547" s="347" t="s">
        <v>3972</v>
      </c>
      <c r="AI2547" s="150">
        <v>0.501</v>
      </c>
    </row>
    <row r="2548" spans="33:35" ht="15" customHeight="1">
      <c r="AG2548" s="347" t="s">
        <v>3973</v>
      </c>
      <c r="AH2548" s="347" t="s">
        <v>936</v>
      </c>
      <c r="AI2548" s="150">
        <v>0.50800000000000001</v>
      </c>
    </row>
    <row r="2549" spans="33:35" ht="15" customHeight="1">
      <c r="AG2549" s="347" t="s">
        <v>3974</v>
      </c>
      <c r="AH2549" s="347" t="s">
        <v>3975</v>
      </c>
      <c r="AI2549" s="150">
        <v>0.5</v>
      </c>
    </row>
    <row r="2550" spans="33:35" ht="15" customHeight="1">
      <c r="AG2550" s="347" t="s">
        <v>3976</v>
      </c>
      <c r="AH2550" s="347" t="s">
        <v>939</v>
      </c>
      <c r="AI2550" s="150">
        <v>0.5</v>
      </c>
    </row>
    <row r="2551" spans="33:35" ht="15" customHeight="1">
      <c r="AG2551" s="347" t="s">
        <v>3977</v>
      </c>
      <c r="AH2551" s="347" t="s">
        <v>942</v>
      </c>
      <c r="AI2551" s="150">
        <v>0.5</v>
      </c>
    </row>
    <row r="2552" spans="33:35" ht="15" customHeight="1">
      <c r="AG2552" s="347" t="s">
        <v>3978</v>
      </c>
      <c r="AH2552" s="347" t="s">
        <v>3979</v>
      </c>
      <c r="AI2552" s="150">
        <v>0.29500000000000004</v>
      </c>
    </row>
    <row r="2553" spans="33:35" ht="15" customHeight="1">
      <c r="AG2553" s="347" t="s">
        <v>3980</v>
      </c>
      <c r="AH2553" s="347" t="s">
        <v>3981</v>
      </c>
      <c r="AI2553" s="150">
        <v>0.77600000000000002</v>
      </c>
    </row>
    <row r="2554" spans="33:35" ht="15" customHeight="1">
      <c r="AG2554" s="347" t="s">
        <v>3982</v>
      </c>
      <c r="AH2554" s="347" t="s">
        <v>3983</v>
      </c>
      <c r="AI2554" s="150">
        <v>0.56499999999999995</v>
      </c>
    </row>
    <row r="2555" spans="33:35" ht="15" customHeight="1">
      <c r="AG2555" s="347" t="s">
        <v>3984</v>
      </c>
      <c r="AH2555" s="347" t="s">
        <v>1257</v>
      </c>
      <c r="AI2555" s="150">
        <v>0.49799999999999994</v>
      </c>
    </row>
    <row r="2556" spans="33:35" ht="15" customHeight="1">
      <c r="AG2556" s="347" t="s">
        <v>3985</v>
      </c>
      <c r="AH2556" s="347" t="s">
        <v>2194</v>
      </c>
      <c r="AI2556" s="150">
        <v>0</v>
      </c>
    </row>
    <row r="2557" spans="33:35" ht="15" customHeight="1">
      <c r="AG2557" s="347" t="s">
        <v>3986</v>
      </c>
      <c r="AH2557" s="347" t="s">
        <v>2195</v>
      </c>
      <c r="AI2557" s="150">
        <v>0</v>
      </c>
    </row>
    <row r="2558" spans="33:35" ht="15" customHeight="1">
      <c r="AG2558" s="347" t="s">
        <v>3987</v>
      </c>
      <c r="AH2558" s="347" t="s">
        <v>3988</v>
      </c>
      <c r="AI2558" s="150">
        <v>0.41100000000000003</v>
      </c>
    </row>
    <row r="2559" spans="33:35" ht="15" customHeight="1">
      <c r="AG2559" s="347" t="s">
        <v>3989</v>
      </c>
      <c r="AH2559" s="347" t="s">
        <v>3990</v>
      </c>
      <c r="AI2559" s="150">
        <v>0.40799999999999997</v>
      </c>
    </row>
    <row r="2560" spans="33:35" ht="15" customHeight="1">
      <c r="AG2560" s="347" t="s">
        <v>3991</v>
      </c>
      <c r="AH2560" s="347" t="s">
        <v>3992</v>
      </c>
      <c r="AI2560" s="150">
        <v>8.3999999999999991E-2</v>
      </c>
    </row>
    <row r="2561" spans="33:35" ht="15" customHeight="1">
      <c r="AG2561" s="347" t="s">
        <v>3993</v>
      </c>
      <c r="AH2561" s="347" t="s">
        <v>3994</v>
      </c>
      <c r="AI2561" s="150">
        <v>0</v>
      </c>
    </row>
    <row r="2562" spans="33:35" ht="15" customHeight="1">
      <c r="AG2562" s="347" t="s">
        <v>3995</v>
      </c>
      <c r="AH2562" s="347" t="s">
        <v>3996</v>
      </c>
      <c r="AI2562" s="150">
        <v>0.46</v>
      </c>
    </row>
    <row r="2563" spans="33:35" ht="15" customHeight="1">
      <c r="AG2563" s="347" t="s">
        <v>3997</v>
      </c>
      <c r="AH2563" s="347" t="s">
        <v>1138</v>
      </c>
      <c r="AI2563" s="150">
        <v>0</v>
      </c>
    </row>
    <row r="2564" spans="33:35" ht="15" customHeight="1">
      <c r="AG2564" s="347" t="s">
        <v>3998</v>
      </c>
      <c r="AH2564" s="347" t="s">
        <v>1239</v>
      </c>
      <c r="AI2564" s="150">
        <v>0</v>
      </c>
    </row>
    <row r="2565" spans="33:35" ht="15" customHeight="1">
      <c r="AG2565" s="347" t="s">
        <v>3999</v>
      </c>
      <c r="AH2565" s="347" t="s">
        <v>1240</v>
      </c>
      <c r="AI2565" s="150">
        <v>0.214</v>
      </c>
    </row>
    <row r="2566" spans="33:35" ht="15" customHeight="1">
      <c r="AG2566" s="347" t="s">
        <v>4000</v>
      </c>
      <c r="AH2566" s="347" t="s">
        <v>1428</v>
      </c>
      <c r="AI2566" s="150">
        <v>0.34200000000000003</v>
      </c>
    </row>
    <row r="2567" spans="33:35" ht="15" customHeight="1">
      <c r="AG2567" s="347" t="s">
        <v>4001</v>
      </c>
      <c r="AH2567" s="347" t="s">
        <v>1429</v>
      </c>
      <c r="AI2567" s="150">
        <v>0.41499999999999998</v>
      </c>
    </row>
    <row r="2568" spans="33:35" ht="15" customHeight="1">
      <c r="AG2568" s="347" t="s">
        <v>4002</v>
      </c>
      <c r="AH2568" s="347" t="s">
        <v>4003</v>
      </c>
      <c r="AI2568" s="150">
        <v>0.438</v>
      </c>
    </row>
    <row r="2569" spans="33:35" ht="15" customHeight="1">
      <c r="AG2569" s="347" t="s">
        <v>4004</v>
      </c>
      <c r="AH2569" s="347" t="s">
        <v>4005</v>
      </c>
      <c r="AI2569" s="150">
        <v>0.44499999999999995</v>
      </c>
    </row>
    <row r="2570" spans="33:35" ht="15" customHeight="1">
      <c r="AG2570" s="347" t="s">
        <v>4006</v>
      </c>
      <c r="AH2570" s="347" t="s">
        <v>4007</v>
      </c>
      <c r="AI2570" s="150">
        <v>0.46099999999999997</v>
      </c>
    </row>
    <row r="2571" spans="33:35" ht="15" customHeight="1">
      <c r="AG2571" s="347" t="s">
        <v>4008</v>
      </c>
      <c r="AH2571" s="347" t="s">
        <v>4009</v>
      </c>
      <c r="AI2571" s="150">
        <v>0.27900000000000003</v>
      </c>
    </row>
    <row r="2572" spans="33:35" ht="15" customHeight="1">
      <c r="AG2572" s="347" t="s">
        <v>4010</v>
      </c>
      <c r="AH2572" s="347" t="s">
        <v>4011</v>
      </c>
      <c r="AI2572" s="150">
        <v>0.39</v>
      </c>
    </row>
    <row r="2573" spans="33:35" ht="15" customHeight="1">
      <c r="AG2573" s="347" t="s">
        <v>4012</v>
      </c>
      <c r="AH2573" s="347" t="s">
        <v>4013</v>
      </c>
      <c r="AI2573" s="150">
        <v>0.39</v>
      </c>
    </row>
    <row r="2574" spans="33:35" ht="15" customHeight="1">
      <c r="AG2574" s="347" t="s">
        <v>4014</v>
      </c>
      <c r="AH2574" s="347" t="s">
        <v>4015</v>
      </c>
      <c r="AI2574" s="150">
        <v>0.36499999999999999</v>
      </c>
    </row>
    <row r="2575" spans="33:35" ht="15" customHeight="1">
      <c r="AG2575" s="347" t="s">
        <v>4016</v>
      </c>
      <c r="AH2575" s="347" t="s">
        <v>4017</v>
      </c>
      <c r="AI2575" s="150">
        <v>0.47300000000000003</v>
      </c>
    </row>
    <row r="2576" spans="33:35" ht="15" customHeight="1">
      <c r="AG2576" s="347" t="s">
        <v>4018</v>
      </c>
      <c r="AH2576" s="347" t="s">
        <v>1103</v>
      </c>
      <c r="AI2576" s="150">
        <v>0</v>
      </c>
    </row>
    <row r="2577" spans="33:35" ht="15" customHeight="1">
      <c r="AG2577" s="347" t="s">
        <v>4019</v>
      </c>
      <c r="AH2577" s="347" t="s">
        <v>2201</v>
      </c>
      <c r="AI2577" s="150">
        <v>0.28999999999999998</v>
      </c>
    </row>
    <row r="2578" spans="33:35" ht="15" customHeight="1">
      <c r="AG2578" s="347" t="s">
        <v>4020</v>
      </c>
      <c r="AH2578" s="347" t="s">
        <v>2202</v>
      </c>
      <c r="AI2578" s="150">
        <v>0.39</v>
      </c>
    </row>
    <row r="2579" spans="33:35" ht="15" customHeight="1">
      <c r="AG2579" s="347" t="s">
        <v>4021</v>
      </c>
      <c r="AH2579" s="347" t="s">
        <v>2203</v>
      </c>
      <c r="AI2579" s="150">
        <v>0.49</v>
      </c>
    </row>
    <row r="2580" spans="33:35" ht="15" customHeight="1">
      <c r="AG2580" s="347" t="s">
        <v>4022</v>
      </c>
      <c r="AH2580" s="347" t="s">
        <v>2204</v>
      </c>
      <c r="AI2580" s="150">
        <v>0.316</v>
      </c>
    </row>
    <row r="2581" spans="33:35" ht="15" customHeight="1">
      <c r="AG2581" s="347" t="s">
        <v>4023</v>
      </c>
      <c r="AH2581" s="347" t="s">
        <v>4024</v>
      </c>
      <c r="AI2581" s="150">
        <v>0.72900000000000009</v>
      </c>
    </row>
    <row r="2582" spans="33:35" ht="15" customHeight="1">
      <c r="AG2582" s="347" t="s">
        <v>4025</v>
      </c>
      <c r="AH2582" s="347" t="s">
        <v>4026</v>
      </c>
      <c r="AI2582" s="150">
        <v>0.71399999999999997</v>
      </c>
    </row>
    <row r="2583" spans="33:35" ht="15" customHeight="1">
      <c r="AG2583" s="347" t="s">
        <v>4027</v>
      </c>
      <c r="AH2583" s="347" t="s">
        <v>1538</v>
      </c>
      <c r="AI2583" s="150">
        <v>0.439</v>
      </c>
    </row>
    <row r="2584" spans="33:35" ht="15" customHeight="1">
      <c r="AG2584" s="347" t="s">
        <v>4028</v>
      </c>
      <c r="AH2584" s="347" t="s">
        <v>845</v>
      </c>
      <c r="AI2584" s="150">
        <v>0.53</v>
      </c>
    </row>
    <row r="2585" spans="33:35" ht="15" customHeight="1">
      <c r="AG2585" s="347" t="s">
        <v>4029</v>
      </c>
      <c r="AH2585" s="347" t="s">
        <v>1071</v>
      </c>
      <c r="AI2585" s="150">
        <v>0.32500000000000001</v>
      </c>
    </row>
    <row r="2586" spans="33:35" ht="15" customHeight="1">
      <c r="AG2586" s="347" t="s">
        <v>4030</v>
      </c>
      <c r="AH2586" s="347" t="s">
        <v>1172</v>
      </c>
      <c r="AI2586" s="150">
        <v>0.50600000000000001</v>
      </c>
    </row>
    <row r="2587" spans="33:35" ht="15" customHeight="1">
      <c r="AG2587" s="347" t="s">
        <v>4031</v>
      </c>
      <c r="AH2587" s="347" t="s">
        <v>4032</v>
      </c>
      <c r="AI2587" s="150">
        <v>0.44600000000000001</v>
      </c>
    </row>
    <row r="2588" spans="33:35" ht="15" customHeight="1">
      <c r="AG2588" s="347" t="s">
        <v>4033</v>
      </c>
      <c r="AH2588" s="347" t="s">
        <v>1483</v>
      </c>
      <c r="AI2588" s="150">
        <v>0.55199999999999994</v>
      </c>
    </row>
    <row r="2589" spans="33:35" ht="15" customHeight="1">
      <c r="AG2589" s="347" t="s">
        <v>4034</v>
      </c>
      <c r="AH2589" s="347" t="s">
        <v>4035</v>
      </c>
      <c r="AI2589" s="150">
        <v>0</v>
      </c>
    </row>
    <row r="2590" spans="33:35" ht="15" customHeight="1">
      <c r="AG2590" s="347" t="s">
        <v>4036</v>
      </c>
      <c r="AH2590" s="347" t="s">
        <v>4037</v>
      </c>
      <c r="AI2590" s="150">
        <v>0.46700000000000003</v>
      </c>
    </row>
    <row r="2591" spans="33:35" ht="15" customHeight="1">
      <c r="AG2591" s="347" t="s">
        <v>4038</v>
      </c>
      <c r="AH2591" s="347" t="s">
        <v>4039</v>
      </c>
      <c r="AI2591" s="150">
        <v>0.44700000000000001</v>
      </c>
    </row>
    <row r="2592" spans="33:35" ht="15" customHeight="1">
      <c r="AG2592" s="347" t="s">
        <v>4040</v>
      </c>
      <c r="AH2592" s="347" t="s">
        <v>4041</v>
      </c>
      <c r="AI2592" s="150">
        <v>0.495</v>
      </c>
    </row>
    <row r="2593" spans="33:35" ht="15" customHeight="1">
      <c r="AG2593" s="347" t="s">
        <v>4042</v>
      </c>
      <c r="AH2593" s="347" t="s">
        <v>4043</v>
      </c>
      <c r="AI2593" s="150">
        <v>0.43</v>
      </c>
    </row>
    <row r="2594" spans="33:35" ht="15" customHeight="1">
      <c r="AG2594" s="347" t="s">
        <v>4044</v>
      </c>
      <c r="AH2594" s="347" t="s">
        <v>1550</v>
      </c>
      <c r="AI2594" s="150">
        <v>0.51800000000000002</v>
      </c>
    </row>
    <row r="2595" spans="33:35" ht="15" customHeight="1">
      <c r="AG2595" s="347" t="s">
        <v>4045</v>
      </c>
      <c r="AH2595" s="347" t="s">
        <v>731</v>
      </c>
      <c r="AI2595" s="150">
        <v>0.52300000000000002</v>
      </c>
    </row>
    <row r="2596" spans="33:35" ht="15" customHeight="1">
      <c r="AG2596" s="347" t="s">
        <v>4046</v>
      </c>
      <c r="AH2596" s="347" t="s">
        <v>905</v>
      </c>
      <c r="AI2596" s="150">
        <v>0.47</v>
      </c>
    </row>
    <row r="2597" spans="33:35" ht="15" customHeight="1">
      <c r="AG2597" s="347" t="s">
        <v>4047</v>
      </c>
      <c r="AH2597" s="347" t="s">
        <v>1282</v>
      </c>
      <c r="AI2597" s="150">
        <v>0.54600000000000004</v>
      </c>
    </row>
    <row r="2598" spans="33:35" ht="15" customHeight="1">
      <c r="AG2598" s="347" t="s">
        <v>4048</v>
      </c>
      <c r="AH2598" s="347" t="s">
        <v>1476</v>
      </c>
      <c r="AI2598" s="150">
        <v>0.55500000000000005</v>
      </c>
    </row>
    <row r="2599" spans="33:35" ht="15" customHeight="1">
      <c r="AG2599" s="347" t="s">
        <v>4049</v>
      </c>
      <c r="AH2599" s="347" t="s">
        <v>848</v>
      </c>
      <c r="AI2599" s="150">
        <v>0.46</v>
      </c>
    </row>
    <row r="2600" spans="33:35" ht="15" customHeight="1">
      <c r="AG2600" s="347" t="s">
        <v>4050</v>
      </c>
      <c r="AH2600" s="347" t="s">
        <v>1487</v>
      </c>
      <c r="AI2600" s="150">
        <v>0.39300000000000002</v>
      </c>
    </row>
    <row r="2601" spans="33:35" ht="15" customHeight="1">
      <c r="AG2601" s="347" t="s">
        <v>4051</v>
      </c>
      <c r="AH2601" s="347" t="s">
        <v>1033</v>
      </c>
      <c r="AI2601" s="150">
        <v>0.53900000000000003</v>
      </c>
    </row>
    <row r="2602" spans="33:35" ht="15" customHeight="1">
      <c r="AG2602" s="347" t="s">
        <v>4052</v>
      </c>
      <c r="AH2602" s="347" t="s">
        <v>1450</v>
      </c>
      <c r="AI2602" s="150">
        <v>0.47699999999999998</v>
      </c>
    </row>
    <row r="2603" spans="33:35" ht="15" customHeight="1">
      <c r="AG2603" s="347" t="s">
        <v>4053</v>
      </c>
      <c r="AH2603" s="347" t="s">
        <v>1148</v>
      </c>
      <c r="AI2603" s="150">
        <v>0.52899999999999991</v>
      </c>
    </row>
    <row r="2604" spans="33:35" ht="15" customHeight="1">
      <c r="AG2604" s="347" t="s">
        <v>4054</v>
      </c>
      <c r="AH2604" s="347" t="s">
        <v>850</v>
      </c>
      <c r="AI2604" s="150">
        <v>0.50900000000000001</v>
      </c>
    </row>
    <row r="2605" spans="33:35" ht="15" customHeight="1">
      <c r="AG2605" s="347" t="s">
        <v>4055</v>
      </c>
      <c r="AH2605" s="347" t="s">
        <v>1017</v>
      </c>
      <c r="AI2605" s="150">
        <v>0.50600000000000001</v>
      </c>
    </row>
    <row r="2606" spans="33:35" ht="15" customHeight="1">
      <c r="AG2606" s="347" t="s">
        <v>4056</v>
      </c>
      <c r="AH2606" s="347" t="s">
        <v>1901</v>
      </c>
      <c r="AI2606" s="150">
        <v>0.30200000000000005</v>
      </c>
    </row>
    <row r="2607" spans="33:35" ht="15" customHeight="1">
      <c r="AG2607" s="347" t="s">
        <v>4057</v>
      </c>
      <c r="AH2607" s="347" t="s">
        <v>4058</v>
      </c>
      <c r="AI2607" s="150">
        <v>0.55300000000000005</v>
      </c>
    </row>
    <row r="2608" spans="33:35" ht="15" customHeight="1">
      <c r="AG2608" s="347" t="s">
        <v>4059</v>
      </c>
      <c r="AH2608" s="347" t="s">
        <v>4060</v>
      </c>
      <c r="AI2608" s="150">
        <v>0.46299999999999997</v>
      </c>
    </row>
    <row r="2609" spans="33:35" ht="15" customHeight="1">
      <c r="AG2609" s="347" t="s">
        <v>4061</v>
      </c>
      <c r="AH2609" s="347" t="s">
        <v>4062</v>
      </c>
      <c r="AI2609" s="150">
        <v>0</v>
      </c>
    </row>
    <row r="2610" spans="33:35" ht="15" customHeight="1">
      <c r="AG2610" s="347" t="s">
        <v>4063</v>
      </c>
      <c r="AH2610" s="347" t="s">
        <v>4064</v>
      </c>
      <c r="AI2610" s="150">
        <v>0.52700000000000002</v>
      </c>
    </row>
    <row r="2611" spans="33:35" ht="15" customHeight="1">
      <c r="AG2611" s="347" t="s">
        <v>4065</v>
      </c>
      <c r="AH2611" s="347" t="s">
        <v>4066</v>
      </c>
      <c r="AI2611" s="150">
        <v>0.60199999999999998</v>
      </c>
    </row>
    <row r="2612" spans="33:35" ht="15" customHeight="1">
      <c r="AG2612" s="347" t="s">
        <v>4067</v>
      </c>
      <c r="AH2612" s="347" t="s">
        <v>4068</v>
      </c>
      <c r="AI2612" s="150">
        <v>6.8999999999999992E-2</v>
      </c>
    </row>
    <row r="2613" spans="33:35" ht="15" customHeight="1">
      <c r="AG2613" s="347" t="s">
        <v>4069</v>
      </c>
      <c r="AH2613" s="347" t="s">
        <v>4070</v>
      </c>
      <c r="AI2613" s="150">
        <v>0.38900000000000001</v>
      </c>
    </row>
    <row r="2614" spans="33:35" ht="15" customHeight="1">
      <c r="AG2614" s="347" t="s">
        <v>4071</v>
      </c>
      <c r="AH2614" s="347" t="s">
        <v>4072</v>
      </c>
      <c r="AI2614" s="150">
        <v>0</v>
      </c>
    </row>
    <row r="2615" spans="33:35" ht="15" customHeight="1">
      <c r="AG2615" s="347" t="s">
        <v>4073</v>
      </c>
      <c r="AH2615" s="347" t="s">
        <v>4074</v>
      </c>
      <c r="AI2615" s="150">
        <v>0.47</v>
      </c>
    </row>
    <row r="2616" spans="33:35" ht="15" customHeight="1">
      <c r="AG2616" s="347" t="s">
        <v>4075</v>
      </c>
      <c r="AH2616" s="347" t="s">
        <v>2219</v>
      </c>
      <c r="AI2616" s="150">
        <v>0</v>
      </c>
    </row>
    <row r="2617" spans="33:35" ht="15" customHeight="1">
      <c r="AG2617" s="347" t="s">
        <v>4076</v>
      </c>
      <c r="AH2617" s="347" t="s">
        <v>4077</v>
      </c>
      <c r="AI2617" s="150">
        <v>0.373</v>
      </c>
    </row>
    <row r="2618" spans="33:35" ht="15" customHeight="1">
      <c r="AG2618" s="347" t="s">
        <v>4078</v>
      </c>
      <c r="AH2618" s="347" t="s">
        <v>4079</v>
      </c>
      <c r="AI2618" s="150">
        <v>0.36699999999999999</v>
      </c>
    </row>
    <row r="2619" spans="33:35" ht="15" customHeight="1">
      <c r="AG2619" s="347" t="s">
        <v>4080</v>
      </c>
      <c r="AH2619" s="347" t="s">
        <v>1404</v>
      </c>
      <c r="AI2619" s="150">
        <v>0</v>
      </c>
    </row>
    <row r="2620" spans="33:35" ht="15" customHeight="1">
      <c r="AG2620" s="347" t="s">
        <v>4081</v>
      </c>
      <c r="AH2620" s="347" t="s">
        <v>4082</v>
      </c>
      <c r="AI2620" s="150">
        <v>0.49099999999999999</v>
      </c>
    </row>
    <row r="2621" spans="33:35" ht="15" customHeight="1">
      <c r="AG2621" s="347" t="s">
        <v>4083</v>
      </c>
      <c r="AH2621" s="347" t="s">
        <v>4084</v>
      </c>
      <c r="AI2621" s="150">
        <v>0.48500000000000004</v>
      </c>
    </row>
    <row r="2622" spans="33:35" ht="15" customHeight="1">
      <c r="AG2622" s="347" t="s">
        <v>4085</v>
      </c>
      <c r="AH2622" s="347" t="s">
        <v>1127</v>
      </c>
      <c r="AI2622" s="150">
        <v>0.45300000000000001</v>
      </c>
    </row>
    <row r="2623" spans="33:35" ht="15" customHeight="1">
      <c r="AG2623" s="347" t="s">
        <v>4086</v>
      </c>
      <c r="AH2623" s="347" t="s">
        <v>4087</v>
      </c>
      <c r="AI2623" s="150">
        <v>0.40600000000000003</v>
      </c>
    </row>
    <row r="2624" spans="33:35" ht="15" customHeight="1">
      <c r="AG2624" s="347" t="s">
        <v>4088</v>
      </c>
      <c r="AH2624" s="347" t="s">
        <v>4089</v>
      </c>
      <c r="AI2624" s="150">
        <v>0.38300000000000001</v>
      </c>
    </row>
    <row r="2625" spans="33:35" ht="15" customHeight="1">
      <c r="AG2625" s="347" t="s">
        <v>4090</v>
      </c>
      <c r="AH2625" s="347" t="s">
        <v>4091</v>
      </c>
      <c r="AI2625" s="150">
        <v>0</v>
      </c>
    </row>
    <row r="2626" spans="33:35" ht="15" customHeight="1">
      <c r="AG2626" s="347" t="s">
        <v>4092</v>
      </c>
      <c r="AH2626" s="347" t="s">
        <v>4093</v>
      </c>
      <c r="AI2626" s="150">
        <v>0.41100000000000003</v>
      </c>
    </row>
    <row r="2627" spans="33:35" ht="15" customHeight="1">
      <c r="AG2627" s="347" t="s">
        <v>4094</v>
      </c>
      <c r="AH2627" s="347" t="s">
        <v>4095</v>
      </c>
      <c r="AI2627" s="150">
        <v>0.41</v>
      </c>
    </row>
    <row r="2628" spans="33:35" ht="15" customHeight="1">
      <c r="AG2628" s="347" t="s">
        <v>4096</v>
      </c>
      <c r="AH2628" s="347" t="s">
        <v>4097</v>
      </c>
      <c r="AI2628" s="150">
        <v>0.40799999999999997</v>
      </c>
    </row>
    <row r="2629" spans="33:35" ht="15" customHeight="1">
      <c r="AG2629" s="347" t="s">
        <v>4098</v>
      </c>
      <c r="AH2629" s="347" t="s">
        <v>4099</v>
      </c>
      <c r="AI2629" s="150">
        <v>0.40600000000000003</v>
      </c>
    </row>
    <row r="2630" spans="33:35" ht="15" customHeight="1">
      <c r="AG2630" s="347" t="s">
        <v>4100</v>
      </c>
      <c r="AH2630" s="347" t="s">
        <v>4101</v>
      </c>
      <c r="AI2630" s="150">
        <v>0.374</v>
      </c>
    </row>
    <row r="2631" spans="33:35" ht="15" customHeight="1">
      <c r="AG2631" s="347" t="s">
        <v>4102</v>
      </c>
      <c r="AH2631" s="347" t="s">
        <v>4103</v>
      </c>
      <c r="AI2631" s="150">
        <v>0.34299999999999997</v>
      </c>
    </row>
    <row r="2632" spans="33:35" ht="15" customHeight="1">
      <c r="AG2632" s="347" t="s">
        <v>4104</v>
      </c>
      <c r="AH2632" s="347" t="s">
        <v>4105</v>
      </c>
      <c r="AI2632" s="150">
        <v>9.8000000000000004E-2</v>
      </c>
    </row>
    <row r="2633" spans="33:35" ht="15" customHeight="1">
      <c r="AG2633" s="347" t="s">
        <v>4106</v>
      </c>
      <c r="AH2633" s="347" t="s">
        <v>4107</v>
      </c>
      <c r="AI2633" s="150">
        <v>0.39500000000000002</v>
      </c>
    </row>
    <row r="2634" spans="33:35" ht="15" customHeight="1">
      <c r="AG2634" s="347" t="s">
        <v>4108</v>
      </c>
      <c r="AH2634" s="347" t="s">
        <v>1130</v>
      </c>
      <c r="AI2634" s="150">
        <v>0.45300000000000001</v>
      </c>
    </row>
    <row r="2635" spans="33:35" ht="15" customHeight="1">
      <c r="AG2635" s="347" t="s">
        <v>4109</v>
      </c>
      <c r="AH2635" s="347" t="s">
        <v>852</v>
      </c>
      <c r="AI2635" s="150">
        <v>0.42299999999999999</v>
      </c>
    </row>
    <row r="2636" spans="33:35" ht="15" customHeight="1">
      <c r="AG2636" s="347" t="s">
        <v>4110</v>
      </c>
      <c r="AH2636" s="347" t="s">
        <v>1420</v>
      </c>
      <c r="AI2636" s="150">
        <v>0</v>
      </c>
    </row>
    <row r="2637" spans="33:35" ht="15" customHeight="1">
      <c r="AG2637" s="347" t="s">
        <v>4111</v>
      </c>
      <c r="AH2637" s="347" t="s">
        <v>4112</v>
      </c>
      <c r="AI2637" s="150">
        <v>0</v>
      </c>
    </row>
    <row r="2638" spans="33:35" ht="15" customHeight="1">
      <c r="AG2638" s="347" t="s">
        <v>4113</v>
      </c>
      <c r="AH2638" s="347" t="s">
        <v>4114</v>
      </c>
      <c r="AI2638" s="150">
        <v>0</v>
      </c>
    </row>
    <row r="2639" spans="33:35" ht="15" customHeight="1">
      <c r="AG2639" s="347" t="s">
        <v>4115</v>
      </c>
      <c r="AH2639" s="347" t="s">
        <v>1443</v>
      </c>
      <c r="AI2639" s="150">
        <v>0.48799999999999999</v>
      </c>
    </row>
    <row r="2640" spans="33:35" ht="15" customHeight="1">
      <c r="AG2640" s="347" t="s">
        <v>4116</v>
      </c>
      <c r="AH2640" s="347" t="s">
        <v>1215</v>
      </c>
      <c r="AI2640" s="150">
        <v>0</v>
      </c>
    </row>
    <row r="2641" spans="33:35" ht="15" customHeight="1">
      <c r="AG2641" s="347" t="s">
        <v>4117</v>
      </c>
      <c r="AH2641" s="347" t="s">
        <v>1414</v>
      </c>
      <c r="AI2641" s="150">
        <v>0</v>
      </c>
    </row>
    <row r="2642" spans="33:35" ht="15" customHeight="1">
      <c r="AG2642" s="347" t="s">
        <v>4118</v>
      </c>
      <c r="AH2642" s="347" t="s">
        <v>4119</v>
      </c>
      <c r="AI2642" s="150">
        <v>6.2E-2</v>
      </c>
    </row>
    <row r="2643" spans="33:35" ht="15" customHeight="1">
      <c r="AG2643" s="347" t="s">
        <v>4120</v>
      </c>
      <c r="AH2643" s="347" t="s">
        <v>4121</v>
      </c>
      <c r="AI2643" s="150">
        <v>4.3999999999999997E-2</v>
      </c>
    </row>
    <row r="2644" spans="33:35" ht="15" customHeight="1">
      <c r="AG2644" s="347" t="s">
        <v>4122</v>
      </c>
      <c r="AH2644" s="347" t="s">
        <v>4123</v>
      </c>
      <c r="AI2644" s="150">
        <v>0.43600000000000005</v>
      </c>
    </row>
    <row r="2645" spans="33:35" ht="15" customHeight="1">
      <c r="AG2645" s="347" t="s">
        <v>4124</v>
      </c>
      <c r="AH2645" s="347" t="s">
        <v>4125</v>
      </c>
      <c r="AI2645" s="150">
        <v>0.41899999999999998</v>
      </c>
    </row>
    <row r="2646" spans="33:35" ht="15" customHeight="1">
      <c r="AG2646" s="347" t="s">
        <v>4126</v>
      </c>
      <c r="AH2646" s="347" t="s">
        <v>1475</v>
      </c>
      <c r="AI2646" s="150">
        <v>0.53300000000000003</v>
      </c>
    </row>
    <row r="2647" spans="33:35" ht="15" customHeight="1">
      <c r="AG2647" s="347" t="s">
        <v>4127</v>
      </c>
      <c r="AH2647" s="347" t="s">
        <v>4128</v>
      </c>
      <c r="AI2647" s="150">
        <v>0.502</v>
      </c>
    </row>
    <row r="2648" spans="33:35" ht="15" customHeight="1">
      <c r="AG2648" s="347" t="s">
        <v>4129</v>
      </c>
      <c r="AH2648" s="347" t="s">
        <v>1044</v>
      </c>
      <c r="AI2648" s="150">
        <v>0.54299999999999993</v>
      </c>
    </row>
    <row r="2649" spans="33:35" ht="15" customHeight="1">
      <c r="AG2649" s="347" t="s">
        <v>4130</v>
      </c>
      <c r="AH2649" s="347" t="s">
        <v>4131</v>
      </c>
      <c r="AI2649" s="150">
        <v>0</v>
      </c>
    </row>
    <row r="2650" spans="33:35" ht="15" customHeight="1">
      <c r="AG2650" s="347" t="s">
        <v>4132</v>
      </c>
      <c r="AH2650" s="347" t="s">
        <v>4133</v>
      </c>
      <c r="AI2650" s="150">
        <v>0.49700000000000005</v>
      </c>
    </row>
    <row r="2651" spans="33:35" ht="15" customHeight="1">
      <c r="AG2651" s="347" t="s">
        <v>4134</v>
      </c>
      <c r="AH2651" s="347" t="s">
        <v>4135</v>
      </c>
      <c r="AI2651" s="150">
        <v>0.49700000000000005</v>
      </c>
    </row>
    <row r="2652" spans="33:35" ht="15" customHeight="1">
      <c r="AG2652" s="347" t="s">
        <v>4136</v>
      </c>
      <c r="AH2652" s="347" t="s">
        <v>4137</v>
      </c>
      <c r="AI2652" s="150">
        <v>0.51400000000000001</v>
      </c>
    </row>
    <row r="2653" spans="33:35" ht="15" customHeight="1">
      <c r="AG2653" s="347" t="s">
        <v>4138</v>
      </c>
      <c r="AH2653" s="347" t="s">
        <v>854</v>
      </c>
      <c r="AI2653" s="150">
        <v>0.51200000000000001</v>
      </c>
    </row>
    <row r="2654" spans="33:35" ht="15" customHeight="1">
      <c r="AG2654" s="347" t="s">
        <v>4139</v>
      </c>
      <c r="AH2654" s="347" t="s">
        <v>4140</v>
      </c>
      <c r="AI2654" s="150">
        <v>0.48099999999999998</v>
      </c>
    </row>
    <row r="2655" spans="33:35" ht="15" customHeight="1">
      <c r="AG2655" s="347" t="s">
        <v>4141</v>
      </c>
      <c r="AH2655" s="347" t="s">
        <v>1445</v>
      </c>
      <c r="AI2655" s="150">
        <v>0.45600000000000002</v>
      </c>
    </row>
    <row r="2656" spans="33:35" ht="15" customHeight="1">
      <c r="AG2656" s="347" t="s">
        <v>4142</v>
      </c>
      <c r="AH2656" s="347" t="s">
        <v>4143</v>
      </c>
      <c r="AI2656" s="150">
        <v>0</v>
      </c>
    </row>
    <row r="2657" spans="33:35" ht="15" customHeight="1">
      <c r="AG2657" s="347" t="s">
        <v>4144</v>
      </c>
      <c r="AH2657" s="347" t="s">
        <v>4145</v>
      </c>
      <c r="AI2657" s="150">
        <v>0.45300000000000001</v>
      </c>
    </row>
    <row r="2658" spans="33:35" ht="15" customHeight="1">
      <c r="AG2658" s="347" t="s">
        <v>4146</v>
      </c>
      <c r="AH2658" s="347" t="s">
        <v>4147</v>
      </c>
      <c r="AI2658" s="150">
        <v>0.45100000000000001</v>
      </c>
    </row>
    <row r="2659" spans="33:35" ht="15" customHeight="1">
      <c r="AG2659" s="347" t="s">
        <v>4148</v>
      </c>
      <c r="AH2659" s="347" t="s">
        <v>4149</v>
      </c>
      <c r="AI2659" s="150">
        <v>0</v>
      </c>
    </row>
    <row r="2660" spans="33:35" ht="15" customHeight="1">
      <c r="AG2660" s="347" t="s">
        <v>4150</v>
      </c>
      <c r="AH2660" s="347" t="s">
        <v>4151</v>
      </c>
      <c r="AI2660" s="150">
        <v>0.24399999999999999</v>
      </c>
    </row>
    <row r="2661" spans="33:35" ht="15" customHeight="1">
      <c r="AG2661" s="347" t="s">
        <v>4152</v>
      </c>
      <c r="AH2661" s="347" t="s">
        <v>4153</v>
      </c>
      <c r="AI2661" s="150">
        <v>0.7</v>
      </c>
    </row>
    <row r="2662" spans="33:35" ht="15" customHeight="1">
      <c r="AG2662" s="347" t="s">
        <v>4154</v>
      </c>
      <c r="AH2662" s="347" t="s">
        <v>4155</v>
      </c>
      <c r="AI2662" s="150">
        <v>0.69899999999999995</v>
      </c>
    </row>
    <row r="2663" spans="33:35" ht="15" customHeight="1">
      <c r="AG2663" s="347" t="s">
        <v>4156</v>
      </c>
      <c r="AH2663" s="347" t="s">
        <v>856</v>
      </c>
      <c r="AI2663" s="150">
        <v>0.53799999999999992</v>
      </c>
    </row>
    <row r="2664" spans="33:35" ht="15" customHeight="1">
      <c r="AG2664" s="347" t="s">
        <v>4157</v>
      </c>
      <c r="AH2664" s="347" t="s">
        <v>4158</v>
      </c>
      <c r="AI2664" s="150">
        <v>0</v>
      </c>
    </row>
    <row r="2665" spans="33:35" ht="15" customHeight="1">
      <c r="AG2665" s="347" t="s">
        <v>4159</v>
      </c>
      <c r="AH2665" s="347" t="s">
        <v>4160</v>
      </c>
      <c r="AI2665" s="150">
        <v>0.38900000000000001</v>
      </c>
    </row>
    <row r="2666" spans="33:35" ht="15" customHeight="1">
      <c r="AG2666" s="347" t="s">
        <v>4161</v>
      </c>
      <c r="AH2666" s="347" t="s">
        <v>4162</v>
      </c>
      <c r="AI2666" s="150">
        <v>0</v>
      </c>
    </row>
    <row r="2667" spans="33:35" ht="15" customHeight="1">
      <c r="AG2667" s="347" t="s">
        <v>4163</v>
      </c>
      <c r="AH2667" s="347" t="s">
        <v>4164</v>
      </c>
      <c r="AI2667" s="150">
        <v>0.23599999999999999</v>
      </c>
    </row>
    <row r="2668" spans="33:35" ht="15" customHeight="1">
      <c r="AG2668" s="347" t="s">
        <v>4165</v>
      </c>
      <c r="AH2668" s="347" t="s">
        <v>4166</v>
      </c>
      <c r="AI2668" s="150">
        <v>0.312</v>
      </c>
    </row>
    <row r="2669" spans="33:35" ht="15" customHeight="1">
      <c r="AG2669" s="347" t="s">
        <v>4167</v>
      </c>
      <c r="AH2669" s="347" t="s">
        <v>4168</v>
      </c>
      <c r="AI2669" s="150">
        <v>0.33100000000000002</v>
      </c>
    </row>
    <row r="2670" spans="33:35" ht="15" customHeight="1">
      <c r="AG2670" s="347" t="s">
        <v>4169</v>
      </c>
      <c r="AH2670" s="347" t="s">
        <v>4170</v>
      </c>
      <c r="AI2670" s="150">
        <v>0.38800000000000001</v>
      </c>
    </row>
    <row r="2671" spans="33:35" ht="15" customHeight="1">
      <c r="AG2671" s="347" t="s">
        <v>4171</v>
      </c>
      <c r="AH2671" s="347" t="s">
        <v>4172</v>
      </c>
      <c r="AI2671" s="150">
        <v>0.36900000000000005</v>
      </c>
    </row>
    <row r="2672" spans="33:35" ht="15" customHeight="1">
      <c r="AG2672" s="347" t="s">
        <v>4173</v>
      </c>
      <c r="AH2672" s="347" t="s">
        <v>4174</v>
      </c>
      <c r="AI2672" s="150">
        <v>0.35</v>
      </c>
    </row>
    <row r="2673" spans="33:35" ht="15" customHeight="1">
      <c r="AG2673" s="347" t="s">
        <v>4175</v>
      </c>
      <c r="AH2673" s="347" t="s">
        <v>4176</v>
      </c>
      <c r="AI2673" s="150">
        <v>0.29300000000000004</v>
      </c>
    </row>
    <row r="2674" spans="33:35" ht="15" customHeight="1">
      <c r="AG2674" s="347" t="s">
        <v>4177</v>
      </c>
      <c r="AH2674" s="347" t="s">
        <v>4178</v>
      </c>
      <c r="AI2674" s="150">
        <v>0.52400000000000002</v>
      </c>
    </row>
    <row r="2675" spans="33:35" ht="15" customHeight="1">
      <c r="AG2675" s="347" t="s">
        <v>4179</v>
      </c>
      <c r="AH2675" s="347" t="s">
        <v>4180</v>
      </c>
      <c r="AI2675" s="150">
        <v>0.52300000000000002</v>
      </c>
    </row>
    <row r="2676" spans="33:35" ht="15" customHeight="1">
      <c r="AG2676" s="347" t="s">
        <v>4181</v>
      </c>
      <c r="AH2676" s="347" t="s">
        <v>1263</v>
      </c>
      <c r="AI2676" s="150">
        <v>0.46200000000000002</v>
      </c>
    </row>
    <row r="2677" spans="33:35" ht="15" customHeight="1">
      <c r="AG2677" s="347" t="s">
        <v>4182</v>
      </c>
      <c r="AH2677" s="347" t="s">
        <v>1916</v>
      </c>
      <c r="AI2677" s="150">
        <v>0</v>
      </c>
    </row>
    <row r="2678" spans="33:35" ht="15" customHeight="1">
      <c r="AG2678" s="347" t="s">
        <v>4183</v>
      </c>
      <c r="AH2678" s="347" t="s">
        <v>4184</v>
      </c>
      <c r="AI2678" s="150">
        <v>0.46900000000000003</v>
      </c>
    </row>
    <row r="2679" spans="33:35" ht="15" customHeight="1">
      <c r="AG2679" s="347" t="s">
        <v>4185</v>
      </c>
      <c r="AH2679" s="347" t="s">
        <v>4186</v>
      </c>
      <c r="AI2679" s="150">
        <v>0.26400000000000001</v>
      </c>
    </row>
    <row r="2680" spans="33:35" ht="15" customHeight="1">
      <c r="AG2680" s="347" t="s">
        <v>4187</v>
      </c>
      <c r="AH2680" s="347" t="s">
        <v>4188</v>
      </c>
      <c r="AI2680" s="150">
        <v>0</v>
      </c>
    </row>
    <row r="2681" spans="33:35" ht="15" customHeight="1">
      <c r="AG2681" s="347" t="s">
        <v>4189</v>
      </c>
      <c r="AH2681" s="347" t="s">
        <v>4190</v>
      </c>
      <c r="AI2681" s="150">
        <v>0.433</v>
      </c>
    </row>
    <row r="2682" spans="33:35" ht="15" customHeight="1">
      <c r="AG2682" s="347" t="s">
        <v>4191</v>
      </c>
      <c r="AH2682" s="347" t="s">
        <v>1210</v>
      </c>
      <c r="AI2682" s="150">
        <v>0.5</v>
      </c>
    </row>
    <row r="2683" spans="33:35" ht="15" customHeight="1">
      <c r="AG2683" s="347" t="s">
        <v>4192</v>
      </c>
      <c r="AH2683" s="347" t="s">
        <v>4193</v>
      </c>
      <c r="AI2683" s="150">
        <v>0</v>
      </c>
    </row>
    <row r="2684" spans="33:35" ht="15" customHeight="1">
      <c r="AG2684" s="347" t="s">
        <v>4194</v>
      </c>
      <c r="AH2684" s="347" t="s">
        <v>4195</v>
      </c>
      <c r="AI2684" s="150">
        <v>0.40200000000000002</v>
      </c>
    </row>
    <row r="2685" spans="33:35" ht="15" customHeight="1">
      <c r="AG2685" s="347" t="s">
        <v>4196</v>
      </c>
      <c r="AH2685" s="347" t="s">
        <v>2642</v>
      </c>
      <c r="AI2685" s="150">
        <v>0</v>
      </c>
    </row>
    <row r="2686" spans="33:35" ht="15" customHeight="1">
      <c r="AG2686" s="347" t="s">
        <v>4197</v>
      </c>
      <c r="AH2686" s="347" t="s">
        <v>4198</v>
      </c>
      <c r="AI2686" s="150">
        <v>0.26100000000000001</v>
      </c>
    </row>
    <row r="2687" spans="33:35" ht="15" customHeight="1">
      <c r="AG2687" s="347" t="s">
        <v>4199</v>
      </c>
      <c r="AH2687" s="347" t="s">
        <v>4200</v>
      </c>
      <c r="AI2687" s="150">
        <v>0.314</v>
      </c>
    </row>
    <row r="2688" spans="33:35" ht="15" customHeight="1">
      <c r="AG2688" s="347" t="s">
        <v>4201</v>
      </c>
      <c r="AH2688" s="347" t="s">
        <v>4202</v>
      </c>
      <c r="AI2688" s="150">
        <v>0.38900000000000001</v>
      </c>
    </row>
    <row r="2689" spans="33:35" ht="15" customHeight="1">
      <c r="AG2689" s="347" t="s">
        <v>4203</v>
      </c>
      <c r="AH2689" s="347" t="s">
        <v>1026</v>
      </c>
      <c r="AI2689" s="150">
        <v>0.43099999999999999</v>
      </c>
    </row>
    <row r="2690" spans="33:35" ht="15" customHeight="1">
      <c r="AG2690" s="347" t="s">
        <v>4204</v>
      </c>
      <c r="AH2690" s="347" t="s">
        <v>1269</v>
      </c>
      <c r="AI2690" s="150">
        <v>0.51900000000000002</v>
      </c>
    </row>
    <row r="2691" spans="33:35" ht="15" customHeight="1">
      <c r="AG2691" s="347" t="s">
        <v>4205</v>
      </c>
      <c r="AH2691" s="347" t="s">
        <v>4206</v>
      </c>
      <c r="AI2691" s="150">
        <v>0.502</v>
      </c>
    </row>
    <row r="2692" spans="33:35" ht="15" customHeight="1">
      <c r="AG2692" s="347" t="s">
        <v>4207</v>
      </c>
      <c r="AH2692" s="347" t="s">
        <v>4208</v>
      </c>
      <c r="AI2692" s="150">
        <v>0</v>
      </c>
    </row>
    <row r="2693" spans="33:35" ht="15" customHeight="1">
      <c r="AG2693" s="347" t="s">
        <v>4209</v>
      </c>
      <c r="AH2693" s="347" t="s">
        <v>4210</v>
      </c>
      <c r="AI2693" s="150">
        <v>0.38800000000000001</v>
      </c>
    </row>
    <row r="2694" spans="33:35" ht="15" customHeight="1">
      <c r="AG2694" s="347" t="s">
        <v>4211</v>
      </c>
      <c r="AH2694" s="347" t="s">
        <v>753</v>
      </c>
      <c r="AI2694" s="150">
        <v>0.47600000000000003</v>
      </c>
    </row>
    <row r="2695" spans="33:35" ht="15" customHeight="1">
      <c r="AG2695" s="347" t="s">
        <v>4212</v>
      </c>
      <c r="AH2695" s="347" t="s">
        <v>927</v>
      </c>
      <c r="AI2695" s="150">
        <v>0.51900000000000002</v>
      </c>
    </row>
    <row r="2696" spans="33:35" ht="15" customHeight="1">
      <c r="AG2696" s="347" t="s">
        <v>4213</v>
      </c>
      <c r="AH2696" s="347" t="s">
        <v>1418</v>
      </c>
      <c r="AI2696" s="150">
        <v>0</v>
      </c>
    </row>
    <row r="2697" spans="33:35" ht="15" customHeight="1">
      <c r="AG2697" s="347" t="s">
        <v>4214</v>
      </c>
      <c r="AH2697" s="347" t="s">
        <v>4215</v>
      </c>
      <c r="AI2697" s="150">
        <v>0</v>
      </c>
    </row>
    <row r="2698" spans="33:35" ht="15" customHeight="1">
      <c r="AG2698" s="347" t="s">
        <v>4216</v>
      </c>
      <c r="AH2698" s="347" t="s">
        <v>4217</v>
      </c>
      <c r="AI2698" s="150">
        <v>0.58499999999999996</v>
      </c>
    </row>
    <row r="2699" spans="33:35" ht="15" customHeight="1">
      <c r="AG2699" s="347" t="s">
        <v>4218</v>
      </c>
      <c r="AH2699" s="347" t="s">
        <v>4219</v>
      </c>
      <c r="AI2699" s="150">
        <v>0.58499999999999996</v>
      </c>
    </row>
    <row r="2700" spans="33:35" ht="15" customHeight="1">
      <c r="AG2700" s="347" t="s">
        <v>4220</v>
      </c>
      <c r="AH2700" s="347" t="s">
        <v>4221</v>
      </c>
      <c r="AI2700" s="150">
        <v>0.86899999999999999</v>
      </c>
    </row>
    <row r="2701" spans="33:35" ht="15" customHeight="1">
      <c r="AG2701" s="347" t="s">
        <v>4222</v>
      </c>
      <c r="AH2701" s="347" t="s">
        <v>4223</v>
      </c>
      <c r="AI2701" s="150">
        <v>0</v>
      </c>
    </row>
    <row r="2702" spans="33:35" ht="15" customHeight="1">
      <c r="AG2702" s="347" t="s">
        <v>4224</v>
      </c>
      <c r="AH2702" s="347" t="s">
        <v>4225</v>
      </c>
      <c r="AI2702" s="150">
        <v>0.42599999999999999</v>
      </c>
    </row>
    <row r="2703" spans="33:35" ht="15" customHeight="1">
      <c r="AG2703" s="347" t="s">
        <v>4226</v>
      </c>
      <c r="AH2703" s="347" t="s">
        <v>4227</v>
      </c>
      <c r="AI2703" s="150">
        <v>0.42399999999999999</v>
      </c>
    </row>
    <row r="2704" spans="33:35" ht="15" customHeight="1">
      <c r="AG2704" s="347" t="s">
        <v>4228</v>
      </c>
      <c r="AH2704" s="347" t="s">
        <v>820</v>
      </c>
      <c r="AI2704" s="150">
        <v>0.47</v>
      </c>
    </row>
    <row r="2705" spans="33:35" ht="15" customHeight="1">
      <c r="AG2705" s="347" t="s">
        <v>4229</v>
      </c>
      <c r="AH2705" s="347" t="s">
        <v>951</v>
      </c>
      <c r="AI2705" s="150">
        <v>0.5</v>
      </c>
    </row>
    <row r="2706" spans="33:35" ht="15" customHeight="1">
      <c r="AG2706" s="347" t="s">
        <v>4230</v>
      </c>
      <c r="AH2706" s="347" t="s">
        <v>1023</v>
      </c>
      <c r="AI2706" s="150">
        <v>1.258</v>
      </c>
    </row>
    <row r="2707" spans="33:35" ht="15" customHeight="1">
      <c r="AG2707" s="347" t="s">
        <v>4231</v>
      </c>
      <c r="AH2707" s="347" t="s">
        <v>4232</v>
      </c>
      <c r="AI2707" s="150">
        <v>0.45</v>
      </c>
    </row>
    <row r="2708" spans="33:35" ht="15" customHeight="1">
      <c r="AG2708" s="347" t="s">
        <v>4233</v>
      </c>
      <c r="AH2708" s="347" t="s">
        <v>2653</v>
      </c>
      <c r="AI2708" s="150">
        <v>0</v>
      </c>
    </row>
    <row r="2709" spans="33:35" ht="15" customHeight="1">
      <c r="AG2709" s="347" t="s">
        <v>4234</v>
      </c>
      <c r="AH2709" s="347" t="s">
        <v>2654</v>
      </c>
      <c r="AI2709" s="150">
        <v>0.32899999999999996</v>
      </c>
    </row>
    <row r="2710" spans="33:35" ht="15" customHeight="1">
      <c r="AG2710" s="347" t="s">
        <v>4235</v>
      </c>
      <c r="AH2710" s="347" t="s">
        <v>4236</v>
      </c>
      <c r="AI2710" s="150">
        <v>0</v>
      </c>
    </row>
    <row r="2711" spans="33:35" ht="15" customHeight="1">
      <c r="AG2711" s="347" t="s">
        <v>4237</v>
      </c>
      <c r="AH2711" s="347" t="s">
        <v>4238</v>
      </c>
      <c r="AI2711" s="150">
        <v>0.503</v>
      </c>
    </row>
    <row r="2712" spans="33:35" ht="15" customHeight="1">
      <c r="AG2712" s="347" t="s">
        <v>4239</v>
      </c>
      <c r="AH2712" s="347" t="s">
        <v>4240</v>
      </c>
      <c r="AI2712" s="150">
        <v>0.38900000000000001</v>
      </c>
    </row>
    <row r="2713" spans="33:35" ht="15" customHeight="1">
      <c r="AG2713" s="347" t="s">
        <v>4241</v>
      </c>
      <c r="AH2713" s="347" t="s">
        <v>4242</v>
      </c>
      <c r="AI2713" s="150">
        <v>0.63500000000000001</v>
      </c>
    </row>
    <row r="2714" spans="33:35" ht="15" customHeight="1">
      <c r="AG2714" s="347" t="s">
        <v>4243</v>
      </c>
      <c r="AH2714" s="347" t="s">
        <v>4244</v>
      </c>
      <c r="AI2714" s="150">
        <v>0.53300000000000003</v>
      </c>
    </row>
    <row r="2715" spans="33:35" ht="15" customHeight="1">
      <c r="AG2715" s="347" t="s">
        <v>4245</v>
      </c>
      <c r="AH2715" s="347" t="s">
        <v>4246</v>
      </c>
      <c r="AI2715" s="150">
        <v>0.53200000000000003</v>
      </c>
    </row>
    <row r="2716" spans="33:35" ht="15" customHeight="1">
      <c r="AG2716" s="347" t="s">
        <v>4247</v>
      </c>
      <c r="AH2716" s="347" t="s">
        <v>4248</v>
      </c>
      <c r="AI2716" s="150">
        <v>0.37</v>
      </c>
    </row>
    <row r="2717" spans="33:35" ht="15" customHeight="1">
      <c r="AG2717" s="347" t="s">
        <v>4249</v>
      </c>
      <c r="AH2717" s="347" t="s">
        <v>4250</v>
      </c>
      <c r="AI2717" s="150">
        <v>0.504</v>
      </c>
    </row>
    <row r="2718" spans="33:35" ht="15" customHeight="1">
      <c r="AG2718" s="347" t="s">
        <v>4251</v>
      </c>
      <c r="AH2718" s="347" t="s">
        <v>1448</v>
      </c>
      <c r="AI2718" s="150">
        <v>0.55099999999999993</v>
      </c>
    </row>
    <row r="2719" spans="33:35" ht="15" customHeight="1">
      <c r="AG2719" s="347" t="s">
        <v>4252</v>
      </c>
      <c r="AH2719" s="347" t="s">
        <v>1497</v>
      </c>
      <c r="AI2719" s="150">
        <v>0.50700000000000001</v>
      </c>
    </row>
    <row r="2720" spans="33:35" ht="15" customHeight="1">
      <c r="AG2720" s="347" t="s">
        <v>4253</v>
      </c>
      <c r="AH2720" s="347" t="s">
        <v>1471</v>
      </c>
      <c r="AI2720" s="150">
        <v>0.37</v>
      </c>
    </row>
    <row r="2721" spans="33:35" ht="15" customHeight="1">
      <c r="AG2721" s="347" t="s">
        <v>4254</v>
      </c>
      <c r="AH2721" s="347" t="s">
        <v>4255</v>
      </c>
      <c r="AI2721" s="150">
        <v>0.53700000000000003</v>
      </c>
    </row>
    <row r="2722" spans="33:35" ht="15" customHeight="1">
      <c r="AG2722" s="347" t="s">
        <v>4256</v>
      </c>
      <c r="AH2722" s="347" t="s">
        <v>1052</v>
      </c>
      <c r="AI2722" s="150">
        <v>0.61</v>
      </c>
    </row>
    <row r="2723" spans="33:35" ht="15" customHeight="1">
      <c r="AG2723" s="347" t="s">
        <v>4257</v>
      </c>
      <c r="AH2723" s="347" t="s">
        <v>1074</v>
      </c>
      <c r="AI2723" s="150">
        <v>0.41300000000000003</v>
      </c>
    </row>
    <row r="2724" spans="33:35" ht="15" customHeight="1">
      <c r="AG2724" s="347" t="s">
        <v>4258</v>
      </c>
      <c r="AH2724" s="347" t="s">
        <v>4259</v>
      </c>
      <c r="AI2724" s="150">
        <v>0</v>
      </c>
    </row>
    <row r="2725" spans="33:35" ht="15" customHeight="1">
      <c r="AG2725" s="347" t="s">
        <v>4260</v>
      </c>
      <c r="AH2725" s="347" t="s">
        <v>4261</v>
      </c>
      <c r="AI2725" s="150">
        <v>0.49</v>
      </c>
    </row>
    <row r="2726" spans="33:35" ht="15" customHeight="1">
      <c r="AG2726" s="347" t="s">
        <v>4262</v>
      </c>
      <c r="AH2726" s="347" t="s">
        <v>859</v>
      </c>
      <c r="AI2726" s="150">
        <v>4.1999999999999996E-2</v>
      </c>
    </row>
    <row r="2727" spans="33:35" ht="15" customHeight="1">
      <c r="AG2727" s="347" t="s">
        <v>4263</v>
      </c>
      <c r="AH2727" s="347" t="s">
        <v>4264</v>
      </c>
      <c r="AI2727" s="150">
        <v>0</v>
      </c>
    </row>
    <row r="2728" spans="33:35" ht="15" customHeight="1">
      <c r="AG2728" s="347" t="s">
        <v>4265</v>
      </c>
      <c r="AH2728" s="347" t="s">
        <v>4266</v>
      </c>
      <c r="AI2728" s="150">
        <v>0</v>
      </c>
    </row>
    <row r="2729" spans="33:35" ht="15" customHeight="1">
      <c r="AG2729" s="347" t="s">
        <v>4267</v>
      </c>
      <c r="AH2729" s="347" t="s">
        <v>4268</v>
      </c>
      <c r="AI2729" s="150">
        <v>0.36399999999999999</v>
      </c>
    </row>
    <row r="2730" spans="33:35" ht="15" customHeight="1">
      <c r="AG2730" s="347" t="s">
        <v>4269</v>
      </c>
      <c r="AH2730" s="347" t="s">
        <v>1934</v>
      </c>
      <c r="AI2730" s="150">
        <v>0</v>
      </c>
    </row>
    <row r="2731" spans="33:35" ht="15" customHeight="1">
      <c r="AG2731" s="347" t="s">
        <v>4270</v>
      </c>
      <c r="AH2731" s="347" t="s">
        <v>2260</v>
      </c>
      <c r="AI2731" s="150">
        <v>0</v>
      </c>
    </row>
    <row r="2732" spans="33:35" ht="15" customHeight="1">
      <c r="AG2732" s="347" t="s">
        <v>4271</v>
      </c>
      <c r="AH2732" s="347" t="s">
        <v>2666</v>
      </c>
      <c r="AI2732" s="150">
        <v>0</v>
      </c>
    </row>
    <row r="2733" spans="33:35" ht="15" customHeight="1">
      <c r="AG2733" s="347" t="s">
        <v>4272</v>
      </c>
      <c r="AH2733" s="347" t="s">
        <v>2667</v>
      </c>
      <c r="AI2733" s="150">
        <v>0</v>
      </c>
    </row>
    <row r="2734" spans="33:35" ht="15" customHeight="1">
      <c r="AG2734" s="347" t="s">
        <v>4273</v>
      </c>
      <c r="AH2734" s="347" t="s">
        <v>4274</v>
      </c>
      <c r="AI2734" s="150">
        <v>0</v>
      </c>
    </row>
    <row r="2735" spans="33:35" ht="15" customHeight="1">
      <c r="AG2735" s="347" t="s">
        <v>4275</v>
      </c>
      <c r="AH2735" s="347" t="s">
        <v>4276</v>
      </c>
      <c r="AI2735" s="150">
        <v>0</v>
      </c>
    </row>
    <row r="2736" spans="33:35" ht="15" customHeight="1">
      <c r="AG2736" s="347" t="s">
        <v>4277</v>
      </c>
      <c r="AH2736" s="347" t="s">
        <v>4278</v>
      </c>
      <c r="AI2736" s="150">
        <v>0.442</v>
      </c>
    </row>
    <row r="2737" spans="33:35" ht="15" customHeight="1">
      <c r="AG2737" s="347" t="s">
        <v>4279</v>
      </c>
      <c r="AH2737" s="347" t="s">
        <v>4280</v>
      </c>
      <c r="AI2737" s="150">
        <v>0.441</v>
      </c>
    </row>
    <row r="2738" spans="33:35" ht="15" customHeight="1">
      <c r="AG2738" s="347" t="s">
        <v>4281</v>
      </c>
      <c r="AH2738" s="347" t="s">
        <v>1324</v>
      </c>
      <c r="AI2738" s="150">
        <v>0.47499999999999998</v>
      </c>
    </row>
    <row r="2739" spans="33:35" ht="15" customHeight="1">
      <c r="AG2739" s="347" t="s">
        <v>4282</v>
      </c>
      <c r="AH2739" s="347" t="s">
        <v>1350</v>
      </c>
      <c r="AI2739" s="150">
        <v>0.53799999999999992</v>
      </c>
    </row>
    <row r="2740" spans="33:35" ht="15" customHeight="1">
      <c r="AG2740" s="347" t="s">
        <v>4283</v>
      </c>
      <c r="AH2740" s="347" t="s">
        <v>2199</v>
      </c>
      <c r="AI2740" s="150">
        <v>0.36000000000000004</v>
      </c>
    </row>
    <row r="2741" spans="33:35" ht="15" customHeight="1">
      <c r="AG2741" s="347" t="s">
        <v>4284</v>
      </c>
      <c r="AH2741" s="347" t="s">
        <v>4285</v>
      </c>
      <c r="AI2741" s="150">
        <v>0</v>
      </c>
    </row>
    <row r="2742" spans="33:35" ht="15" customHeight="1">
      <c r="AG2742" s="347" t="s">
        <v>4286</v>
      </c>
      <c r="AH2742" s="347" t="s">
        <v>4287</v>
      </c>
      <c r="AI2742" s="150">
        <v>0.48599999999999999</v>
      </c>
    </row>
    <row r="2743" spans="33:35" ht="15" customHeight="1">
      <c r="AG2743" s="347" t="s">
        <v>4288</v>
      </c>
      <c r="AH2743" s="347" t="s">
        <v>4289</v>
      </c>
      <c r="AI2743" s="150">
        <v>0.48299999999999998</v>
      </c>
    </row>
    <row r="2744" spans="33:35" ht="15" customHeight="1">
      <c r="AG2744" s="347" t="s">
        <v>4290</v>
      </c>
      <c r="AH2744" s="347" t="s">
        <v>1225</v>
      </c>
      <c r="AI2744" s="150">
        <v>0</v>
      </c>
    </row>
    <row r="2745" spans="33:35" ht="15" customHeight="1">
      <c r="AG2745" s="347" t="s">
        <v>4291</v>
      </c>
      <c r="AH2745" s="347" t="s">
        <v>1417</v>
      </c>
      <c r="AI2745" s="150">
        <v>0</v>
      </c>
    </row>
    <row r="2746" spans="33:35" ht="15" customHeight="1">
      <c r="AG2746" s="347" t="s">
        <v>4292</v>
      </c>
      <c r="AH2746" s="347" t="s">
        <v>4293</v>
      </c>
      <c r="AI2746" s="150">
        <v>0.52200000000000002</v>
      </c>
    </row>
    <row r="2747" spans="33:35" ht="15" customHeight="1">
      <c r="AG2747" s="347" t="s">
        <v>4294</v>
      </c>
      <c r="AH2747" s="347" t="s">
        <v>4295</v>
      </c>
      <c r="AI2747" s="150">
        <v>0.52100000000000002</v>
      </c>
    </row>
    <row r="2748" spans="33:35" ht="15" customHeight="1">
      <c r="AG2748" s="347" t="s">
        <v>4296</v>
      </c>
      <c r="AH2748" s="347" t="s">
        <v>4297</v>
      </c>
      <c r="AI2748" s="150">
        <v>0.48799999999999999</v>
      </c>
    </row>
    <row r="2749" spans="33:35" ht="15" customHeight="1">
      <c r="AG2749" s="347" t="s">
        <v>4298</v>
      </c>
      <c r="AH2749" s="347" t="s">
        <v>1498</v>
      </c>
      <c r="AI2749" s="150">
        <v>0.64800000000000002</v>
      </c>
    </row>
    <row r="2750" spans="33:35" ht="15" customHeight="1">
      <c r="AG2750" s="347" t="s">
        <v>4299</v>
      </c>
      <c r="AH2750" s="347" t="s">
        <v>1178</v>
      </c>
      <c r="AI2750" s="150">
        <v>0.55800000000000005</v>
      </c>
    </row>
    <row r="2751" spans="33:35" ht="15" customHeight="1">
      <c r="AG2751" s="347" t="s">
        <v>4300</v>
      </c>
      <c r="AH2751" s="347" t="s">
        <v>4301</v>
      </c>
      <c r="AI2751" s="150">
        <v>0.52100000000000002</v>
      </c>
    </row>
    <row r="2752" spans="33:35" ht="15" customHeight="1">
      <c r="AG2752" s="347" t="s">
        <v>4302</v>
      </c>
      <c r="AH2752" s="347" t="s">
        <v>1435</v>
      </c>
      <c r="AI2752" s="150">
        <v>0</v>
      </c>
    </row>
    <row r="2753" spans="33:35" ht="15" customHeight="1">
      <c r="AG2753" s="347" t="s">
        <v>4303</v>
      </c>
      <c r="AH2753" s="347" t="s">
        <v>4304</v>
      </c>
      <c r="AI2753" s="150">
        <v>0.28999999999999998</v>
      </c>
    </row>
    <row r="2754" spans="33:35" ht="15" customHeight="1">
      <c r="AG2754" s="347" t="s">
        <v>4305</v>
      </c>
      <c r="AH2754" s="347" t="s">
        <v>4306</v>
      </c>
      <c r="AI2754" s="150">
        <v>0.26400000000000001</v>
      </c>
    </row>
    <row r="2755" spans="33:35" ht="15" customHeight="1">
      <c r="AG2755" s="347" t="s">
        <v>4307</v>
      </c>
      <c r="AH2755" s="347" t="s">
        <v>4308</v>
      </c>
      <c r="AI2755" s="150">
        <v>0.56300000000000006</v>
      </c>
    </row>
    <row r="2756" spans="33:35" ht="15" customHeight="1">
      <c r="AG2756" s="347" t="s">
        <v>4309</v>
      </c>
      <c r="AH2756" s="347" t="s">
        <v>4310</v>
      </c>
      <c r="AI2756" s="150">
        <v>0.40600000000000003</v>
      </c>
    </row>
    <row r="2757" spans="33:35" ht="15" customHeight="1">
      <c r="AG2757" s="347" t="s">
        <v>4311</v>
      </c>
      <c r="AH2757" s="347" t="s">
        <v>975</v>
      </c>
      <c r="AI2757" s="150">
        <v>0.52300000000000002</v>
      </c>
    </row>
    <row r="2758" spans="33:35" ht="15" customHeight="1">
      <c r="AG2758" s="347" t="s">
        <v>4312</v>
      </c>
      <c r="AH2758" s="347" t="s">
        <v>862</v>
      </c>
      <c r="AI2758" s="150">
        <v>0.5</v>
      </c>
    </row>
    <row r="2759" spans="33:35" ht="15" customHeight="1">
      <c r="AG2759" s="347" t="s">
        <v>4313</v>
      </c>
      <c r="AH2759" s="347" t="s">
        <v>986</v>
      </c>
      <c r="AI2759" s="150">
        <v>0.60299999999999998</v>
      </c>
    </row>
    <row r="2760" spans="33:35" ht="15" customHeight="1">
      <c r="AG2760" s="347" t="s">
        <v>4314</v>
      </c>
      <c r="AH2760" s="347" t="s">
        <v>1137</v>
      </c>
      <c r="AI2760" s="150">
        <v>0.52400000000000002</v>
      </c>
    </row>
    <row r="2761" spans="33:35" ht="15" customHeight="1">
      <c r="AG2761" s="347" t="s">
        <v>4315</v>
      </c>
      <c r="AH2761" s="347" t="s">
        <v>1036</v>
      </c>
      <c r="AI2761" s="150">
        <v>0.55000000000000004</v>
      </c>
    </row>
    <row r="2762" spans="33:35" ht="15" customHeight="1">
      <c r="AG2762" s="347" t="s">
        <v>4316</v>
      </c>
      <c r="AH2762" s="347" t="s">
        <v>1551</v>
      </c>
      <c r="AI2762" s="150">
        <v>0.46099999999999997</v>
      </c>
    </row>
    <row r="2763" spans="33:35" ht="15" customHeight="1">
      <c r="AG2763" s="347" t="s">
        <v>4317</v>
      </c>
      <c r="AH2763" s="347" t="s">
        <v>1337</v>
      </c>
      <c r="AI2763" s="150">
        <v>0.499</v>
      </c>
    </row>
    <row r="2764" spans="33:35" ht="15" customHeight="1">
      <c r="AG2764" s="347" t="s">
        <v>4318</v>
      </c>
      <c r="AH2764" s="347" t="s">
        <v>1256</v>
      </c>
      <c r="AI2764" s="150">
        <v>0.52300000000000002</v>
      </c>
    </row>
    <row r="2765" spans="33:35" ht="15" customHeight="1">
      <c r="AG2765" s="347" t="s">
        <v>4319</v>
      </c>
      <c r="AH2765" s="347" t="s">
        <v>4320</v>
      </c>
      <c r="AI2765" s="150">
        <v>0.41199999999999998</v>
      </c>
    </row>
    <row r="2766" spans="33:35" ht="15" customHeight="1">
      <c r="AG2766" s="347" t="s">
        <v>4321</v>
      </c>
      <c r="AH2766" s="347" t="s">
        <v>863</v>
      </c>
      <c r="AI2766" s="150">
        <v>0.39200000000000002</v>
      </c>
    </row>
    <row r="2767" spans="33:35" ht="15" customHeight="1">
      <c r="AG2767" s="347" t="s">
        <v>4322</v>
      </c>
      <c r="AH2767" s="347" t="s">
        <v>1539</v>
      </c>
      <c r="AI2767" s="150">
        <v>0.50800000000000001</v>
      </c>
    </row>
    <row r="2768" spans="33:35" ht="15" customHeight="1">
      <c r="AG2768" s="347" t="s">
        <v>4323</v>
      </c>
      <c r="AH2768" s="347" t="s">
        <v>1000</v>
      </c>
      <c r="AI2768" s="150">
        <v>0.49200000000000005</v>
      </c>
    </row>
    <row r="2769" spans="33:35" ht="15" customHeight="1">
      <c r="AG2769" s="347" t="s">
        <v>4324</v>
      </c>
      <c r="AH2769" s="347" t="s">
        <v>1182</v>
      </c>
      <c r="AI2769" s="150">
        <v>0.45300000000000001</v>
      </c>
    </row>
    <row r="2770" spans="33:35" ht="15" customHeight="1">
      <c r="AG2770" s="347" t="s">
        <v>4325</v>
      </c>
      <c r="AH2770" s="347" t="s">
        <v>1346</v>
      </c>
      <c r="AI2770" s="150">
        <v>0.49200000000000005</v>
      </c>
    </row>
    <row r="2771" spans="33:35" ht="15" customHeight="1">
      <c r="AG2771" s="347" t="s">
        <v>4326</v>
      </c>
      <c r="AH2771" s="347" t="s">
        <v>958</v>
      </c>
      <c r="AI2771" s="150">
        <v>0.52600000000000002</v>
      </c>
    </row>
    <row r="2772" spans="33:35" ht="15" customHeight="1">
      <c r="AG2772" s="347" t="s">
        <v>4327</v>
      </c>
      <c r="AH2772" s="347" t="s">
        <v>1073</v>
      </c>
      <c r="AI2772" s="150">
        <v>0.47600000000000003</v>
      </c>
    </row>
    <row r="2773" spans="33:35" ht="15" customHeight="1">
      <c r="AG2773" s="347" t="s">
        <v>4328</v>
      </c>
      <c r="AH2773" s="347" t="s">
        <v>1065</v>
      </c>
      <c r="AI2773" s="150">
        <v>0.38200000000000001</v>
      </c>
    </row>
    <row r="2774" spans="33:35" ht="15" customHeight="1">
      <c r="AG2774" s="347" t="s">
        <v>4329</v>
      </c>
      <c r="AH2774" s="347" t="s">
        <v>4330</v>
      </c>
      <c r="AI2774" s="150">
        <v>0</v>
      </c>
    </row>
    <row r="2775" spans="33:35" ht="15" customHeight="1">
      <c r="AG2775" s="347" t="s">
        <v>4331</v>
      </c>
      <c r="AH2775" s="347" t="s">
        <v>4332</v>
      </c>
      <c r="AI2775" s="150">
        <v>0.46400000000000002</v>
      </c>
    </row>
    <row r="2776" spans="33:35" ht="15" customHeight="1">
      <c r="AG2776" s="347" t="s">
        <v>4333</v>
      </c>
      <c r="AH2776" s="347" t="s">
        <v>1176</v>
      </c>
      <c r="AI2776" s="150">
        <v>0.50600000000000001</v>
      </c>
    </row>
    <row r="2777" spans="33:35" ht="15" customHeight="1">
      <c r="AG2777" s="347" t="s">
        <v>4334</v>
      </c>
      <c r="AH2777" s="347" t="s">
        <v>4335</v>
      </c>
      <c r="AI2777" s="150">
        <v>0</v>
      </c>
    </row>
    <row r="2778" spans="33:35" ht="15" customHeight="1">
      <c r="AG2778" s="347" t="s">
        <v>4336</v>
      </c>
      <c r="AH2778" s="347" t="s">
        <v>4337</v>
      </c>
      <c r="AI2778" s="150">
        <v>0.318</v>
      </c>
    </row>
    <row r="2779" spans="33:35" ht="15" customHeight="1">
      <c r="AG2779" s="347" t="s">
        <v>4338</v>
      </c>
      <c r="AH2779" s="347" t="s">
        <v>4339</v>
      </c>
      <c r="AI2779" s="150">
        <v>0.31</v>
      </c>
    </row>
    <row r="2780" spans="33:35" ht="15" customHeight="1">
      <c r="AG2780" s="347" t="s">
        <v>4340</v>
      </c>
      <c r="AH2780" s="347" t="s">
        <v>4341</v>
      </c>
      <c r="AI2780" s="150">
        <v>0.46400000000000002</v>
      </c>
    </row>
    <row r="2781" spans="33:35" ht="15" customHeight="1">
      <c r="AG2781" s="347" t="s">
        <v>4342</v>
      </c>
      <c r="AH2781" s="347" t="s">
        <v>3307</v>
      </c>
      <c r="AI2781" s="150">
        <v>0.44499999999999995</v>
      </c>
    </row>
    <row r="2782" spans="33:35" ht="15" customHeight="1">
      <c r="AG2782" s="347" t="s">
        <v>4343</v>
      </c>
      <c r="AH2782" s="347" t="s">
        <v>1053</v>
      </c>
      <c r="AI2782" s="150">
        <v>0.625</v>
      </c>
    </row>
    <row r="2783" spans="33:35" ht="15" customHeight="1">
      <c r="AG2783" s="347" t="s">
        <v>4344</v>
      </c>
      <c r="AH2783" s="347" t="s">
        <v>1431</v>
      </c>
      <c r="AI2783" s="150">
        <v>0.57600000000000007</v>
      </c>
    </row>
    <row r="2784" spans="33:35" ht="15" customHeight="1">
      <c r="AG2784" s="347" t="s">
        <v>4345</v>
      </c>
      <c r="AH2784" s="347" t="s">
        <v>757</v>
      </c>
      <c r="AI2784" s="150">
        <v>0.52100000000000002</v>
      </c>
    </row>
    <row r="2785" spans="33:35" ht="15" customHeight="1">
      <c r="AG2785" s="347" t="s">
        <v>4346</v>
      </c>
      <c r="AH2785" s="347" t="s">
        <v>758</v>
      </c>
      <c r="AI2785" s="150">
        <v>0.48799999999999999</v>
      </c>
    </row>
    <row r="2786" spans="33:35" ht="15" customHeight="1">
      <c r="AG2786" s="347" t="s">
        <v>4347</v>
      </c>
      <c r="AH2786" s="347" t="s">
        <v>4348</v>
      </c>
      <c r="AI2786" s="150">
        <v>0</v>
      </c>
    </row>
    <row r="2787" spans="33:35" ht="15" customHeight="1">
      <c r="AG2787" s="347" t="s">
        <v>4349</v>
      </c>
      <c r="AH2787" s="347" t="s">
        <v>4350</v>
      </c>
      <c r="AI2787" s="150">
        <v>0.1</v>
      </c>
    </row>
    <row r="2788" spans="33:35" ht="15" customHeight="1">
      <c r="AG2788" s="347" t="s">
        <v>4351</v>
      </c>
      <c r="AH2788" s="347" t="s">
        <v>4352</v>
      </c>
      <c r="AI2788" s="150">
        <v>0.64300000000000002</v>
      </c>
    </row>
    <row r="2789" spans="33:35" ht="15" customHeight="1">
      <c r="AG2789" s="347" t="s">
        <v>4353</v>
      </c>
      <c r="AH2789" s="347" t="s">
        <v>1434</v>
      </c>
      <c r="AI2789" s="150">
        <v>0</v>
      </c>
    </row>
    <row r="2790" spans="33:35" ht="15" customHeight="1">
      <c r="AG2790" s="347" t="s">
        <v>4354</v>
      </c>
      <c r="AH2790" s="347" t="s">
        <v>4355</v>
      </c>
      <c r="AI2790" s="150">
        <v>0.55099999999999993</v>
      </c>
    </row>
    <row r="2791" spans="33:35" ht="15" customHeight="1">
      <c r="AG2791" s="347" t="s">
        <v>4356</v>
      </c>
      <c r="AH2791" s="347" t="s">
        <v>4357</v>
      </c>
      <c r="AI2791" s="150">
        <v>0.55000000000000004</v>
      </c>
    </row>
    <row r="2792" spans="33:35" ht="15" customHeight="1">
      <c r="AG2792" s="347" t="s">
        <v>4358</v>
      </c>
      <c r="AH2792" s="347" t="s">
        <v>1540</v>
      </c>
      <c r="AI2792" s="150">
        <v>0.46900000000000003</v>
      </c>
    </row>
    <row r="2793" spans="33:35" ht="15" customHeight="1">
      <c r="AG2793" s="347" t="s">
        <v>4359</v>
      </c>
      <c r="AH2793" s="347" t="s">
        <v>1541</v>
      </c>
      <c r="AI2793" s="150">
        <v>0.45399999999999996</v>
      </c>
    </row>
    <row r="2794" spans="33:35" ht="15" customHeight="1">
      <c r="AG2794" s="347" t="s">
        <v>4360</v>
      </c>
      <c r="AH2794" s="347" t="s">
        <v>4361</v>
      </c>
      <c r="AI2794" s="150">
        <v>0.67900000000000005</v>
      </c>
    </row>
    <row r="2795" spans="33:35" ht="15" customHeight="1">
      <c r="AG2795" s="347" t="s">
        <v>4362</v>
      </c>
      <c r="AH2795" s="347" t="s">
        <v>4363</v>
      </c>
      <c r="AI2795" s="150">
        <v>0.50700000000000001</v>
      </c>
    </row>
    <row r="2796" spans="33:35" ht="15" customHeight="1">
      <c r="AG2796" s="347" t="s">
        <v>4364</v>
      </c>
      <c r="AH2796" s="347" t="s">
        <v>866</v>
      </c>
      <c r="AI2796" s="150">
        <v>0.501</v>
      </c>
    </row>
    <row r="2797" spans="33:35" ht="15" customHeight="1">
      <c r="AG2797" s="347" t="s">
        <v>4365</v>
      </c>
      <c r="AH2797" s="347" t="s">
        <v>1271</v>
      </c>
      <c r="AI2797" s="150">
        <v>0.53799999999999992</v>
      </c>
    </row>
    <row r="2798" spans="33:35" ht="15" customHeight="1">
      <c r="AG2798" s="347" t="s">
        <v>4366</v>
      </c>
      <c r="AH2798" s="347" t="s">
        <v>4367</v>
      </c>
      <c r="AI2798" s="150">
        <v>0.46200000000000002</v>
      </c>
    </row>
    <row r="2799" spans="33:35" ht="15" customHeight="1">
      <c r="AG2799" s="347" t="s">
        <v>4368</v>
      </c>
      <c r="AH2799" s="347" t="s">
        <v>1078</v>
      </c>
      <c r="AI2799" s="150">
        <v>0.42599999999999999</v>
      </c>
    </row>
    <row r="2800" spans="33:35" ht="15" customHeight="1">
      <c r="AG2800" s="347" t="s">
        <v>4369</v>
      </c>
      <c r="AH2800" s="347" t="s">
        <v>1171</v>
      </c>
      <c r="AI2800" s="150">
        <v>0.55500000000000005</v>
      </c>
    </row>
    <row r="2801" spans="33:35" ht="15" customHeight="1">
      <c r="AG2801" s="347" t="s">
        <v>4370</v>
      </c>
      <c r="AH2801" s="347" t="s">
        <v>898</v>
      </c>
      <c r="AI2801" s="150">
        <v>0.45600000000000002</v>
      </c>
    </row>
    <row r="2802" spans="33:35" ht="15" customHeight="1">
      <c r="AG2802" s="347" t="s">
        <v>4371</v>
      </c>
      <c r="AH2802" s="347" t="s">
        <v>1165</v>
      </c>
      <c r="AI2802" s="150">
        <v>0.55099999999999993</v>
      </c>
    </row>
    <row r="2803" spans="33:35" ht="15" customHeight="1">
      <c r="AG2803" s="347" t="s">
        <v>4372</v>
      </c>
      <c r="AH2803" s="347" t="s">
        <v>4373</v>
      </c>
      <c r="AI2803" s="150">
        <v>0.40900000000000003</v>
      </c>
    </row>
    <row r="2804" spans="33:35" ht="15" customHeight="1">
      <c r="AG2804" s="347" t="s">
        <v>4374</v>
      </c>
      <c r="AH2804" s="347" t="s">
        <v>954</v>
      </c>
      <c r="AI2804" s="150">
        <v>0.46299999999999997</v>
      </c>
    </row>
    <row r="2805" spans="33:35" ht="15" customHeight="1">
      <c r="AG2805" s="347" t="s">
        <v>4375</v>
      </c>
      <c r="AH2805" s="347" t="s">
        <v>868</v>
      </c>
      <c r="AI2805" s="150">
        <v>0.6130000000000001</v>
      </c>
    </row>
    <row r="2806" spans="33:35" ht="15" customHeight="1">
      <c r="AG2806" s="347" t="s">
        <v>4376</v>
      </c>
      <c r="AH2806" s="347" t="s">
        <v>2291</v>
      </c>
      <c r="AI2806" s="150">
        <v>0</v>
      </c>
    </row>
    <row r="2807" spans="33:35" ht="15" customHeight="1">
      <c r="AG2807" s="347" t="s">
        <v>4377</v>
      </c>
      <c r="AH2807" s="347" t="s">
        <v>4378</v>
      </c>
      <c r="AI2807" s="150">
        <v>0.68499999999999994</v>
      </c>
    </row>
    <row r="2808" spans="33:35" ht="15" customHeight="1">
      <c r="AG2808" s="347" t="s">
        <v>4379</v>
      </c>
      <c r="AH2808" s="347" t="s">
        <v>4380</v>
      </c>
      <c r="AI2808" s="150">
        <v>0.67900000000000005</v>
      </c>
    </row>
    <row r="2809" spans="33:35" ht="15" customHeight="1">
      <c r="AG2809" s="347" t="s">
        <v>4381</v>
      </c>
      <c r="AH2809" s="347" t="s">
        <v>995</v>
      </c>
      <c r="AI2809" s="150">
        <v>0.45800000000000002</v>
      </c>
    </row>
    <row r="2810" spans="33:35" ht="15" customHeight="1">
      <c r="AG2810" s="347" t="s">
        <v>4382</v>
      </c>
      <c r="AH2810" s="347" t="s">
        <v>998</v>
      </c>
      <c r="AI2810" s="150">
        <v>0.57099999999999995</v>
      </c>
    </row>
    <row r="2811" spans="33:35" ht="15" customHeight="1">
      <c r="AG2811" s="347" t="s">
        <v>4383</v>
      </c>
      <c r="AH2811" s="347" t="s">
        <v>1285</v>
      </c>
      <c r="AI2811" s="150">
        <v>0.53100000000000003</v>
      </c>
    </row>
    <row r="2812" spans="33:35" ht="15" customHeight="1">
      <c r="AG2812" s="347" t="s">
        <v>4384</v>
      </c>
      <c r="AH2812" s="347" t="s">
        <v>1119</v>
      </c>
      <c r="AI2812" s="150">
        <v>0.44</v>
      </c>
    </row>
    <row r="2813" spans="33:35" ht="15" customHeight="1">
      <c r="AG2813" s="347" t="s">
        <v>4385</v>
      </c>
      <c r="AH2813" s="347" t="s">
        <v>1006</v>
      </c>
      <c r="AI2813" s="150">
        <v>0.37</v>
      </c>
    </row>
    <row r="2814" spans="33:35" ht="15" customHeight="1">
      <c r="AG2814" s="347" t="s">
        <v>4386</v>
      </c>
      <c r="AH2814" s="347" t="s">
        <v>826</v>
      </c>
      <c r="AI2814" s="150">
        <v>0.47699999999999998</v>
      </c>
    </row>
    <row r="2815" spans="33:35" ht="15" customHeight="1">
      <c r="AG2815" s="347" t="s">
        <v>4387</v>
      </c>
      <c r="AH2815" s="347" t="s">
        <v>870</v>
      </c>
      <c r="AI2815" s="150">
        <v>0.49700000000000005</v>
      </c>
    </row>
    <row r="2816" spans="33:35" ht="15" customHeight="1">
      <c r="AG2816" s="347" t="s">
        <v>4388</v>
      </c>
      <c r="AH2816" s="347" t="s">
        <v>1045</v>
      </c>
      <c r="AI2816" s="150">
        <v>0.50900000000000001</v>
      </c>
    </row>
    <row r="2817" spans="33:35" ht="15" customHeight="1">
      <c r="AG2817" s="347" t="s">
        <v>4389</v>
      </c>
      <c r="AH2817" s="347" t="s">
        <v>983</v>
      </c>
      <c r="AI2817" s="150">
        <v>0.69300000000000006</v>
      </c>
    </row>
    <row r="2818" spans="33:35" ht="15" customHeight="1">
      <c r="AG2818" s="347" t="s">
        <v>4390</v>
      </c>
      <c r="AH2818" s="347" t="s">
        <v>1347</v>
      </c>
      <c r="AI2818" s="150">
        <v>0.53900000000000003</v>
      </c>
    </row>
    <row r="2819" spans="33:35" ht="15" customHeight="1">
      <c r="AG2819" s="347" t="s">
        <v>4391</v>
      </c>
      <c r="AH2819" s="347" t="s">
        <v>4392</v>
      </c>
      <c r="AI2819" s="150">
        <v>0.51200000000000001</v>
      </c>
    </row>
    <row r="2820" spans="33:35" ht="15" customHeight="1">
      <c r="AG2820" s="347" t="s">
        <v>4393</v>
      </c>
      <c r="AH2820" s="347" t="s">
        <v>4394</v>
      </c>
      <c r="AI2820" s="150">
        <v>0.44900000000000001</v>
      </c>
    </row>
    <row r="2821" spans="33:35" ht="15" customHeight="1">
      <c r="AG2821" s="347" t="s">
        <v>4395</v>
      </c>
      <c r="AH2821" s="347" t="s">
        <v>1208</v>
      </c>
      <c r="AI2821" s="150">
        <v>0.40499999999999997</v>
      </c>
    </row>
    <row r="2822" spans="33:35" ht="15" customHeight="1">
      <c r="AG2822" s="347" t="s">
        <v>4396</v>
      </c>
      <c r="AH2822" s="347" t="s">
        <v>1344</v>
      </c>
      <c r="AI2822" s="150">
        <v>0.435</v>
      </c>
    </row>
    <row r="2823" spans="33:35" ht="15" customHeight="1">
      <c r="AG2823" s="347" t="s">
        <v>4397</v>
      </c>
      <c r="AH2823" s="347" t="s">
        <v>4398</v>
      </c>
      <c r="AI2823" s="150">
        <v>0.46200000000000002</v>
      </c>
    </row>
    <row r="2824" spans="33:35" ht="15" customHeight="1">
      <c r="AG2824" s="347" t="s">
        <v>4399</v>
      </c>
      <c r="AH2824" s="347" t="s">
        <v>4400</v>
      </c>
      <c r="AI2824" s="150">
        <v>0.439</v>
      </c>
    </row>
    <row r="2825" spans="33:35" ht="15" customHeight="1">
      <c r="AG2825" s="347" t="s">
        <v>4401</v>
      </c>
      <c r="AH2825" s="347" t="s">
        <v>1323</v>
      </c>
      <c r="AI2825" s="150">
        <v>0.47399999999999998</v>
      </c>
    </row>
    <row r="2826" spans="33:35" ht="15" customHeight="1">
      <c r="AG2826" s="347" t="s">
        <v>4402</v>
      </c>
      <c r="AH2826" s="347" t="s">
        <v>1057</v>
      </c>
      <c r="AI2826" s="150">
        <v>0.62</v>
      </c>
    </row>
    <row r="2827" spans="33:35" ht="15" customHeight="1">
      <c r="AG2827" s="347" t="s">
        <v>4403</v>
      </c>
      <c r="AH2827" s="347" t="s">
        <v>4404</v>
      </c>
      <c r="AI2827" s="150">
        <v>0.59599999999999997</v>
      </c>
    </row>
    <row r="2828" spans="33:35" ht="15" customHeight="1">
      <c r="AG2828" s="347" t="s">
        <v>4405</v>
      </c>
      <c r="AH2828" s="347" t="s">
        <v>989</v>
      </c>
      <c r="AI2828" s="150">
        <v>0.45300000000000001</v>
      </c>
    </row>
    <row r="2829" spans="33:35" ht="15" customHeight="1">
      <c r="AG2829" s="347" t="s">
        <v>4406</v>
      </c>
      <c r="AH2829" s="347" t="s">
        <v>1412</v>
      </c>
      <c r="AI2829" s="150">
        <v>0</v>
      </c>
    </row>
    <row r="2830" spans="33:35" ht="15" customHeight="1">
      <c r="AG2830" s="347" t="s">
        <v>4407</v>
      </c>
      <c r="AH2830" s="347" t="s">
        <v>4408</v>
      </c>
      <c r="AI2830" s="150">
        <v>0.40600000000000003</v>
      </c>
    </row>
    <row r="2831" spans="33:35" ht="15" customHeight="1">
      <c r="AG2831" s="347" t="s">
        <v>4409</v>
      </c>
      <c r="AH2831" s="347" t="s">
        <v>4410</v>
      </c>
      <c r="AI2831" s="150">
        <v>0.36499999999999999</v>
      </c>
    </row>
    <row r="2832" spans="33:35" ht="15" customHeight="1">
      <c r="AG2832" s="347" t="s">
        <v>4411</v>
      </c>
      <c r="AH2832" s="347" t="s">
        <v>1979</v>
      </c>
      <c r="AI2832" s="150">
        <v>0</v>
      </c>
    </row>
    <row r="2833" spans="33:35" ht="15" customHeight="1">
      <c r="AG2833" s="347" t="s">
        <v>4412</v>
      </c>
      <c r="AH2833" s="347" t="s">
        <v>2728</v>
      </c>
      <c r="AI2833" s="150">
        <v>0</v>
      </c>
    </row>
    <row r="2834" spans="33:35" ht="15" customHeight="1">
      <c r="AG2834" s="347" t="s">
        <v>4413</v>
      </c>
      <c r="AH2834" s="347" t="s">
        <v>4414</v>
      </c>
      <c r="AI2834" s="150">
        <v>1.2E-2</v>
      </c>
    </row>
    <row r="2835" spans="33:35" ht="15" customHeight="1">
      <c r="AG2835" s="347" t="s">
        <v>4415</v>
      </c>
      <c r="AH2835" s="347" t="s">
        <v>4416</v>
      </c>
      <c r="AI2835" s="150">
        <v>0.19500000000000001</v>
      </c>
    </row>
    <row r="2836" spans="33:35" ht="15" customHeight="1">
      <c r="AG2836" s="347" t="s">
        <v>4417</v>
      </c>
      <c r="AH2836" s="347" t="s">
        <v>4418</v>
      </c>
      <c r="AI2836" s="150">
        <v>0.184</v>
      </c>
    </row>
    <row r="2837" spans="33:35" ht="15" customHeight="1">
      <c r="AG2837" s="347" t="s">
        <v>4419</v>
      </c>
      <c r="AH2837" s="347" t="s">
        <v>1124</v>
      </c>
      <c r="AI2837" s="150">
        <v>0.496</v>
      </c>
    </row>
    <row r="2838" spans="33:35" ht="15" customHeight="1">
      <c r="AG2838" s="347" t="s">
        <v>4420</v>
      </c>
      <c r="AH2838" s="347" t="s">
        <v>1288</v>
      </c>
      <c r="AI2838" s="150">
        <v>0.48899999999999993</v>
      </c>
    </row>
    <row r="2839" spans="33:35" ht="15" customHeight="1">
      <c r="AG2839" s="347" t="s">
        <v>4421</v>
      </c>
      <c r="AH2839" s="347" t="s">
        <v>1262</v>
      </c>
      <c r="AI2839" s="150">
        <v>0.42399999999999999</v>
      </c>
    </row>
    <row r="2840" spans="33:35" ht="15" customHeight="1">
      <c r="AG2840" s="347" t="s">
        <v>4422</v>
      </c>
      <c r="AH2840" s="347" t="s">
        <v>1280</v>
      </c>
      <c r="AI2840" s="150">
        <v>0.57600000000000007</v>
      </c>
    </row>
    <row r="2841" spans="33:35" ht="15" customHeight="1">
      <c r="AG2841" s="347" t="s">
        <v>4423</v>
      </c>
      <c r="AH2841" s="347" t="s">
        <v>1166</v>
      </c>
      <c r="AI2841" s="150">
        <v>0.502</v>
      </c>
    </row>
    <row r="2842" spans="33:35" ht="15" customHeight="1">
      <c r="AG2842" s="347" t="s">
        <v>4424</v>
      </c>
      <c r="AH2842" s="347" t="s">
        <v>1058</v>
      </c>
      <c r="AI2842" s="150">
        <v>0.624</v>
      </c>
    </row>
    <row r="2843" spans="33:35" ht="15" customHeight="1">
      <c r="AG2843" s="347" t="s">
        <v>4425</v>
      </c>
      <c r="AH2843" s="347" t="s">
        <v>1158</v>
      </c>
      <c r="AI2843" s="150">
        <v>0.40299999999999997</v>
      </c>
    </row>
    <row r="2844" spans="33:35" ht="15" customHeight="1">
      <c r="AG2844" s="347" t="s">
        <v>4426</v>
      </c>
      <c r="AH2844" s="347" t="s">
        <v>4427</v>
      </c>
      <c r="AI2844" s="150">
        <v>0</v>
      </c>
    </row>
    <row r="2845" spans="33:35" ht="15" customHeight="1">
      <c r="AG2845" s="347" t="s">
        <v>4428</v>
      </c>
      <c r="AH2845" s="347" t="s">
        <v>4429</v>
      </c>
      <c r="AI2845" s="150">
        <v>0.55599999999999994</v>
      </c>
    </row>
    <row r="2846" spans="33:35" ht="15" customHeight="1">
      <c r="AG2846" s="347" t="s">
        <v>4430</v>
      </c>
      <c r="AH2846" s="347" t="s">
        <v>1140</v>
      </c>
      <c r="AI2846" s="150">
        <v>0.29699999999999999</v>
      </c>
    </row>
    <row r="2847" spans="33:35" ht="15" customHeight="1">
      <c r="AG2847" s="347" t="s">
        <v>4431</v>
      </c>
      <c r="AH2847" s="347" t="s">
        <v>1486</v>
      </c>
      <c r="AI2847" s="150">
        <v>0.51</v>
      </c>
    </row>
    <row r="2848" spans="33:35" ht="15" customHeight="1">
      <c r="AG2848" s="347" t="s">
        <v>4432</v>
      </c>
      <c r="AH2848" s="347" t="s">
        <v>4433</v>
      </c>
      <c r="AI2848" s="150">
        <v>0.51700000000000002</v>
      </c>
    </row>
    <row r="2849" spans="33:35" ht="15" customHeight="1">
      <c r="AG2849" s="347" t="s">
        <v>4434</v>
      </c>
      <c r="AH2849" s="347" t="s">
        <v>4435</v>
      </c>
      <c r="AI2849" s="150">
        <v>0.42399999999999999</v>
      </c>
    </row>
    <row r="2850" spans="33:35" ht="15" customHeight="1">
      <c r="AG2850" s="347" t="s">
        <v>4436</v>
      </c>
      <c r="AH2850" s="347" t="s">
        <v>1410</v>
      </c>
      <c r="AI2850" s="150">
        <v>0.39100000000000001</v>
      </c>
    </row>
    <row r="2851" spans="33:35" ht="15" customHeight="1">
      <c r="AG2851" s="347" t="s">
        <v>4437</v>
      </c>
      <c r="AH2851" s="347" t="s">
        <v>4438</v>
      </c>
      <c r="AI2851" s="150">
        <v>0.43600000000000005</v>
      </c>
    </row>
    <row r="2852" spans="33:35" ht="15" customHeight="1">
      <c r="AG2852" s="347" t="s">
        <v>4439</v>
      </c>
      <c r="AH2852" s="347" t="s">
        <v>4440</v>
      </c>
      <c r="AI2852" s="150">
        <v>0.435</v>
      </c>
    </row>
    <row r="2853" spans="33:35" ht="15" customHeight="1">
      <c r="AG2853" s="347" t="s">
        <v>4441</v>
      </c>
      <c r="AH2853" s="347" t="s">
        <v>4442</v>
      </c>
      <c r="AI2853" s="150">
        <v>0</v>
      </c>
    </row>
    <row r="2854" spans="33:35" ht="15" customHeight="1">
      <c r="AG2854" s="347" t="s">
        <v>4443</v>
      </c>
      <c r="AH2854" s="347" t="s">
        <v>4444</v>
      </c>
      <c r="AI2854" s="150">
        <v>0.55599999999999994</v>
      </c>
    </row>
    <row r="2855" spans="33:35" ht="15" customHeight="1">
      <c r="AG2855" s="347" t="s">
        <v>4445</v>
      </c>
      <c r="AH2855" s="347" t="s">
        <v>1249</v>
      </c>
      <c r="AI2855" s="150">
        <v>0.6</v>
      </c>
    </row>
    <row r="2856" spans="33:35" ht="15" customHeight="1">
      <c r="AG2856" s="347" t="s">
        <v>4446</v>
      </c>
      <c r="AH2856" s="347" t="s">
        <v>1054</v>
      </c>
      <c r="AI2856" s="150">
        <v>0.37</v>
      </c>
    </row>
    <row r="2857" spans="33:35" ht="15" customHeight="1">
      <c r="AG2857" s="347" t="s">
        <v>4447</v>
      </c>
      <c r="AH2857" s="347" t="s">
        <v>1451</v>
      </c>
      <c r="AI2857" s="150">
        <v>0.51400000000000001</v>
      </c>
    </row>
    <row r="2858" spans="33:35" ht="15" customHeight="1">
      <c r="AG2858" s="347" t="s">
        <v>4448</v>
      </c>
      <c r="AH2858" s="347" t="s">
        <v>1076</v>
      </c>
      <c r="AI2858" s="150">
        <v>0.47899999999999998</v>
      </c>
    </row>
    <row r="2859" spans="33:35" ht="15" customHeight="1">
      <c r="AG2859" s="347" t="s">
        <v>4449</v>
      </c>
      <c r="AH2859" s="347" t="s">
        <v>1034</v>
      </c>
      <c r="AI2859" s="150">
        <v>0.52500000000000002</v>
      </c>
    </row>
    <row r="2860" spans="33:35" ht="15" customHeight="1">
      <c r="AG2860" s="347" t="s">
        <v>4450</v>
      </c>
      <c r="AH2860" s="347" t="s">
        <v>1467</v>
      </c>
      <c r="AI2860" s="150">
        <v>0.36399999999999999</v>
      </c>
    </row>
    <row r="2861" spans="33:35" ht="15" customHeight="1">
      <c r="AG2861" s="347" t="s">
        <v>4451</v>
      </c>
      <c r="AH2861" s="347" t="s">
        <v>1457</v>
      </c>
      <c r="AI2861" s="150">
        <v>0.499</v>
      </c>
    </row>
    <row r="2862" spans="33:35" ht="15" customHeight="1">
      <c r="AG2862" s="347" t="s">
        <v>4452</v>
      </c>
      <c r="AH2862" s="347" t="s">
        <v>1544</v>
      </c>
      <c r="AI2862" s="150">
        <v>0.501</v>
      </c>
    </row>
    <row r="2863" spans="33:35" ht="15" customHeight="1">
      <c r="AG2863" s="347" t="s">
        <v>4453</v>
      </c>
      <c r="AH2863" s="347" t="s">
        <v>4454</v>
      </c>
      <c r="AI2863" s="150">
        <v>0</v>
      </c>
    </row>
    <row r="2864" spans="33:35" ht="15" customHeight="1">
      <c r="AG2864" s="347" t="s">
        <v>4455</v>
      </c>
      <c r="AH2864" s="347" t="s">
        <v>4456</v>
      </c>
      <c r="AI2864" s="150">
        <v>0.504</v>
      </c>
    </row>
    <row r="2865" spans="33:35" ht="15" customHeight="1">
      <c r="AG2865" s="347" t="s">
        <v>4457</v>
      </c>
      <c r="AH2865" s="347" t="s">
        <v>4458</v>
      </c>
      <c r="AI2865" s="150">
        <v>0</v>
      </c>
    </row>
    <row r="2866" spans="33:35" ht="15" customHeight="1">
      <c r="AG2866" s="347" t="s">
        <v>4459</v>
      </c>
      <c r="AH2866" s="347" t="s">
        <v>4460</v>
      </c>
      <c r="AI2866" s="150">
        <v>0.45300000000000001</v>
      </c>
    </row>
    <row r="2867" spans="33:35" ht="15" customHeight="1">
      <c r="AG2867" s="347" t="s">
        <v>4461</v>
      </c>
      <c r="AH2867" s="347" t="s">
        <v>981</v>
      </c>
      <c r="AI2867" s="150">
        <v>0.54799999999999993</v>
      </c>
    </row>
    <row r="2868" spans="33:35" ht="15" customHeight="1">
      <c r="AG2868" s="347" t="s">
        <v>4462</v>
      </c>
      <c r="AH2868" s="347" t="s">
        <v>1292</v>
      </c>
      <c r="AI2868" s="150">
        <v>0.51300000000000001</v>
      </c>
    </row>
    <row r="2869" spans="33:35" ht="15" customHeight="1">
      <c r="AG2869" s="347" t="s">
        <v>4463</v>
      </c>
      <c r="AH2869" s="347" t="s">
        <v>1117</v>
      </c>
      <c r="AI2869" s="150">
        <v>0.45300000000000001</v>
      </c>
    </row>
    <row r="2870" spans="33:35" ht="15" customHeight="1">
      <c r="AG2870" s="347" t="s">
        <v>4464</v>
      </c>
      <c r="AH2870" s="347" t="s">
        <v>1545</v>
      </c>
      <c r="AI2870" s="150">
        <v>0.81300000000000006</v>
      </c>
    </row>
    <row r="2871" spans="33:35" ht="15" customHeight="1">
      <c r="AG2871" s="347" t="s">
        <v>4465</v>
      </c>
      <c r="AH2871" s="347" t="s">
        <v>1298</v>
      </c>
      <c r="AI2871" s="150">
        <v>0.47800000000000004</v>
      </c>
    </row>
    <row r="2872" spans="33:35" ht="15" customHeight="1">
      <c r="AG2872" s="347" t="s">
        <v>4466</v>
      </c>
      <c r="AH2872" s="347" t="s">
        <v>4467</v>
      </c>
      <c r="AI2872" s="150">
        <v>0.378</v>
      </c>
    </row>
    <row r="2873" spans="33:35" ht="15" customHeight="1">
      <c r="AG2873" s="347" t="s">
        <v>4468</v>
      </c>
      <c r="AH2873" s="347" t="s">
        <v>2321</v>
      </c>
      <c r="AI2873" s="150">
        <v>0</v>
      </c>
    </row>
    <row r="2874" spans="33:35" ht="15" customHeight="1">
      <c r="AG2874" s="347" t="s">
        <v>4469</v>
      </c>
      <c r="AH2874" s="347" t="s">
        <v>4470</v>
      </c>
      <c r="AI2874" s="150">
        <v>0</v>
      </c>
    </row>
    <row r="2875" spans="33:35" ht="15" customHeight="1">
      <c r="AG2875" s="347" t="s">
        <v>4471</v>
      </c>
      <c r="AH2875" s="347" t="s">
        <v>4472</v>
      </c>
      <c r="AI2875" s="150">
        <v>0.49799999999999994</v>
      </c>
    </row>
    <row r="2876" spans="33:35" ht="15" customHeight="1">
      <c r="AG2876" s="347" t="s">
        <v>4473</v>
      </c>
      <c r="AH2876" s="347" t="s">
        <v>4474</v>
      </c>
      <c r="AI2876" s="150">
        <v>0.49700000000000005</v>
      </c>
    </row>
    <row r="2877" spans="33:35" ht="15" customHeight="1">
      <c r="AG2877" s="347" t="s">
        <v>4475</v>
      </c>
      <c r="AH2877" s="347" t="s">
        <v>873</v>
      </c>
      <c r="AI2877" s="150">
        <v>0.49399999999999999</v>
      </c>
    </row>
    <row r="2878" spans="33:35" ht="15" customHeight="1">
      <c r="AG2878" s="347" t="s">
        <v>4476</v>
      </c>
      <c r="AH2878" s="347" t="s">
        <v>1415</v>
      </c>
      <c r="AI2878" s="150">
        <v>0</v>
      </c>
    </row>
    <row r="2879" spans="33:35" ht="15" customHeight="1">
      <c r="AG2879" s="347" t="s">
        <v>4477</v>
      </c>
      <c r="AH2879" s="347" t="s">
        <v>4478</v>
      </c>
      <c r="AI2879" s="150">
        <v>0.60099999999999998</v>
      </c>
    </row>
    <row r="2880" spans="33:35" ht="15" customHeight="1">
      <c r="AG2880" s="347" t="s">
        <v>4479</v>
      </c>
      <c r="AH2880" s="347" t="s">
        <v>4480</v>
      </c>
      <c r="AI2880" s="150">
        <v>0.60099999999999998</v>
      </c>
    </row>
    <row r="2881" spans="33:35" ht="15" customHeight="1">
      <c r="AG2881" s="347" t="s">
        <v>4481</v>
      </c>
      <c r="AH2881" s="347" t="s">
        <v>4482</v>
      </c>
      <c r="AI2881" s="150">
        <v>0.63600000000000001</v>
      </c>
    </row>
    <row r="2882" spans="33:35" ht="15" customHeight="1">
      <c r="AG2882" s="347" t="s">
        <v>4483</v>
      </c>
      <c r="AH2882" s="347" t="s">
        <v>1027</v>
      </c>
      <c r="AI2882" s="150">
        <v>0.46900000000000003</v>
      </c>
    </row>
    <row r="2883" spans="33:35" ht="15" customHeight="1">
      <c r="AG2883" s="347" t="s">
        <v>4484</v>
      </c>
      <c r="AH2883" s="347" t="s">
        <v>4485</v>
      </c>
      <c r="AI2883" s="150">
        <v>0.38800000000000001</v>
      </c>
    </row>
    <row r="2884" spans="33:35" ht="15" customHeight="1">
      <c r="AG2884" s="347" t="s">
        <v>4486</v>
      </c>
      <c r="AH2884" s="347" t="s">
        <v>1485</v>
      </c>
      <c r="AI2884" s="150">
        <v>0.45300000000000001</v>
      </c>
    </row>
    <row r="2885" spans="33:35" ht="15" customHeight="1">
      <c r="AG2885" s="347" t="s">
        <v>4487</v>
      </c>
      <c r="AH2885" s="347" t="s">
        <v>1139</v>
      </c>
      <c r="AI2885" s="150">
        <v>0.45300000000000001</v>
      </c>
    </row>
    <row r="2886" spans="33:35" ht="15" customHeight="1">
      <c r="AG2886" s="347" t="s">
        <v>4488</v>
      </c>
      <c r="AH2886" s="347" t="s">
        <v>1186</v>
      </c>
      <c r="AI2886" s="150">
        <v>0.505</v>
      </c>
    </row>
    <row r="2887" spans="33:35" ht="15" customHeight="1">
      <c r="AG2887" s="347" t="s">
        <v>4489</v>
      </c>
      <c r="AH2887" s="347" t="s">
        <v>1287</v>
      </c>
      <c r="AI2887" s="150">
        <v>0.35899999999999999</v>
      </c>
    </row>
    <row r="2888" spans="33:35" ht="15" customHeight="1">
      <c r="AG2888" s="347" t="s">
        <v>4490</v>
      </c>
      <c r="AH2888" s="347" t="s">
        <v>1131</v>
      </c>
      <c r="AI2888" s="150">
        <v>0.45300000000000001</v>
      </c>
    </row>
    <row r="2889" spans="33:35" ht="15" customHeight="1">
      <c r="AG2889" s="347" t="s">
        <v>4491</v>
      </c>
      <c r="AH2889" s="347" t="s">
        <v>909</v>
      </c>
      <c r="AI2889" s="150">
        <v>0.44</v>
      </c>
    </row>
    <row r="2890" spans="33:35" ht="15" customHeight="1">
      <c r="AG2890" s="347" t="s">
        <v>4492</v>
      </c>
      <c r="AH2890" s="347" t="s">
        <v>4493</v>
      </c>
      <c r="AI2890" s="150">
        <v>0.41100000000000003</v>
      </c>
    </row>
    <row r="2891" spans="33:35" ht="15" customHeight="1">
      <c r="AG2891" s="347" t="s">
        <v>4494</v>
      </c>
      <c r="AH2891" s="347" t="s">
        <v>4495</v>
      </c>
      <c r="AI2891" s="150">
        <v>0</v>
      </c>
    </row>
    <row r="2892" spans="33:35" ht="15" customHeight="1">
      <c r="AG2892" s="347" t="s">
        <v>4496</v>
      </c>
      <c r="AH2892" s="347" t="s">
        <v>4497</v>
      </c>
      <c r="AI2892" s="150">
        <v>0.28400000000000003</v>
      </c>
    </row>
    <row r="2893" spans="33:35" ht="15" customHeight="1">
      <c r="AG2893" s="347" t="s">
        <v>4498</v>
      </c>
      <c r="AH2893" s="347" t="s">
        <v>1546</v>
      </c>
      <c r="AI2893" s="150">
        <v>0</v>
      </c>
    </row>
    <row r="2894" spans="33:35" ht="15" customHeight="1">
      <c r="AG2894" s="347" t="s">
        <v>4499</v>
      </c>
      <c r="AH2894" s="347" t="s">
        <v>4500</v>
      </c>
      <c r="AI2894" s="150">
        <v>0.28999999999999998</v>
      </c>
    </row>
    <row r="2895" spans="33:35" ht="15" customHeight="1">
      <c r="AG2895" s="347" t="s">
        <v>4501</v>
      </c>
      <c r="AH2895" s="347" t="s">
        <v>4502</v>
      </c>
      <c r="AI2895" s="150">
        <v>0.378</v>
      </c>
    </row>
    <row r="2896" spans="33:35" ht="15" customHeight="1">
      <c r="AG2896" s="347" t="s">
        <v>4503</v>
      </c>
      <c r="AH2896" s="347" t="s">
        <v>4504</v>
      </c>
      <c r="AI2896" s="150">
        <v>0.41</v>
      </c>
    </row>
    <row r="2897" spans="33:35" ht="15" customHeight="1">
      <c r="AG2897" s="347" t="s">
        <v>4505</v>
      </c>
      <c r="AH2897" s="347" t="s">
        <v>4506</v>
      </c>
      <c r="AI2897" s="150">
        <v>0.39</v>
      </c>
    </row>
    <row r="2898" spans="33:35" ht="15" customHeight="1">
      <c r="AG2898" s="347" t="s">
        <v>4507</v>
      </c>
      <c r="AH2898" s="347" t="s">
        <v>4508</v>
      </c>
      <c r="AI2898" s="150">
        <v>0.48399999999999999</v>
      </c>
    </row>
    <row r="2899" spans="33:35" ht="15" customHeight="1">
      <c r="AG2899" s="347" t="s">
        <v>4509</v>
      </c>
      <c r="AH2899" s="347" t="s">
        <v>4510</v>
      </c>
      <c r="AI2899" s="150">
        <v>0.48399999999999999</v>
      </c>
    </row>
    <row r="2900" spans="33:35" ht="15" customHeight="1">
      <c r="AG2900" s="347" t="s">
        <v>4511</v>
      </c>
      <c r="AH2900" s="347" t="s">
        <v>1305</v>
      </c>
      <c r="AI2900" s="150">
        <v>0.54500000000000004</v>
      </c>
    </row>
    <row r="2901" spans="33:35" ht="15" customHeight="1">
      <c r="AG2901" s="347" t="s">
        <v>4512</v>
      </c>
      <c r="AH2901" s="347" t="s">
        <v>1494</v>
      </c>
      <c r="AI2901" s="150">
        <v>0.45300000000000001</v>
      </c>
    </row>
    <row r="2902" spans="33:35" ht="15" customHeight="1">
      <c r="AG2902" s="347" t="s">
        <v>4513</v>
      </c>
      <c r="AH2902" s="347" t="s">
        <v>1439</v>
      </c>
      <c r="AI2902" s="150">
        <v>0.35599999999999998</v>
      </c>
    </row>
    <row r="2903" spans="33:35" ht="15" customHeight="1">
      <c r="AG2903" s="347" t="s">
        <v>4514</v>
      </c>
      <c r="AH2903" s="347" t="s">
        <v>4515</v>
      </c>
      <c r="AI2903" s="150">
        <v>0</v>
      </c>
    </row>
    <row r="2904" spans="33:35" ht="15" customHeight="1">
      <c r="AG2904" s="347" t="s">
        <v>4516</v>
      </c>
      <c r="AH2904" s="347" t="s">
        <v>4517</v>
      </c>
      <c r="AI2904" s="150">
        <v>0.45899999999999996</v>
      </c>
    </row>
    <row r="2905" spans="33:35" ht="15" customHeight="1">
      <c r="AG2905" s="347" t="s">
        <v>4518</v>
      </c>
      <c r="AH2905" s="347" t="s">
        <v>1345</v>
      </c>
      <c r="AI2905" s="150">
        <v>0.6130000000000001</v>
      </c>
    </row>
    <row r="2906" spans="33:35" ht="15" customHeight="1">
      <c r="AG2906" s="347" t="s">
        <v>4519</v>
      </c>
      <c r="AH2906" s="347" t="s">
        <v>1087</v>
      </c>
      <c r="AI2906" s="150">
        <v>0</v>
      </c>
    </row>
    <row r="2907" spans="33:35" ht="15" customHeight="1">
      <c r="AG2907" s="347" t="s">
        <v>4520</v>
      </c>
      <c r="AH2907" s="347" t="s">
        <v>1088</v>
      </c>
      <c r="AI2907" s="150">
        <v>0.19799999999999998</v>
      </c>
    </row>
    <row r="2908" spans="33:35" ht="15" customHeight="1">
      <c r="AG2908" s="347" t="s">
        <v>4521</v>
      </c>
      <c r="AH2908" s="347" t="s">
        <v>2335</v>
      </c>
      <c r="AI2908" s="150">
        <v>0</v>
      </c>
    </row>
    <row r="2909" spans="33:35" ht="15" customHeight="1">
      <c r="AG2909" s="347" t="s">
        <v>4522</v>
      </c>
      <c r="AH2909" s="347" t="s">
        <v>2336</v>
      </c>
      <c r="AI2909" s="150">
        <v>0</v>
      </c>
    </row>
    <row r="2910" spans="33:35" ht="15" customHeight="1">
      <c r="AG2910" s="347" t="s">
        <v>4523</v>
      </c>
      <c r="AH2910" s="347" t="s">
        <v>4524</v>
      </c>
      <c r="AI2910" s="150">
        <v>0.309</v>
      </c>
    </row>
    <row r="2911" spans="33:35" ht="15" customHeight="1">
      <c r="AG2911" s="347" t="s">
        <v>4525</v>
      </c>
      <c r="AH2911" s="347" t="s">
        <v>4526</v>
      </c>
      <c r="AI2911" s="150">
        <v>0</v>
      </c>
    </row>
    <row r="2912" spans="33:35" ht="15" customHeight="1">
      <c r="AG2912" s="347" t="s">
        <v>4527</v>
      </c>
      <c r="AH2912" s="347" t="s">
        <v>4528</v>
      </c>
      <c r="AI2912" s="150">
        <v>0.221</v>
      </c>
    </row>
    <row r="2913" spans="33:35" ht="15" customHeight="1">
      <c r="AG2913" s="347" t="s">
        <v>4529</v>
      </c>
      <c r="AH2913" s="347" t="s">
        <v>4530</v>
      </c>
      <c r="AI2913" s="150">
        <v>0.49099999999999999</v>
      </c>
    </row>
    <row r="2914" spans="33:35" ht="15" customHeight="1">
      <c r="AG2914" s="347" t="s">
        <v>4531</v>
      </c>
      <c r="AH2914" s="347" t="s">
        <v>4532</v>
      </c>
      <c r="AI2914" s="150">
        <v>0.49099999999999999</v>
      </c>
    </row>
    <row r="2915" spans="33:35" ht="15" customHeight="1">
      <c r="AG2915" s="347" t="s">
        <v>4533</v>
      </c>
      <c r="AH2915" s="347" t="s">
        <v>876</v>
      </c>
      <c r="AI2915" s="150">
        <v>0.36299999999999999</v>
      </c>
    </row>
    <row r="2916" spans="33:35" ht="15" customHeight="1">
      <c r="AG2916" s="347" t="s">
        <v>4534</v>
      </c>
      <c r="AH2916" s="347" t="s">
        <v>1477</v>
      </c>
      <c r="AI2916" s="150">
        <v>0.52500000000000002</v>
      </c>
    </row>
    <row r="2917" spans="33:35" ht="15" customHeight="1">
      <c r="AG2917" s="347" t="s">
        <v>4535</v>
      </c>
      <c r="AH2917" s="347" t="s">
        <v>1478</v>
      </c>
      <c r="AI2917" s="150">
        <v>0.48500000000000004</v>
      </c>
    </row>
    <row r="2918" spans="33:35" ht="15" customHeight="1">
      <c r="AG2918" s="347" t="s">
        <v>4536</v>
      </c>
      <c r="AH2918" s="347" t="s">
        <v>4537</v>
      </c>
      <c r="AI2918" s="150">
        <v>0.56300000000000006</v>
      </c>
    </row>
    <row r="2919" spans="33:35" ht="15" customHeight="1">
      <c r="AG2919" s="347" t="s">
        <v>4538</v>
      </c>
      <c r="AH2919" s="347" t="s">
        <v>1290</v>
      </c>
      <c r="AI2919" s="150">
        <v>0.53</v>
      </c>
    </row>
    <row r="2920" spans="33:35" ht="15" customHeight="1">
      <c r="AG2920" s="347" t="s">
        <v>4539</v>
      </c>
      <c r="AH2920" s="347" t="s">
        <v>1452</v>
      </c>
      <c r="AI2920" s="150">
        <v>0.49</v>
      </c>
    </row>
    <row r="2921" spans="33:35" ht="15" customHeight="1">
      <c r="AG2921" s="347" t="s">
        <v>4540</v>
      </c>
      <c r="AH2921" s="347" t="s">
        <v>1059</v>
      </c>
      <c r="AI2921" s="150">
        <v>0.625</v>
      </c>
    </row>
    <row r="2922" spans="33:35" ht="15" customHeight="1">
      <c r="AG2922" s="347" t="s">
        <v>4541</v>
      </c>
      <c r="AH2922" s="347" t="s">
        <v>1275</v>
      </c>
      <c r="AI2922" s="150">
        <v>0.374</v>
      </c>
    </row>
    <row r="2923" spans="33:35" ht="15" customHeight="1">
      <c r="AG2923" s="347" t="s">
        <v>4542</v>
      </c>
      <c r="AH2923" s="347" t="s">
        <v>1013</v>
      </c>
      <c r="AI2923" s="150">
        <v>0.42599999999999999</v>
      </c>
    </row>
    <row r="2924" spans="33:35" ht="15" customHeight="1">
      <c r="AG2924" s="347" t="s">
        <v>4543</v>
      </c>
      <c r="AH2924" s="347" t="s">
        <v>1020</v>
      </c>
      <c r="AI2924" s="150">
        <v>0.40799999999999997</v>
      </c>
    </row>
    <row r="2925" spans="33:35" ht="15" customHeight="1">
      <c r="AG2925" s="347" t="s">
        <v>4544</v>
      </c>
      <c r="AH2925" s="347" t="s">
        <v>1552</v>
      </c>
      <c r="AI2925" s="150">
        <v>0.44800000000000001</v>
      </c>
    </row>
    <row r="2926" spans="33:35" ht="15" customHeight="1">
      <c r="AG2926" s="347" t="s">
        <v>4545</v>
      </c>
      <c r="AH2926" s="347" t="s">
        <v>877</v>
      </c>
      <c r="AI2926" s="150">
        <v>0.443</v>
      </c>
    </row>
    <row r="2927" spans="33:35" ht="15" customHeight="1">
      <c r="AG2927" s="347" t="s">
        <v>4546</v>
      </c>
      <c r="AH2927" s="347" t="s">
        <v>878</v>
      </c>
      <c r="AI2927" s="150">
        <v>0.41899999999999998</v>
      </c>
    </row>
    <row r="2928" spans="33:35" ht="15" customHeight="1">
      <c r="AG2928" s="347" t="s">
        <v>4547</v>
      </c>
      <c r="AH2928" s="347" t="s">
        <v>1322</v>
      </c>
      <c r="AI2928" s="150">
        <v>0.46900000000000003</v>
      </c>
    </row>
    <row r="2929" spans="33:35" ht="15" customHeight="1">
      <c r="AG2929" s="347" t="s">
        <v>4548</v>
      </c>
      <c r="AH2929" s="347" t="s">
        <v>1147</v>
      </c>
      <c r="AI2929" s="150">
        <v>0.54500000000000004</v>
      </c>
    </row>
    <row r="2930" spans="33:35" ht="15" customHeight="1">
      <c r="AG2930" s="347" t="s">
        <v>4549</v>
      </c>
      <c r="AH2930" s="347" t="s">
        <v>1022</v>
      </c>
      <c r="AI2930" s="150">
        <v>0.54299999999999993</v>
      </c>
    </row>
    <row r="2931" spans="33:35" ht="15" customHeight="1">
      <c r="AG2931" s="347" t="s">
        <v>4550</v>
      </c>
      <c r="AH2931" s="347" t="s">
        <v>1406</v>
      </c>
      <c r="AI2931" s="150">
        <v>0.316</v>
      </c>
    </row>
    <row r="2932" spans="33:35" ht="15" customHeight="1">
      <c r="AG2932" s="347" t="s">
        <v>4551</v>
      </c>
      <c r="AH2932" s="347" t="s">
        <v>4552</v>
      </c>
      <c r="AI2932" s="150">
        <v>0.45</v>
      </c>
    </row>
    <row r="2933" spans="33:35" ht="15" customHeight="1">
      <c r="AG2933" s="347" t="s">
        <v>4553</v>
      </c>
      <c r="AH2933" s="347" t="s">
        <v>4554</v>
      </c>
      <c r="AI2933" s="150">
        <v>0.45</v>
      </c>
    </row>
    <row r="2934" spans="33:35" ht="15" customHeight="1">
      <c r="AG2934" s="347" t="s">
        <v>4555</v>
      </c>
      <c r="AH2934" s="347" t="s">
        <v>2346</v>
      </c>
      <c r="AI2934" s="150">
        <v>0</v>
      </c>
    </row>
    <row r="2935" spans="33:35" ht="15" customHeight="1">
      <c r="AG2935" s="347" t="s">
        <v>4556</v>
      </c>
      <c r="AH2935" s="347" t="s">
        <v>2347</v>
      </c>
      <c r="AI2935" s="150">
        <v>0.24000000000000002</v>
      </c>
    </row>
    <row r="2936" spans="33:35" ht="15" customHeight="1">
      <c r="AG2936" s="347" t="s">
        <v>4557</v>
      </c>
      <c r="AH2936" s="347" t="s">
        <v>2784</v>
      </c>
      <c r="AI2936" s="150">
        <v>0.371</v>
      </c>
    </row>
    <row r="2937" spans="33:35" ht="15" customHeight="1">
      <c r="AG2937" s="347" t="s">
        <v>4558</v>
      </c>
      <c r="AH2937" s="347" t="s">
        <v>4559</v>
      </c>
      <c r="AI2937" s="150">
        <v>0.313</v>
      </c>
    </row>
    <row r="2938" spans="33:35" ht="15" customHeight="1">
      <c r="AG2938" s="347" t="s">
        <v>4560</v>
      </c>
      <c r="AH2938" s="347" t="s">
        <v>1144</v>
      </c>
      <c r="AI2938" s="150">
        <v>0.43099999999999999</v>
      </c>
    </row>
    <row r="2939" spans="33:35" ht="15" customHeight="1">
      <c r="AG2939" s="347" t="s">
        <v>4561</v>
      </c>
      <c r="AH2939" s="347" t="s">
        <v>1156</v>
      </c>
      <c r="AI2939" s="150">
        <v>0.56300000000000006</v>
      </c>
    </row>
    <row r="2940" spans="33:35" ht="15" customHeight="1">
      <c r="AG2940" s="347" t="s">
        <v>4562</v>
      </c>
      <c r="AH2940" s="347" t="s">
        <v>4563</v>
      </c>
      <c r="AI2940" s="150">
        <v>0.53799999999999992</v>
      </c>
    </row>
    <row r="2941" spans="33:35" ht="15" customHeight="1">
      <c r="AG2941" s="347" t="s">
        <v>4564</v>
      </c>
      <c r="AH2941" s="347" t="s">
        <v>4565</v>
      </c>
      <c r="AI2941" s="150">
        <v>0.42299999999999999</v>
      </c>
    </row>
    <row r="2942" spans="33:35" ht="15" customHeight="1">
      <c r="AG2942" s="347" t="s">
        <v>4566</v>
      </c>
      <c r="AH2942" s="347" t="s">
        <v>4567</v>
      </c>
      <c r="AI2942" s="150">
        <v>0.39</v>
      </c>
    </row>
    <row r="2943" spans="33:35" ht="15" customHeight="1">
      <c r="AG2943" s="347" t="s">
        <v>4568</v>
      </c>
      <c r="AH2943" s="347" t="s">
        <v>1547</v>
      </c>
      <c r="AI2943" s="150">
        <v>0.55400000000000005</v>
      </c>
    </row>
    <row r="2944" spans="33:35" ht="15" customHeight="1">
      <c r="AG2944" s="347" t="s">
        <v>4569</v>
      </c>
      <c r="AH2944" s="347" t="s">
        <v>4570</v>
      </c>
      <c r="AI2944" s="150">
        <v>0</v>
      </c>
    </row>
    <row r="2945" spans="33:35" ht="15" customHeight="1">
      <c r="AG2945" s="347" t="s">
        <v>4571</v>
      </c>
      <c r="AH2945" s="347" t="s">
        <v>4572</v>
      </c>
      <c r="AI2945" s="150">
        <v>0.48099999999999998</v>
      </c>
    </row>
    <row r="2946" spans="33:35" ht="15" customHeight="1">
      <c r="AG2946" s="347" t="s">
        <v>4573</v>
      </c>
      <c r="AH2946" s="347" t="s">
        <v>4574</v>
      </c>
      <c r="AI2946" s="150">
        <v>0.64</v>
      </c>
    </row>
    <row r="2947" spans="33:35" ht="15" customHeight="1">
      <c r="AG2947" s="347" t="s">
        <v>4575</v>
      </c>
      <c r="AH2947" s="347" t="s">
        <v>4576</v>
      </c>
      <c r="AI2947" s="150">
        <v>0.45300000000000001</v>
      </c>
    </row>
    <row r="2948" spans="33:35" ht="15" customHeight="1">
      <c r="AG2948" s="347" t="s">
        <v>4577</v>
      </c>
      <c r="AH2948" s="347" t="s">
        <v>4578</v>
      </c>
      <c r="AI2948" s="150">
        <v>0</v>
      </c>
    </row>
    <row r="2949" spans="33:35" ht="15" customHeight="1">
      <c r="AG2949" s="347" t="s">
        <v>4579</v>
      </c>
      <c r="AH2949" s="347" t="s">
        <v>4580</v>
      </c>
      <c r="AI2949" s="150">
        <v>0.53399999999999992</v>
      </c>
    </row>
    <row r="2950" spans="33:35" ht="15" customHeight="1">
      <c r="AG2950" s="347" t="s">
        <v>4581</v>
      </c>
      <c r="AH2950" s="347" t="s">
        <v>1548</v>
      </c>
      <c r="AI2950" s="150">
        <v>0.49399999999999999</v>
      </c>
    </row>
    <row r="2951" spans="33:35" ht="15" customHeight="1">
      <c r="AG2951" s="347" t="s">
        <v>4582</v>
      </c>
      <c r="AH2951" s="347" t="s">
        <v>4583</v>
      </c>
      <c r="AI2951" s="150">
        <v>0.55999999999999994</v>
      </c>
    </row>
    <row r="2952" spans="33:35" ht="15" customHeight="1">
      <c r="AG2952" s="347" t="s">
        <v>4584</v>
      </c>
      <c r="AH2952" s="347" t="s">
        <v>4585</v>
      </c>
      <c r="AI2952" s="150">
        <v>0</v>
      </c>
    </row>
    <row r="2953" spans="33:35" ht="15" customHeight="1">
      <c r="AG2953" s="347" t="s">
        <v>4586</v>
      </c>
      <c r="AH2953" s="347" t="s">
        <v>4587</v>
      </c>
      <c r="AI2953" s="150">
        <v>0</v>
      </c>
    </row>
    <row r="2954" spans="33:35" ht="15" customHeight="1">
      <c r="AG2954" s="347" t="s">
        <v>4588</v>
      </c>
      <c r="AH2954" s="347" t="s">
        <v>1274</v>
      </c>
      <c r="AI2954" s="150">
        <v>0.502</v>
      </c>
    </row>
    <row r="2955" spans="33:35" ht="15" customHeight="1">
      <c r="AG2955" s="347" t="s">
        <v>4589</v>
      </c>
      <c r="AH2955" s="347" t="s">
        <v>1488</v>
      </c>
      <c r="AI2955" s="150">
        <v>0.43099999999999999</v>
      </c>
    </row>
    <row r="2956" spans="33:35" ht="15" customHeight="1">
      <c r="AG2956" s="347" t="s">
        <v>4590</v>
      </c>
      <c r="AH2956" s="347" t="s">
        <v>1173</v>
      </c>
      <c r="AI2956" s="150">
        <v>0.5</v>
      </c>
    </row>
    <row r="2957" spans="33:35" ht="15" customHeight="1">
      <c r="AG2957" s="347" t="s">
        <v>4591</v>
      </c>
      <c r="AH2957" s="347" t="s">
        <v>1266</v>
      </c>
      <c r="AI2957" s="150">
        <v>0.51800000000000002</v>
      </c>
    </row>
    <row r="2958" spans="33:35" ht="15" customHeight="1">
      <c r="AG2958" s="347" t="s">
        <v>4592</v>
      </c>
      <c r="AH2958" s="347" t="s">
        <v>1465</v>
      </c>
      <c r="AI2958" s="150">
        <v>0.45300000000000001</v>
      </c>
    </row>
    <row r="2959" spans="33:35" ht="15" customHeight="1">
      <c r="AG2959" s="347" t="s">
        <v>4593</v>
      </c>
      <c r="AH2959" s="347" t="s">
        <v>1129</v>
      </c>
      <c r="AI2959" s="150">
        <v>0.50600000000000001</v>
      </c>
    </row>
    <row r="2960" spans="33:35" ht="15" customHeight="1">
      <c r="AG2960" s="347" t="s">
        <v>4594</v>
      </c>
      <c r="AH2960" s="347" t="s">
        <v>1118</v>
      </c>
      <c r="AI2960" s="150">
        <v>0.44</v>
      </c>
    </row>
    <row r="2961" spans="33:35" ht="15" customHeight="1">
      <c r="AG2961" s="347" t="s">
        <v>4595</v>
      </c>
      <c r="AH2961" s="347" t="s">
        <v>4596</v>
      </c>
      <c r="AI2961" s="150">
        <v>0</v>
      </c>
    </row>
    <row r="2962" spans="33:35" ht="15" customHeight="1">
      <c r="AG2962" s="347" t="s">
        <v>4597</v>
      </c>
      <c r="AH2962" s="347" t="s">
        <v>4598</v>
      </c>
      <c r="AI2962" s="150">
        <v>0.53399999999999992</v>
      </c>
    </row>
    <row r="2963" spans="33:35" ht="15" customHeight="1">
      <c r="AG2963" s="347" t="s">
        <v>4599</v>
      </c>
      <c r="AH2963" s="347" t="s">
        <v>880</v>
      </c>
      <c r="AI2963" s="150">
        <v>0</v>
      </c>
    </row>
    <row r="2964" spans="33:35" ht="15" customHeight="1">
      <c r="AG2964" s="347" t="s">
        <v>4600</v>
      </c>
      <c r="AH2964" s="347" t="s">
        <v>1079</v>
      </c>
      <c r="AI2964" s="150">
        <v>0.374</v>
      </c>
    </row>
    <row r="2965" spans="33:35" ht="15" customHeight="1">
      <c r="AG2965" s="347" t="s">
        <v>4601</v>
      </c>
      <c r="AH2965" s="347" t="s">
        <v>4602</v>
      </c>
      <c r="AI2965" s="150">
        <v>0.54299999999999993</v>
      </c>
    </row>
    <row r="2966" spans="33:35" ht="15" customHeight="1">
      <c r="AG2966" s="347" t="s">
        <v>4603</v>
      </c>
      <c r="AH2966" s="347" t="s">
        <v>4604</v>
      </c>
      <c r="AI2966" s="150">
        <v>0.54799999999999993</v>
      </c>
    </row>
    <row r="2967" spans="33:35" ht="15" customHeight="1">
      <c r="AG2967" s="347" t="s">
        <v>4605</v>
      </c>
      <c r="AH2967" s="347" t="s">
        <v>1046</v>
      </c>
      <c r="AI2967" s="150">
        <v>0.50700000000000001</v>
      </c>
    </row>
    <row r="2968" spans="33:35" ht="15" customHeight="1">
      <c r="AG2968" s="347" t="s">
        <v>4606</v>
      </c>
      <c r="AH2968" s="347" t="s">
        <v>2016</v>
      </c>
      <c r="AI2968" s="150">
        <v>0</v>
      </c>
    </row>
    <row r="2969" spans="33:35" ht="15" customHeight="1">
      <c r="AG2969" s="347" t="s">
        <v>4607</v>
      </c>
      <c r="AH2969" s="347" t="s">
        <v>2017</v>
      </c>
      <c r="AI2969" s="150">
        <v>0</v>
      </c>
    </row>
    <row r="2970" spans="33:35" ht="15" customHeight="1">
      <c r="AG2970" s="347" t="s">
        <v>4608</v>
      </c>
      <c r="AH2970" s="347" t="s">
        <v>2801</v>
      </c>
      <c r="AI2970" s="150">
        <v>0.26600000000000001</v>
      </c>
    </row>
    <row r="2971" spans="33:35" ht="15" customHeight="1">
      <c r="AG2971" s="347" t="s">
        <v>4609</v>
      </c>
      <c r="AH2971" s="347" t="s">
        <v>2802</v>
      </c>
      <c r="AI2971" s="150">
        <v>0</v>
      </c>
    </row>
    <row r="2972" spans="33:35" ht="15" customHeight="1">
      <c r="AG2972" s="347" t="s">
        <v>4610</v>
      </c>
      <c r="AH2972" s="347" t="s">
        <v>2803</v>
      </c>
      <c r="AI2972" s="150">
        <v>0.37</v>
      </c>
    </row>
    <row r="2973" spans="33:35" ht="15" customHeight="1">
      <c r="AG2973" s="347" t="s">
        <v>4611</v>
      </c>
      <c r="AH2973" s="347" t="s">
        <v>4612</v>
      </c>
      <c r="AI2973" s="150">
        <v>0.42799999999999999</v>
      </c>
    </row>
    <row r="2974" spans="33:35" ht="15" customHeight="1">
      <c r="AG2974" s="347" t="s">
        <v>4613</v>
      </c>
      <c r="AH2974" s="347" t="s">
        <v>4614</v>
      </c>
      <c r="AI2974" s="150">
        <v>0.42599999999999999</v>
      </c>
    </row>
    <row r="2975" spans="33:35" ht="15" customHeight="1">
      <c r="AG2975" s="347" t="s">
        <v>4615</v>
      </c>
      <c r="AH2975" s="347" t="s">
        <v>4616</v>
      </c>
      <c r="AI2975" s="150">
        <v>0.58799999999999997</v>
      </c>
    </row>
    <row r="2976" spans="33:35" ht="15" customHeight="1">
      <c r="AG2976" s="347" t="s">
        <v>4617</v>
      </c>
      <c r="AH2976" s="347" t="s">
        <v>4618</v>
      </c>
      <c r="AI2976" s="150">
        <v>0</v>
      </c>
    </row>
    <row r="2977" spans="33:35" ht="15" customHeight="1">
      <c r="AG2977" s="347" t="s">
        <v>4619</v>
      </c>
      <c r="AH2977" s="347" t="s">
        <v>4620</v>
      </c>
      <c r="AI2977" s="150">
        <v>0.50700000000000001</v>
      </c>
    </row>
    <row r="2978" spans="33:35" ht="15" customHeight="1">
      <c r="AG2978" s="347" t="s">
        <v>4621</v>
      </c>
      <c r="AH2978" s="347" t="s">
        <v>1462</v>
      </c>
      <c r="AI2978" s="150">
        <v>0.48899999999999993</v>
      </c>
    </row>
    <row r="2979" spans="33:35" ht="15" customHeight="1">
      <c r="AG2979" s="347" t="s">
        <v>4622</v>
      </c>
      <c r="AH2979" s="347" t="s">
        <v>1438</v>
      </c>
      <c r="AI2979" s="150">
        <v>0.59299999999999997</v>
      </c>
    </row>
    <row r="2980" spans="33:35" ht="15" customHeight="1">
      <c r="AG2980" s="347" t="s">
        <v>4623</v>
      </c>
      <c r="AH2980" s="347" t="s">
        <v>4624</v>
      </c>
      <c r="AI2980" s="150">
        <v>0</v>
      </c>
    </row>
    <row r="2981" spans="33:35" ht="15" customHeight="1">
      <c r="AG2981" s="347" t="s">
        <v>4625</v>
      </c>
      <c r="AH2981" s="347" t="s">
        <v>4626</v>
      </c>
      <c r="AI2981" s="150">
        <v>0.49799999999999994</v>
      </c>
    </row>
    <row r="2982" spans="33:35" ht="15" customHeight="1">
      <c r="AG2982" s="347" t="s">
        <v>4627</v>
      </c>
      <c r="AH2982" s="347" t="s">
        <v>4628</v>
      </c>
      <c r="AI2982" s="150">
        <v>0</v>
      </c>
    </row>
    <row r="2983" spans="33:35" ht="15" customHeight="1">
      <c r="AG2983" s="347" t="s">
        <v>4629</v>
      </c>
      <c r="AH2983" s="347" t="s">
        <v>4630</v>
      </c>
      <c r="AI2983" s="150">
        <v>0.54600000000000004</v>
      </c>
    </row>
    <row r="2984" spans="33:35" ht="15" customHeight="1">
      <c r="AG2984" s="347" t="s">
        <v>4631</v>
      </c>
      <c r="AH2984" s="347" t="s">
        <v>883</v>
      </c>
      <c r="AI2984" s="150">
        <v>0.53700000000000003</v>
      </c>
    </row>
    <row r="2985" spans="33:35" ht="15" customHeight="1">
      <c r="AG2985" s="347" t="s">
        <v>4632</v>
      </c>
      <c r="AH2985" s="347" t="s">
        <v>2810</v>
      </c>
      <c r="AI2985" s="150">
        <v>0.57399999999999995</v>
      </c>
    </row>
    <row r="2986" spans="33:35" ht="15" customHeight="1">
      <c r="AG2986" s="347" t="s">
        <v>4633</v>
      </c>
      <c r="AH2986" s="347" t="s">
        <v>4634</v>
      </c>
      <c r="AI2986" s="150">
        <v>0</v>
      </c>
    </row>
    <row r="2987" spans="33:35" ht="15" customHeight="1">
      <c r="AG2987" s="347" t="s">
        <v>4635</v>
      </c>
      <c r="AH2987" s="347" t="s">
        <v>4636</v>
      </c>
      <c r="AI2987" s="150">
        <v>0.49200000000000005</v>
      </c>
    </row>
    <row r="2988" spans="33:35" ht="15" customHeight="1">
      <c r="AG2988" s="347" t="s">
        <v>4637</v>
      </c>
      <c r="AH2988" s="347" t="s">
        <v>4638</v>
      </c>
      <c r="AI2988" s="150">
        <v>0</v>
      </c>
    </row>
    <row r="2989" spans="33:35" ht="15" customHeight="1">
      <c r="AG2989" s="347" t="s">
        <v>4639</v>
      </c>
      <c r="AH2989" s="347" t="s">
        <v>4640</v>
      </c>
      <c r="AI2989" s="150">
        <v>0.54699999999999993</v>
      </c>
    </row>
    <row r="2990" spans="33:35" ht="15" customHeight="1">
      <c r="AG2990" s="347" t="s">
        <v>4641</v>
      </c>
      <c r="AH2990" s="347" t="s">
        <v>4642</v>
      </c>
      <c r="AI2990" s="150">
        <v>0.40799999999999997</v>
      </c>
    </row>
    <row r="2991" spans="33:35" ht="15" customHeight="1">
      <c r="AG2991" s="347" t="s">
        <v>4643</v>
      </c>
      <c r="AH2991" s="347" t="s">
        <v>4644</v>
      </c>
      <c r="AI2991" s="150">
        <v>0</v>
      </c>
    </row>
    <row r="2992" spans="33:35" ht="15" customHeight="1">
      <c r="AG2992" s="347" t="s">
        <v>4645</v>
      </c>
      <c r="AH2992" s="347" t="s">
        <v>4646</v>
      </c>
      <c r="AI2992" s="150">
        <v>0.432</v>
      </c>
    </row>
    <row r="2993" spans="33:35" ht="15" customHeight="1">
      <c r="AG2993" s="347" t="s">
        <v>4647</v>
      </c>
      <c r="AH2993" s="347" t="s">
        <v>1068</v>
      </c>
      <c r="AI2993" s="150">
        <v>0.45800000000000002</v>
      </c>
    </row>
    <row r="2994" spans="33:35" ht="15" customHeight="1">
      <c r="AG2994" s="347" t="s">
        <v>4648</v>
      </c>
      <c r="AH2994" s="347" t="s">
        <v>4649</v>
      </c>
      <c r="AI2994" s="150">
        <v>0.39500000000000002</v>
      </c>
    </row>
    <row r="2995" spans="33:35" ht="15" customHeight="1">
      <c r="AG2995" s="347" t="s">
        <v>4650</v>
      </c>
      <c r="AH2995" s="347" t="s">
        <v>4651</v>
      </c>
      <c r="AI2995" s="150">
        <v>0.36699999999999999</v>
      </c>
    </row>
    <row r="2996" spans="33:35" ht="15" customHeight="1">
      <c r="AG2996" s="347" t="s">
        <v>4652</v>
      </c>
      <c r="AH2996" s="347" t="s">
        <v>4653</v>
      </c>
      <c r="AI2996" s="150">
        <v>0</v>
      </c>
    </row>
    <row r="2997" spans="33:35" ht="15" customHeight="1">
      <c r="AG2997" s="347" t="s">
        <v>4654</v>
      </c>
      <c r="AH2997" s="347" t="s">
        <v>4655</v>
      </c>
      <c r="AI2997" s="150">
        <v>0</v>
      </c>
    </row>
    <row r="2998" spans="33:35" ht="15" customHeight="1">
      <c r="AG2998" s="347" t="s">
        <v>4656</v>
      </c>
      <c r="AH2998" s="347" t="s">
        <v>4657</v>
      </c>
      <c r="AI2998" s="150">
        <v>0.47199999999999998</v>
      </c>
    </row>
    <row r="2999" spans="33:35" ht="15" customHeight="1">
      <c r="AG2999" s="347" t="s">
        <v>4658</v>
      </c>
      <c r="AH2999" s="347" t="s">
        <v>4659</v>
      </c>
      <c r="AI2999" s="150">
        <v>0.47199999999999998</v>
      </c>
    </row>
    <row r="3000" spans="33:35" ht="15" customHeight="1">
      <c r="AG3000" s="347" t="s">
        <v>4660</v>
      </c>
      <c r="AH3000" s="347" t="s">
        <v>1187</v>
      </c>
      <c r="AI3000" s="150">
        <v>0</v>
      </c>
    </row>
    <row r="3001" spans="33:35" ht="15" customHeight="1">
      <c r="AG3001" s="347" t="s">
        <v>4661</v>
      </c>
      <c r="AH3001" s="347" t="s">
        <v>4662</v>
      </c>
      <c r="AI3001" s="150">
        <v>0</v>
      </c>
    </row>
    <row r="3002" spans="33:35" ht="15" customHeight="1">
      <c r="AG3002" s="347" t="s">
        <v>4663</v>
      </c>
      <c r="AH3002" s="347" t="s">
        <v>4664</v>
      </c>
      <c r="AI3002" s="150">
        <v>0.51400000000000001</v>
      </c>
    </row>
    <row r="3003" spans="33:35" ht="15" customHeight="1">
      <c r="AG3003" s="347" t="s">
        <v>4665</v>
      </c>
      <c r="AH3003" s="347" t="s">
        <v>4666</v>
      </c>
      <c r="AI3003" s="150">
        <v>0.51300000000000001</v>
      </c>
    </row>
    <row r="3004" spans="33:35" ht="15" customHeight="1">
      <c r="AG3004" s="347" t="s">
        <v>4667</v>
      </c>
      <c r="AH3004" s="347" t="s">
        <v>4668</v>
      </c>
      <c r="AI3004" s="150">
        <v>0.57700000000000007</v>
      </c>
    </row>
    <row r="3005" spans="33:35" ht="15" customHeight="1">
      <c r="AG3005" s="347" t="s">
        <v>4669</v>
      </c>
      <c r="AH3005" s="347" t="s">
        <v>1064</v>
      </c>
      <c r="AI3005" s="150">
        <v>0.49399999999999999</v>
      </c>
    </row>
    <row r="3006" spans="33:35" ht="15" customHeight="1">
      <c r="AG3006" s="347" t="s">
        <v>4670</v>
      </c>
      <c r="AH3006" s="347" t="s">
        <v>815</v>
      </c>
      <c r="AI3006" s="150">
        <v>0</v>
      </c>
    </row>
    <row r="3007" spans="33:35" ht="15" customHeight="1">
      <c r="AG3007" s="347" t="s">
        <v>4671</v>
      </c>
      <c r="AH3007" s="347" t="s">
        <v>4672</v>
      </c>
      <c r="AI3007" s="150">
        <v>0.53100000000000003</v>
      </c>
    </row>
    <row r="3008" spans="33:35" ht="15" customHeight="1">
      <c r="AG3008" s="347" t="s">
        <v>4673</v>
      </c>
      <c r="AH3008" s="347" t="s">
        <v>783</v>
      </c>
      <c r="AI3008" s="150">
        <v>0.5109999999999999</v>
      </c>
    </row>
    <row r="3009" spans="33:35" ht="15" customHeight="1">
      <c r="AG3009" s="347" t="s">
        <v>4674</v>
      </c>
      <c r="AH3009" s="347" t="s">
        <v>1433</v>
      </c>
      <c r="AI3009" s="150">
        <v>0.51</v>
      </c>
    </row>
    <row r="3010" spans="33:35" ht="15" customHeight="1">
      <c r="AG3010" s="347" t="s">
        <v>4675</v>
      </c>
      <c r="AH3010" s="347" t="s">
        <v>4676</v>
      </c>
      <c r="AI3010" s="150">
        <v>0</v>
      </c>
    </row>
    <row r="3011" spans="33:35" ht="15" customHeight="1">
      <c r="AG3011" s="347" t="s">
        <v>4677</v>
      </c>
      <c r="AH3011" s="347" t="s">
        <v>4678</v>
      </c>
      <c r="AI3011" s="150">
        <v>0.53</v>
      </c>
    </row>
    <row r="3012" spans="33:35" ht="15" customHeight="1">
      <c r="AG3012" s="347" t="s">
        <v>4679</v>
      </c>
      <c r="AH3012" s="347" t="s">
        <v>1537</v>
      </c>
      <c r="AI3012" s="150">
        <v>0.68099999999999994</v>
      </c>
    </row>
    <row r="3013" spans="33:35" ht="15" customHeight="1">
      <c r="AG3013" s="347" t="s">
        <v>4680</v>
      </c>
      <c r="AH3013" s="347" t="s">
        <v>4681</v>
      </c>
      <c r="AI3013" s="150">
        <v>0.59299999999999997</v>
      </c>
    </row>
    <row r="3014" spans="33:35" ht="15" customHeight="1">
      <c r="AG3014" s="347" t="s">
        <v>4682</v>
      </c>
      <c r="AH3014" s="347" t="s">
        <v>4683</v>
      </c>
      <c r="AI3014" s="150">
        <v>0.33900000000000002</v>
      </c>
    </row>
    <row r="3015" spans="33:35" ht="15" customHeight="1">
      <c r="AG3015" s="347" t="s">
        <v>4684</v>
      </c>
      <c r="AH3015" s="347" t="s">
        <v>1122</v>
      </c>
      <c r="AI3015" s="150">
        <v>0.52700000000000002</v>
      </c>
    </row>
    <row r="3016" spans="33:35" ht="15" customHeight="1">
      <c r="AG3016" s="347" t="s">
        <v>4685</v>
      </c>
      <c r="AH3016" s="347" t="s">
        <v>4686</v>
      </c>
      <c r="AI3016" s="150">
        <v>0.44900000000000001</v>
      </c>
    </row>
    <row r="3017" spans="33:35" ht="15" customHeight="1">
      <c r="AG3017" s="347" t="s">
        <v>4687</v>
      </c>
      <c r="AH3017" s="347" t="s">
        <v>919</v>
      </c>
      <c r="AI3017" s="150">
        <v>0.55999999999999994</v>
      </c>
    </row>
    <row r="3018" spans="33:35" ht="15" customHeight="1">
      <c r="AG3018" s="347" t="s">
        <v>4688</v>
      </c>
      <c r="AH3018" s="347" t="s">
        <v>1011</v>
      </c>
      <c r="AI3018" s="150">
        <v>0.56899999999999995</v>
      </c>
    </row>
    <row r="3019" spans="33:35" ht="15" customHeight="1">
      <c r="AG3019" s="347" t="s">
        <v>4689</v>
      </c>
      <c r="AH3019" s="347" t="s">
        <v>4690</v>
      </c>
      <c r="AI3019" s="150">
        <v>0.46799999999999997</v>
      </c>
    </row>
    <row r="3020" spans="33:35" ht="15" customHeight="1">
      <c r="AG3020" s="347" t="s">
        <v>4691</v>
      </c>
      <c r="AH3020" s="347" t="s">
        <v>4692</v>
      </c>
      <c r="AI3020" s="150">
        <v>0.52899999999999991</v>
      </c>
    </row>
    <row r="3021" spans="33:35" ht="15" customHeight="1">
      <c r="AG3021" s="347" t="s">
        <v>4693</v>
      </c>
      <c r="AH3021" s="347" t="s">
        <v>4694</v>
      </c>
      <c r="AI3021" s="150">
        <v>0.61799999999999999</v>
      </c>
    </row>
    <row r="3022" spans="33:35" ht="15" customHeight="1">
      <c r="AG3022" s="347" t="s">
        <v>4695</v>
      </c>
      <c r="AH3022" s="347" t="s">
        <v>4696</v>
      </c>
      <c r="AI3022" s="150">
        <v>0</v>
      </c>
    </row>
    <row r="3023" spans="33:35" ht="15" customHeight="1">
      <c r="AG3023" s="347" t="s">
        <v>4697</v>
      </c>
      <c r="AH3023" s="347" t="s">
        <v>4698</v>
      </c>
      <c r="AI3023" s="150">
        <v>0.504</v>
      </c>
    </row>
    <row r="3024" spans="33:35" ht="15" customHeight="1">
      <c r="AG3024" s="347" t="s">
        <v>4699</v>
      </c>
      <c r="AH3024" s="347" t="s">
        <v>4700</v>
      </c>
      <c r="AI3024" s="150">
        <v>0</v>
      </c>
    </row>
    <row r="3025" spans="33:35" ht="15" customHeight="1">
      <c r="AG3025" s="347" t="s">
        <v>4701</v>
      </c>
      <c r="AH3025" s="347" t="s">
        <v>4702</v>
      </c>
      <c r="AI3025" s="150">
        <v>0.34900000000000003</v>
      </c>
    </row>
    <row r="3026" spans="33:35" ht="15" customHeight="1">
      <c r="AG3026" s="347" t="s">
        <v>4703</v>
      </c>
      <c r="AH3026" s="347" t="s">
        <v>4704</v>
      </c>
      <c r="AI3026" s="150">
        <v>0.35399999999999998</v>
      </c>
    </row>
    <row r="3027" spans="33:35" ht="15" customHeight="1">
      <c r="AG3027" s="347" t="s">
        <v>4705</v>
      </c>
      <c r="AH3027" s="347" t="s">
        <v>4706</v>
      </c>
      <c r="AI3027" s="150">
        <v>0.38200000000000001</v>
      </c>
    </row>
    <row r="3028" spans="33:35" ht="15" customHeight="1">
      <c r="AG3028" s="347" t="s">
        <v>4707</v>
      </c>
      <c r="AH3028" s="347" t="s">
        <v>4708</v>
      </c>
      <c r="AI3028" s="150">
        <v>0.54500000000000004</v>
      </c>
    </row>
    <row r="3029" spans="33:35" ht="15" customHeight="1">
      <c r="AG3029" s="347" t="s">
        <v>4709</v>
      </c>
      <c r="AH3029" s="347" t="s">
        <v>4710</v>
      </c>
      <c r="AI3029" s="150">
        <v>0.54400000000000004</v>
      </c>
    </row>
    <row r="3030" spans="33:35" ht="15" customHeight="1">
      <c r="AG3030" s="347" t="s">
        <v>4711</v>
      </c>
      <c r="AH3030" s="347" t="s">
        <v>1463</v>
      </c>
      <c r="AI3030" s="150">
        <v>0.48000000000000004</v>
      </c>
    </row>
    <row r="3031" spans="33:35" ht="15" customHeight="1">
      <c r="AG3031" s="347" t="s">
        <v>4712</v>
      </c>
      <c r="AH3031" s="347" t="s">
        <v>4713</v>
      </c>
      <c r="AI3031" s="150">
        <v>0</v>
      </c>
    </row>
    <row r="3032" spans="33:35" ht="15" customHeight="1">
      <c r="AG3032" s="347" t="s">
        <v>4714</v>
      </c>
      <c r="AH3032" s="347" t="s">
        <v>4715</v>
      </c>
      <c r="AI3032" s="150">
        <v>0</v>
      </c>
    </row>
    <row r="3033" spans="33:35" ht="15" customHeight="1">
      <c r="AG3033" s="347" t="s">
        <v>4716</v>
      </c>
      <c r="AH3033" s="347" t="s">
        <v>4717</v>
      </c>
      <c r="AI3033" s="150">
        <v>0</v>
      </c>
    </row>
    <row r="3034" spans="33:35" ht="15" customHeight="1">
      <c r="AG3034" s="347" t="s">
        <v>4718</v>
      </c>
      <c r="AH3034" s="347" t="s">
        <v>4719</v>
      </c>
      <c r="AI3034" s="150">
        <v>0.502</v>
      </c>
    </row>
    <row r="3035" spans="33:35" ht="15" customHeight="1">
      <c r="AG3035" s="347" t="s">
        <v>4720</v>
      </c>
      <c r="AH3035" s="347" t="s">
        <v>4721</v>
      </c>
      <c r="AI3035" s="150">
        <v>0.52300000000000002</v>
      </c>
    </row>
    <row r="3036" spans="33:35" ht="15" customHeight="1">
      <c r="AG3036" s="347" t="s">
        <v>4722</v>
      </c>
      <c r="AH3036" s="347" t="s">
        <v>1030</v>
      </c>
      <c r="AI3036" s="150">
        <v>0.36000000000000004</v>
      </c>
    </row>
    <row r="3037" spans="33:35" ht="15" customHeight="1">
      <c r="AG3037" s="347" t="s">
        <v>4723</v>
      </c>
      <c r="AH3037" s="347" t="s">
        <v>1430</v>
      </c>
      <c r="AI3037" s="150">
        <v>0.48000000000000004</v>
      </c>
    </row>
    <row r="3038" spans="33:35" ht="15" customHeight="1">
      <c r="AG3038" s="347" t="s">
        <v>4724</v>
      </c>
      <c r="AH3038" s="347" t="s">
        <v>1356</v>
      </c>
      <c r="AI3038" s="150">
        <v>0.46700000000000003</v>
      </c>
    </row>
    <row r="3039" spans="33:35" ht="15" customHeight="1">
      <c r="AG3039" s="347" t="s">
        <v>4725</v>
      </c>
      <c r="AH3039" s="347" t="s">
        <v>3270</v>
      </c>
      <c r="AI3039" s="150">
        <v>0.53600000000000003</v>
      </c>
    </row>
    <row r="3040" spans="33:35" ht="15" customHeight="1">
      <c r="AG3040" s="347" t="s">
        <v>4726</v>
      </c>
      <c r="AH3040" s="347" t="s">
        <v>4727</v>
      </c>
      <c r="AI3040" s="150">
        <v>0.54500000000000004</v>
      </c>
    </row>
    <row r="3041" spans="33:35" ht="15" customHeight="1">
      <c r="AG3041" s="347" t="s">
        <v>4728</v>
      </c>
      <c r="AH3041" s="347" t="s">
        <v>4729</v>
      </c>
      <c r="AI3041" s="150">
        <v>0.79900000000000004</v>
      </c>
    </row>
    <row r="3042" spans="33:35" ht="15" customHeight="1">
      <c r="AG3042" s="347" t="s">
        <v>4730</v>
      </c>
      <c r="AH3042" s="347" t="s">
        <v>1432</v>
      </c>
      <c r="AI3042" s="150">
        <v>0.61</v>
      </c>
    </row>
    <row r="3043" spans="33:35" ht="15" customHeight="1">
      <c r="AG3043" s="347" t="s">
        <v>4731</v>
      </c>
      <c r="AH3043" s="347" t="s">
        <v>1542</v>
      </c>
      <c r="AI3043" s="150">
        <v>0.54400000000000004</v>
      </c>
    </row>
    <row r="3044" spans="33:35" ht="15" customHeight="1">
      <c r="AG3044" s="347" t="s">
        <v>4732</v>
      </c>
      <c r="AH3044" s="347" t="s">
        <v>1408</v>
      </c>
      <c r="AI3044" s="150">
        <v>0</v>
      </c>
    </row>
    <row r="3045" spans="33:35" ht="15" customHeight="1">
      <c r="AG3045" s="347" t="s">
        <v>4733</v>
      </c>
      <c r="AH3045" s="347" t="s">
        <v>4734</v>
      </c>
      <c r="AI3045" s="150">
        <v>0.47</v>
      </c>
    </row>
    <row r="3046" spans="33:35" ht="15" customHeight="1">
      <c r="AG3046" s="347" t="s">
        <v>4735</v>
      </c>
      <c r="AH3046" s="347" t="s">
        <v>4736</v>
      </c>
      <c r="AI3046" s="150">
        <v>0.46700000000000003</v>
      </c>
    </row>
    <row r="3047" spans="33:35" ht="15" customHeight="1">
      <c r="AG3047" s="347" t="s">
        <v>4737</v>
      </c>
      <c r="AH3047" s="347" t="s">
        <v>4738</v>
      </c>
      <c r="AI3047" s="150">
        <v>0.35399999999999998</v>
      </c>
    </row>
    <row r="3048" spans="33:35" ht="15" customHeight="1">
      <c r="AG3048" s="347" t="s">
        <v>4739</v>
      </c>
      <c r="AH3048" s="347" t="s">
        <v>4740</v>
      </c>
      <c r="AI3048" s="150">
        <v>0.45300000000000001</v>
      </c>
    </row>
    <row r="3049" spans="33:35" ht="15" customHeight="1">
      <c r="AG3049" s="347" t="s">
        <v>4741</v>
      </c>
      <c r="AH3049" s="347" t="s">
        <v>4742</v>
      </c>
      <c r="AI3049" s="150">
        <v>0.42700000000000005</v>
      </c>
    </row>
    <row r="3050" spans="33:35" ht="15" customHeight="1">
      <c r="AG3050" s="347" t="s">
        <v>4743</v>
      </c>
      <c r="AH3050" s="347" t="s">
        <v>1458</v>
      </c>
      <c r="AI3050" s="150">
        <v>0.58200000000000007</v>
      </c>
    </row>
    <row r="3051" spans="33:35" ht="15" customHeight="1">
      <c r="AG3051" s="347" t="s">
        <v>4744</v>
      </c>
      <c r="AH3051" s="347" t="s">
        <v>4745</v>
      </c>
      <c r="AI3051" s="150">
        <v>0.56599999999999995</v>
      </c>
    </row>
    <row r="3052" spans="33:35" ht="15" customHeight="1">
      <c r="AG3052" s="347" t="s">
        <v>4746</v>
      </c>
      <c r="AH3052" s="347" t="s">
        <v>1543</v>
      </c>
      <c r="AI3052" s="150">
        <v>0.46700000000000003</v>
      </c>
    </row>
    <row r="3053" spans="33:35" ht="15" customHeight="1">
      <c r="AG3053" s="347" t="s">
        <v>4747</v>
      </c>
      <c r="AH3053" s="347" t="s">
        <v>4748</v>
      </c>
      <c r="AI3053" s="150">
        <v>0</v>
      </c>
    </row>
    <row r="3054" spans="33:35" ht="15" customHeight="1">
      <c r="AG3054" s="347" t="s">
        <v>4749</v>
      </c>
      <c r="AH3054" s="347" t="s">
        <v>4750</v>
      </c>
      <c r="AI3054" s="150">
        <v>0.16600000000000001</v>
      </c>
    </row>
    <row r="3055" spans="33:35" ht="15" customHeight="1">
      <c r="AG3055" s="347" t="s">
        <v>4751</v>
      </c>
      <c r="AH3055" s="347" t="s">
        <v>4752</v>
      </c>
      <c r="AI3055" s="150">
        <v>0.54400000000000004</v>
      </c>
    </row>
    <row r="3056" spans="33:35" ht="15" customHeight="1">
      <c r="AG3056" s="347" t="s">
        <v>4753</v>
      </c>
      <c r="AH3056" s="347" t="s">
        <v>4754</v>
      </c>
      <c r="AI3056" s="150">
        <v>0.51700000000000002</v>
      </c>
    </row>
    <row r="3057" spans="33:35" ht="15" customHeight="1">
      <c r="AG3057" s="347" t="s">
        <v>4755</v>
      </c>
      <c r="AH3057" s="347" t="s">
        <v>4756</v>
      </c>
      <c r="AI3057" s="150">
        <v>0</v>
      </c>
    </row>
    <row r="3058" spans="33:35" ht="15" customHeight="1">
      <c r="AG3058" s="347" t="s">
        <v>4757</v>
      </c>
      <c r="AH3058" s="347" t="s">
        <v>4758</v>
      </c>
      <c r="AI3058" s="150">
        <v>0.373</v>
      </c>
    </row>
    <row r="3059" spans="33:35" ht="15" customHeight="1">
      <c r="AG3059" s="347" t="s">
        <v>4759</v>
      </c>
      <c r="AH3059" s="347" t="s">
        <v>4760</v>
      </c>
      <c r="AI3059" s="150">
        <v>0.39</v>
      </c>
    </row>
    <row r="3060" spans="33:35" ht="15" customHeight="1">
      <c r="AG3060" s="347" t="s">
        <v>4761</v>
      </c>
      <c r="AH3060" s="347" t="s">
        <v>4762</v>
      </c>
      <c r="AI3060" s="150">
        <v>0.52400000000000002</v>
      </c>
    </row>
    <row r="3061" spans="33:35" ht="15" customHeight="1">
      <c r="AG3061" s="347" t="s">
        <v>4763</v>
      </c>
      <c r="AH3061" s="347" t="s">
        <v>718</v>
      </c>
      <c r="AI3061" s="150">
        <v>0.378</v>
      </c>
    </row>
    <row r="3062" spans="33:35" ht="15" customHeight="1">
      <c r="AG3062" s="347" t="s">
        <v>4764</v>
      </c>
      <c r="AH3062" s="347" t="s">
        <v>1536</v>
      </c>
      <c r="AI3062" s="150">
        <v>0.54500000000000004</v>
      </c>
    </row>
    <row r="3063" spans="33:35" ht="15" customHeight="1">
      <c r="AG3063" s="347" t="s">
        <v>4765</v>
      </c>
      <c r="AH3063" s="347" t="s">
        <v>4766</v>
      </c>
      <c r="AI3063" s="150">
        <v>0.499</v>
      </c>
    </row>
    <row r="3064" spans="33:35" ht="15" customHeight="1">
      <c r="AG3064" s="347" t="s">
        <v>4767</v>
      </c>
      <c r="AH3064" s="347" t="s">
        <v>4768</v>
      </c>
      <c r="AI3064" s="150">
        <v>0.51600000000000001</v>
      </c>
    </row>
    <row r="3065" spans="33:35" ht="15" customHeight="1">
      <c r="AG3065" s="347" t="s">
        <v>4769</v>
      </c>
      <c r="AH3065" s="347" t="s">
        <v>1461</v>
      </c>
      <c r="AI3065" s="150">
        <v>0.20900000000000002</v>
      </c>
    </row>
    <row r="3066" spans="33:35" ht="15" customHeight="1">
      <c r="AG3066" s="347" t="s">
        <v>4770</v>
      </c>
      <c r="AH3066" s="347" t="s">
        <v>4771</v>
      </c>
      <c r="AI3066" s="150">
        <v>0.53100000000000003</v>
      </c>
    </row>
    <row r="3067" spans="33:35" ht="15" customHeight="1">
      <c r="AG3067" s="347" t="s">
        <v>4772</v>
      </c>
      <c r="AH3067" s="347" t="s">
        <v>4773</v>
      </c>
      <c r="AI3067" s="150">
        <v>0.43600000000000005</v>
      </c>
    </row>
    <row r="3068" spans="33:35" ht="15" customHeight="1">
      <c r="AG3068" s="347" t="s">
        <v>4774</v>
      </c>
      <c r="AH3068" s="347" t="s">
        <v>1112</v>
      </c>
      <c r="AI3068" s="150">
        <v>0.42399999999999999</v>
      </c>
    </row>
    <row r="3069" spans="33:35" ht="15" customHeight="1">
      <c r="AG3069" s="347" t="s">
        <v>4775</v>
      </c>
      <c r="AH3069" s="347" t="s">
        <v>4776</v>
      </c>
      <c r="AI3069" s="150">
        <v>0.47300000000000003</v>
      </c>
    </row>
    <row r="3070" spans="33:35" ht="15" customHeight="1">
      <c r="AG3070" s="347" t="s">
        <v>4777</v>
      </c>
      <c r="AH3070" s="347" t="s">
        <v>1348</v>
      </c>
      <c r="AI3070" s="150">
        <v>0.437</v>
      </c>
    </row>
    <row r="3071" spans="33:35" ht="15" customHeight="1">
      <c r="AG3071" s="347" t="s">
        <v>4778</v>
      </c>
      <c r="AH3071" s="347" t="s">
        <v>4779</v>
      </c>
      <c r="AI3071" s="150">
        <v>0.309</v>
      </c>
    </row>
    <row r="3072" spans="33:35" ht="15" customHeight="1">
      <c r="AG3072" s="347" t="s">
        <v>4780</v>
      </c>
      <c r="AH3072" s="347" t="s">
        <v>4781</v>
      </c>
      <c r="AI3072" s="150">
        <v>0.45500000000000002</v>
      </c>
    </row>
    <row r="3073" spans="33:35" ht="15" customHeight="1">
      <c r="AG3073" s="347" t="s">
        <v>4782</v>
      </c>
      <c r="AH3073" s="347" t="s">
        <v>4783</v>
      </c>
      <c r="AI3073" s="150">
        <v>6.4999999999999988E-2</v>
      </c>
    </row>
    <row r="3074" spans="33:35" ht="15" customHeight="1">
      <c r="AG3074" s="347" t="s">
        <v>4784</v>
      </c>
      <c r="AH3074" s="347" t="s">
        <v>4785</v>
      </c>
      <c r="AI3074" s="150">
        <v>0.39200000000000002</v>
      </c>
    </row>
    <row r="3075" spans="33:35" ht="15" customHeight="1">
      <c r="AG3075" s="347" t="s">
        <v>4786</v>
      </c>
      <c r="AH3075" s="347" t="s">
        <v>5362</v>
      </c>
      <c r="AI3075" s="150">
        <v>0.47</v>
      </c>
    </row>
    <row r="3076" spans="33:35" ht="15" customHeight="1">
      <c r="AG3076" s="347" t="s">
        <v>6249</v>
      </c>
      <c r="AH3076" s="347" t="s">
        <v>5389</v>
      </c>
      <c r="AI3076" s="150">
        <v>0.504</v>
      </c>
    </row>
    <row r="3077" spans="33:35" ht="15" customHeight="1">
      <c r="AG3077" s="347" t="s">
        <v>6250</v>
      </c>
      <c r="AH3077" s="347" t="s">
        <v>5390</v>
      </c>
      <c r="AI3077" s="150">
        <v>0.46600000000000003</v>
      </c>
    </row>
    <row r="3078" spans="33:35" ht="15" customHeight="1">
      <c r="AG3078" s="347" t="s">
        <v>6251</v>
      </c>
      <c r="AH3078" s="347" t="s">
        <v>1199</v>
      </c>
      <c r="AI3078" s="150">
        <v>0</v>
      </c>
    </row>
    <row r="3079" spans="33:35" ht="15" customHeight="1">
      <c r="AG3079" s="347" t="s">
        <v>6252</v>
      </c>
      <c r="AH3079" s="347" t="s">
        <v>1200</v>
      </c>
      <c r="AI3079" s="150">
        <v>0.29199999999999998</v>
      </c>
    </row>
    <row r="3080" spans="33:35" ht="15" customHeight="1">
      <c r="AG3080" s="347" t="s">
        <v>6253</v>
      </c>
      <c r="AH3080" s="347" t="s">
        <v>1201</v>
      </c>
      <c r="AI3080" s="150">
        <v>0.35299999999999998</v>
      </c>
    </row>
    <row r="3081" spans="33:35" ht="15" customHeight="1">
      <c r="AG3081" s="347" t="s">
        <v>6254</v>
      </c>
      <c r="AH3081" s="347" t="s">
        <v>1202</v>
      </c>
      <c r="AI3081" s="150">
        <v>0.25</v>
      </c>
    </row>
    <row r="3082" spans="33:35" ht="15" customHeight="1">
      <c r="AG3082" s="347" t="s">
        <v>6255</v>
      </c>
      <c r="AH3082" s="347" t="s">
        <v>1203</v>
      </c>
      <c r="AI3082" s="150">
        <v>0.377</v>
      </c>
    </row>
    <row r="3083" spans="33:35" ht="15" customHeight="1">
      <c r="AG3083" s="347" t="s">
        <v>6256</v>
      </c>
      <c r="AH3083" s="347" t="s">
        <v>3479</v>
      </c>
      <c r="AI3083" s="150">
        <v>0</v>
      </c>
    </row>
    <row r="3084" spans="33:35" ht="15" customHeight="1">
      <c r="AG3084" s="347" t="s">
        <v>6257</v>
      </c>
      <c r="AH3084" s="347" t="s">
        <v>3481</v>
      </c>
      <c r="AI3084" s="150">
        <v>0</v>
      </c>
    </row>
    <row r="3085" spans="33:35" ht="15" customHeight="1">
      <c r="AG3085" s="347" t="s">
        <v>6258</v>
      </c>
      <c r="AH3085" s="347" t="s">
        <v>5391</v>
      </c>
      <c r="AI3085" s="150">
        <v>0</v>
      </c>
    </row>
    <row r="3086" spans="33:35" ht="15" customHeight="1">
      <c r="AG3086" s="347" t="s">
        <v>6259</v>
      </c>
      <c r="AH3086" s="347" t="s">
        <v>5392</v>
      </c>
      <c r="AI3086" s="150">
        <v>0.5109999999999999</v>
      </c>
    </row>
    <row r="3087" spans="33:35" ht="15" customHeight="1">
      <c r="AG3087" s="347" t="s">
        <v>6260</v>
      </c>
      <c r="AH3087" s="347" t="s">
        <v>3488</v>
      </c>
      <c r="AI3087" s="150">
        <v>0</v>
      </c>
    </row>
    <row r="3088" spans="33:35" ht="15" customHeight="1">
      <c r="AG3088" s="347" t="s">
        <v>6261</v>
      </c>
      <c r="AH3088" s="347" t="s">
        <v>5393</v>
      </c>
      <c r="AI3088" s="150">
        <v>0.41199999999999998</v>
      </c>
    </row>
    <row r="3089" spans="33:35" ht="15" customHeight="1">
      <c r="AG3089" s="347" t="s">
        <v>6262</v>
      </c>
      <c r="AH3089" s="347" t="s">
        <v>5394</v>
      </c>
      <c r="AI3089" s="150">
        <v>0.44400000000000001</v>
      </c>
    </row>
    <row r="3090" spans="33:35" ht="15" customHeight="1">
      <c r="AG3090" s="347" t="s">
        <v>6263</v>
      </c>
      <c r="AH3090" s="347" t="s">
        <v>5395</v>
      </c>
      <c r="AI3090" s="150">
        <v>0.317</v>
      </c>
    </row>
    <row r="3091" spans="33:35" ht="15" customHeight="1">
      <c r="AG3091" s="347" t="s">
        <v>6264</v>
      </c>
      <c r="AH3091" s="347" t="s">
        <v>5396</v>
      </c>
      <c r="AI3091" s="150">
        <v>0.505</v>
      </c>
    </row>
    <row r="3092" spans="33:35" ht="15" customHeight="1">
      <c r="AG3092" s="347" t="s">
        <v>6265</v>
      </c>
      <c r="AH3092" s="347" t="s">
        <v>5397</v>
      </c>
      <c r="AI3092" s="150">
        <v>0</v>
      </c>
    </row>
    <row r="3093" spans="33:35" ht="15" customHeight="1">
      <c r="AG3093" s="347" t="s">
        <v>6266</v>
      </c>
      <c r="AH3093" s="347" t="s">
        <v>5398</v>
      </c>
      <c r="AI3093" s="150">
        <v>0.51700000000000002</v>
      </c>
    </row>
    <row r="3094" spans="33:35" ht="15" customHeight="1">
      <c r="AG3094" s="347" t="s">
        <v>6267</v>
      </c>
      <c r="AH3094" s="347" t="s">
        <v>5399</v>
      </c>
      <c r="AI3094" s="150">
        <v>0.54900000000000004</v>
      </c>
    </row>
    <row r="3095" spans="33:35" ht="15" customHeight="1">
      <c r="AG3095" s="347" t="s">
        <v>6268</v>
      </c>
      <c r="AH3095" s="347" t="s">
        <v>5400</v>
      </c>
      <c r="AI3095" s="150">
        <v>0.39200000000000002</v>
      </c>
    </row>
    <row r="3096" spans="33:35" ht="15" customHeight="1">
      <c r="AG3096" s="347" t="s">
        <v>6269</v>
      </c>
      <c r="AH3096" s="347" t="s">
        <v>3496</v>
      </c>
      <c r="AI3096" s="150">
        <v>0.315</v>
      </c>
    </row>
    <row r="3097" spans="33:35" ht="15" customHeight="1">
      <c r="AG3097" s="347" t="s">
        <v>6270</v>
      </c>
      <c r="AH3097" s="347" t="s">
        <v>3498</v>
      </c>
      <c r="AI3097" s="150">
        <v>0.40500000000000003</v>
      </c>
    </row>
    <row r="3098" spans="33:35" ht="15" customHeight="1">
      <c r="AG3098" s="347" t="s">
        <v>6271</v>
      </c>
      <c r="AH3098" s="347" t="s">
        <v>5401</v>
      </c>
      <c r="AI3098" s="150">
        <v>0.41099999999999998</v>
      </c>
    </row>
    <row r="3099" spans="33:35" ht="15" customHeight="1">
      <c r="AG3099" s="347" t="s">
        <v>6272</v>
      </c>
      <c r="AH3099" s="347" t="s">
        <v>5402</v>
      </c>
      <c r="AI3099" s="150">
        <v>0.34599999999999997</v>
      </c>
    </row>
    <row r="3100" spans="33:35" ht="15" customHeight="1">
      <c r="AG3100" s="347" t="s">
        <v>6273</v>
      </c>
      <c r="AH3100" s="347" t="s">
        <v>5403</v>
      </c>
      <c r="AI3100" s="150">
        <v>0.35299999999999998</v>
      </c>
    </row>
    <row r="3101" spans="33:35" ht="15" customHeight="1">
      <c r="AG3101" s="347" t="s">
        <v>6274</v>
      </c>
      <c r="AH3101" s="347" t="s">
        <v>5404</v>
      </c>
      <c r="AI3101" s="150">
        <v>0</v>
      </c>
    </row>
    <row r="3102" spans="33:35" ht="15" customHeight="1">
      <c r="AG3102" s="347" t="s">
        <v>6275</v>
      </c>
      <c r="AH3102" s="347" t="s">
        <v>5405</v>
      </c>
      <c r="AI3102" s="150">
        <v>0.50700000000000001</v>
      </c>
    </row>
    <row r="3103" spans="33:35" ht="15" customHeight="1">
      <c r="AG3103" s="347" t="s">
        <v>6276</v>
      </c>
      <c r="AH3103" s="347" t="s">
        <v>5406</v>
      </c>
      <c r="AI3103" s="150">
        <v>0.56699999999999995</v>
      </c>
    </row>
    <row r="3104" spans="33:35" ht="15" customHeight="1">
      <c r="AG3104" s="347" t="s">
        <v>6277</v>
      </c>
      <c r="AH3104" s="347" t="s">
        <v>5407</v>
      </c>
      <c r="AI3104" s="150">
        <v>0.39200000000000002</v>
      </c>
    </row>
    <row r="3105" spans="33:35" ht="15" customHeight="1">
      <c r="AG3105" s="347" t="s">
        <v>6278</v>
      </c>
      <c r="AH3105" s="347" t="s">
        <v>5408</v>
      </c>
      <c r="AI3105" s="150">
        <v>0.51</v>
      </c>
    </row>
    <row r="3106" spans="33:35" ht="15" customHeight="1">
      <c r="AG3106" s="347" t="s">
        <v>6279</v>
      </c>
      <c r="AH3106" s="347" t="s">
        <v>5409</v>
      </c>
      <c r="AI3106" s="150">
        <v>0</v>
      </c>
    </row>
    <row r="3107" spans="33:35" ht="15" customHeight="1">
      <c r="AG3107" s="347" t="s">
        <v>6280</v>
      </c>
      <c r="AH3107" s="347" t="s">
        <v>5410</v>
      </c>
      <c r="AI3107" s="150">
        <v>0.189</v>
      </c>
    </row>
    <row r="3108" spans="33:35" ht="15" customHeight="1">
      <c r="AG3108" s="347" t="s">
        <v>6281</v>
      </c>
      <c r="AH3108" s="347" t="s">
        <v>5411</v>
      </c>
      <c r="AI3108" s="150">
        <v>0.30199999999999999</v>
      </c>
    </row>
    <row r="3109" spans="33:35" ht="15" customHeight="1">
      <c r="AG3109" s="347" t="s">
        <v>6282</v>
      </c>
      <c r="AH3109" s="347" t="s">
        <v>5412</v>
      </c>
      <c r="AI3109" s="150">
        <v>0.33900000000000002</v>
      </c>
    </row>
    <row r="3110" spans="33:35" ht="15" customHeight="1">
      <c r="AG3110" s="347" t="s">
        <v>6283</v>
      </c>
      <c r="AH3110" s="347" t="s">
        <v>5413</v>
      </c>
      <c r="AI3110" s="150">
        <v>0.36699999999999999</v>
      </c>
    </row>
    <row r="3111" spans="33:35" ht="15" customHeight="1">
      <c r="AG3111" s="347" t="s">
        <v>6284</v>
      </c>
      <c r="AH3111" s="347" t="s">
        <v>5414</v>
      </c>
      <c r="AI3111" s="150">
        <v>0.44</v>
      </c>
    </row>
    <row r="3112" spans="33:35" ht="15" customHeight="1">
      <c r="AG3112" s="347" t="s">
        <v>6285</v>
      </c>
      <c r="AH3112" s="347" t="s">
        <v>5415</v>
      </c>
      <c r="AI3112" s="150">
        <v>0.47</v>
      </c>
    </row>
    <row r="3113" spans="33:35" ht="15" customHeight="1">
      <c r="AG3113" s="347" t="s">
        <v>6286</v>
      </c>
      <c r="AH3113" s="347" t="s">
        <v>5416</v>
      </c>
      <c r="AI3113" s="150">
        <v>0.47899999999999998</v>
      </c>
    </row>
    <row r="3114" spans="33:35" ht="15" customHeight="1">
      <c r="AG3114" s="347" t="s">
        <v>6287</v>
      </c>
      <c r="AH3114" s="347" t="s">
        <v>5417</v>
      </c>
      <c r="AI3114" s="150">
        <v>0.54100000000000004</v>
      </c>
    </row>
    <row r="3115" spans="33:35" ht="15" customHeight="1">
      <c r="AG3115" s="347" t="s">
        <v>6288</v>
      </c>
      <c r="AH3115" s="347" t="s">
        <v>5418</v>
      </c>
      <c r="AI3115" s="150">
        <v>0</v>
      </c>
    </row>
    <row r="3116" spans="33:35" ht="15" customHeight="1">
      <c r="AG3116" s="347" t="s">
        <v>6289</v>
      </c>
      <c r="AH3116" s="347" t="s">
        <v>5419</v>
      </c>
      <c r="AI3116" s="150">
        <v>0.39200000000000002</v>
      </c>
    </row>
    <row r="3117" spans="33:35" ht="15" customHeight="1">
      <c r="AG3117" s="347" t="s">
        <v>6290</v>
      </c>
      <c r="AH3117" s="347" t="s">
        <v>5420</v>
      </c>
      <c r="AI3117" s="150">
        <v>0</v>
      </c>
    </row>
    <row r="3118" spans="33:35" ht="15" customHeight="1">
      <c r="AG3118" s="347" t="s">
        <v>6291</v>
      </c>
      <c r="AH3118" s="347" t="s">
        <v>5421</v>
      </c>
      <c r="AI3118" s="150">
        <v>0</v>
      </c>
    </row>
    <row r="3119" spans="33:35" ht="15" customHeight="1">
      <c r="AG3119" s="347" t="s">
        <v>6292</v>
      </c>
      <c r="AH3119" s="347" t="s">
        <v>5422</v>
      </c>
      <c r="AI3119" s="150">
        <v>0</v>
      </c>
    </row>
    <row r="3120" spans="33:35" ht="15" customHeight="1">
      <c r="AG3120" s="347" t="s">
        <v>6293</v>
      </c>
      <c r="AH3120" s="347" t="s">
        <v>5423</v>
      </c>
      <c r="AI3120" s="150">
        <v>0.88400000000000001</v>
      </c>
    </row>
    <row r="3121" spans="33:35" ht="15" customHeight="1">
      <c r="AG3121" s="347" t="s">
        <v>6294</v>
      </c>
      <c r="AH3121" s="347" t="s">
        <v>5424</v>
      </c>
      <c r="AI3121" s="150">
        <v>0.49799999999999994</v>
      </c>
    </row>
    <row r="3122" spans="33:35" ht="15" customHeight="1">
      <c r="AG3122" s="347" t="s">
        <v>6295</v>
      </c>
      <c r="AH3122" s="347" t="s">
        <v>5425</v>
      </c>
      <c r="AI3122" s="150">
        <v>0.48599999999999999</v>
      </c>
    </row>
    <row r="3123" spans="33:35" ht="15" customHeight="1">
      <c r="AG3123" s="347" t="s">
        <v>6296</v>
      </c>
      <c r="AH3123" s="347" t="s">
        <v>5426</v>
      </c>
      <c r="AI3123" s="150">
        <v>0.42699999999999999</v>
      </c>
    </row>
    <row r="3124" spans="33:35" ht="15" customHeight="1">
      <c r="AG3124" s="347" t="s">
        <v>6297</v>
      </c>
      <c r="AH3124" s="347" t="s">
        <v>5427</v>
      </c>
      <c r="AI3124" s="150">
        <v>0.504</v>
      </c>
    </row>
    <row r="3125" spans="33:35" ht="15" customHeight="1">
      <c r="AG3125" s="347" t="s">
        <v>6298</v>
      </c>
      <c r="AH3125" s="347" t="s">
        <v>5428</v>
      </c>
      <c r="AI3125" s="150">
        <v>0.38800000000000001</v>
      </c>
    </row>
    <row r="3126" spans="33:35" ht="15" customHeight="1">
      <c r="AG3126" s="347" t="s">
        <v>6299</v>
      </c>
      <c r="AH3126" s="347" t="s">
        <v>5429</v>
      </c>
      <c r="AI3126" s="150">
        <v>0.53100000000000003</v>
      </c>
    </row>
    <row r="3127" spans="33:35" ht="15" customHeight="1">
      <c r="AG3127" s="347" t="s">
        <v>6300</v>
      </c>
      <c r="AH3127" s="347" t="s">
        <v>5430</v>
      </c>
      <c r="AI3127" s="150">
        <v>0.52100000000000002</v>
      </c>
    </row>
    <row r="3128" spans="33:35" ht="15" customHeight="1">
      <c r="AG3128" s="347" t="s">
        <v>6301</v>
      </c>
      <c r="AH3128" s="347" t="s">
        <v>5431</v>
      </c>
      <c r="AI3128" s="150">
        <v>0.496</v>
      </c>
    </row>
    <row r="3129" spans="33:35" ht="15" customHeight="1">
      <c r="AG3129" s="347" t="s">
        <v>6302</v>
      </c>
      <c r="AH3129" s="347" t="s">
        <v>5432</v>
      </c>
      <c r="AI3129" s="150">
        <v>0.34200000000000003</v>
      </c>
    </row>
    <row r="3130" spans="33:35" ht="15" customHeight="1">
      <c r="AG3130" s="347" t="s">
        <v>6303</v>
      </c>
      <c r="AH3130" s="347" t="s">
        <v>5433</v>
      </c>
      <c r="AI3130" s="150">
        <v>0.45600000000000002</v>
      </c>
    </row>
    <row r="3131" spans="33:35" ht="15" customHeight="1">
      <c r="AG3131" s="347" t="s">
        <v>6304</v>
      </c>
      <c r="AH3131" s="347" t="s">
        <v>5434</v>
      </c>
      <c r="AI3131" s="150">
        <v>0.42599999999999999</v>
      </c>
    </row>
    <row r="3132" spans="33:35" ht="15" customHeight="1">
      <c r="AG3132" s="347" t="s">
        <v>6305</v>
      </c>
      <c r="AH3132" s="347" t="s">
        <v>3540</v>
      </c>
      <c r="AI3132" s="150">
        <v>0</v>
      </c>
    </row>
    <row r="3133" spans="33:35" ht="15" customHeight="1">
      <c r="AG3133" s="347" t="s">
        <v>6306</v>
      </c>
      <c r="AH3133" s="347" t="s">
        <v>3542</v>
      </c>
      <c r="AI3133" s="150">
        <v>0</v>
      </c>
    </row>
    <row r="3134" spans="33:35" ht="15" customHeight="1">
      <c r="AG3134" s="347" t="s">
        <v>6307</v>
      </c>
      <c r="AH3134" s="347" t="s">
        <v>5435</v>
      </c>
      <c r="AI3134" s="150">
        <v>0</v>
      </c>
    </row>
    <row r="3135" spans="33:35" ht="15" customHeight="1">
      <c r="AG3135" s="347" t="s">
        <v>6308</v>
      </c>
      <c r="AH3135" s="347" t="s">
        <v>5436</v>
      </c>
      <c r="AI3135" s="150">
        <v>0</v>
      </c>
    </row>
    <row r="3136" spans="33:35" ht="15" customHeight="1">
      <c r="AG3136" s="347" t="s">
        <v>6309</v>
      </c>
      <c r="AH3136" s="347" t="s">
        <v>5437</v>
      </c>
      <c r="AI3136" s="150">
        <v>0.253</v>
      </c>
    </row>
    <row r="3137" spans="33:35" ht="15" customHeight="1">
      <c r="AG3137" s="347" t="s">
        <v>6310</v>
      </c>
      <c r="AH3137" s="347" t="s">
        <v>5438</v>
      </c>
      <c r="AI3137" s="150">
        <v>0.499</v>
      </c>
    </row>
    <row r="3138" spans="33:35" ht="15" customHeight="1">
      <c r="AG3138" s="347" t="s">
        <v>6311</v>
      </c>
      <c r="AH3138" s="347" t="s">
        <v>5439</v>
      </c>
      <c r="AI3138" s="150">
        <v>0.436</v>
      </c>
    </row>
    <row r="3139" spans="33:35" ht="15" customHeight="1">
      <c r="AG3139" s="347" t="s">
        <v>6312</v>
      </c>
      <c r="AH3139" s="347" t="s">
        <v>5440</v>
      </c>
      <c r="AI3139" s="150">
        <v>0.54</v>
      </c>
    </row>
    <row r="3140" spans="33:35" ht="15" customHeight="1">
      <c r="AG3140" s="347" t="s">
        <v>6313</v>
      </c>
      <c r="AH3140" s="347" t="s">
        <v>5441</v>
      </c>
      <c r="AI3140" s="150">
        <v>0.316</v>
      </c>
    </row>
    <row r="3141" spans="33:35" ht="15" customHeight="1">
      <c r="AG3141" s="347" t="s">
        <v>6314</v>
      </c>
      <c r="AH3141" s="347" t="s">
        <v>5442</v>
      </c>
      <c r="AI3141" s="150">
        <v>0.58499999999999996</v>
      </c>
    </row>
    <row r="3142" spans="33:35" ht="15" customHeight="1">
      <c r="AG3142" s="347" t="s">
        <v>6315</v>
      </c>
      <c r="AH3142" s="347" t="s">
        <v>5443</v>
      </c>
      <c r="AI3142" s="150">
        <v>0.54500000000000004</v>
      </c>
    </row>
    <row r="3143" spans="33:35" ht="15" customHeight="1">
      <c r="AG3143" s="347" t="s">
        <v>6316</v>
      </c>
      <c r="AH3143" s="347" t="s">
        <v>5444</v>
      </c>
      <c r="AI3143" s="150">
        <v>0.439</v>
      </c>
    </row>
    <row r="3144" spans="33:35" ht="15" customHeight="1">
      <c r="AG3144" s="347" t="s">
        <v>6317</v>
      </c>
      <c r="AH3144" s="347" t="s">
        <v>5445</v>
      </c>
      <c r="AI3144" s="150">
        <v>0.28100000000000003</v>
      </c>
    </row>
    <row r="3145" spans="33:35" ht="15" customHeight="1">
      <c r="AG3145" s="347" t="s">
        <v>6318</v>
      </c>
      <c r="AH3145" s="347" t="s">
        <v>5446</v>
      </c>
      <c r="AI3145" s="150">
        <v>0.41799999999999998</v>
      </c>
    </row>
    <row r="3146" spans="33:35" ht="15" customHeight="1">
      <c r="AG3146" s="347" t="s">
        <v>6319</v>
      </c>
      <c r="AH3146" s="347" t="s">
        <v>5447</v>
      </c>
      <c r="AI3146" s="150">
        <v>0.46500000000000002</v>
      </c>
    </row>
    <row r="3147" spans="33:35" ht="15" customHeight="1">
      <c r="AG3147" s="347" t="s">
        <v>6320</v>
      </c>
      <c r="AH3147" s="347" t="s">
        <v>5448</v>
      </c>
      <c r="AI3147" s="150">
        <v>0.39200000000000002</v>
      </c>
    </row>
    <row r="3148" spans="33:35" ht="15" customHeight="1">
      <c r="AG3148" s="347" t="s">
        <v>6321</v>
      </c>
      <c r="AH3148" s="347" t="s">
        <v>5449</v>
      </c>
      <c r="AI3148" s="150">
        <v>0.53600000000000003</v>
      </c>
    </row>
    <row r="3149" spans="33:35" ht="15" customHeight="1">
      <c r="AG3149" s="347" t="s">
        <v>6322</v>
      </c>
      <c r="AH3149" s="347" t="s">
        <v>5450</v>
      </c>
      <c r="AI3149" s="150">
        <v>0.46100000000000002</v>
      </c>
    </row>
    <row r="3150" spans="33:35" ht="15" customHeight="1">
      <c r="AG3150" s="347" t="s">
        <v>6323</v>
      </c>
      <c r="AH3150" s="347" t="s">
        <v>5451</v>
      </c>
      <c r="AI3150" s="150">
        <v>0</v>
      </c>
    </row>
    <row r="3151" spans="33:35" ht="15" customHeight="1">
      <c r="AG3151" s="347" t="s">
        <v>6324</v>
      </c>
      <c r="AH3151" s="347" t="s">
        <v>5452</v>
      </c>
      <c r="AI3151" s="150">
        <v>0.49099999999999999</v>
      </c>
    </row>
    <row r="3152" spans="33:35" ht="15" customHeight="1">
      <c r="AG3152" s="347" t="s">
        <v>6325</v>
      </c>
      <c r="AH3152" s="347" t="s">
        <v>3572</v>
      </c>
      <c r="AI3152" s="150">
        <v>0</v>
      </c>
    </row>
    <row r="3153" spans="33:35" ht="15" customHeight="1">
      <c r="AG3153" s="347" t="s">
        <v>6326</v>
      </c>
      <c r="AH3153" s="347" t="s">
        <v>3574</v>
      </c>
      <c r="AI3153" s="150">
        <v>0</v>
      </c>
    </row>
    <row r="3154" spans="33:35" ht="15" customHeight="1">
      <c r="AG3154" s="347" t="s">
        <v>6327</v>
      </c>
      <c r="AH3154" s="347" t="s">
        <v>3576</v>
      </c>
      <c r="AI3154" s="150">
        <v>0.2</v>
      </c>
    </row>
    <row r="3155" spans="33:35" ht="15" customHeight="1">
      <c r="AG3155" s="347" t="s">
        <v>6328</v>
      </c>
      <c r="AH3155" s="347" t="s">
        <v>3578</v>
      </c>
      <c r="AI3155" s="150">
        <v>0.48299999999999998</v>
      </c>
    </row>
    <row r="3156" spans="33:35" ht="15" customHeight="1">
      <c r="AG3156" s="347" t="s">
        <v>6329</v>
      </c>
      <c r="AH3156" s="347" t="s">
        <v>2896</v>
      </c>
      <c r="AI3156" s="150">
        <v>0</v>
      </c>
    </row>
    <row r="3157" spans="33:35" ht="15" customHeight="1">
      <c r="AG3157" s="347" t="s">
        <v>6330</v>
      </c>
      <c r="AH3157" s="347" t="s">
        <v>2897</v>
      </c>
      <c r="AI3157" s="150">
        <v>0.2</v>
      </c>
    </row>
    <row r="3158" spans="33:35" ht="15" customHeight="1">
      <c r="AG3158" s="347" t="s">
        <v>6331</v>
      </c>
      <c r="AH3158" s="347" t="s">
        <v>3584</v>
      </c>
      <c r="AI3158" s="150">
        <v>0.54600000000000004</v>
      </c>
    </row>
    <row r="3159" spans="33:35" ht="15" customHeight="1">
      <c r="AG3159" s="347" t="s">
        <v>6332</v>
      </c>
      <c r="AH3159" s="347" t="s">
        <v>1100</v>
      </c>
      <c r="AI3159" s="150">
        <v>0.39700000000000002</v>
      </c>
    </row>
    <row r="3160" spans="33:35" ht="15" customHeight="1">
      <c r="AG3160" s="347" t="s">
        <v>6333</v>
      </c>
      <c r="AH3160" s="347" t="s">
        <v>5453</v>
      </c>
      <c r="AI3160" s="150">
        <v>0.35</v>
      </c>
    </row>
    <row r="3161" spans="33:35" ht="15" customHeight="1">
      <c r="AG3161" s="347" t="s">
        <v>6334</v>
      </c>
      <c r="AH3161" s="347" t="s">
        <v>5454</v>
      </c>
      <c r="AI3161" s="150">
        <v>0.47</v>
      </c>
    </row>
    <row r="3162" spans="33:35" ht="15" customHeight="1">
      <c r="AG3162" s="347" t="s">
        <v>6335</v>
      </c>
      <c r="AH3162" s="347" t="s">
        <v>5455</v>
      </c>
      <c r="AI3162" s="150">
        <v>0.29099999999999998</v>
      </c>
    </row>
    <row r="3163" spans="33:35" ht="15" customHeight="1">
      <c r="AG3163" s="347" t="s">
        <v>6336</v>
      </c>
      <c r="AH3163" s="347" t="s">
        <v>2070</v>
      </c>
      <c r="AI3163" s="150">
        <v>0</v>
      </c>
    </row>
    <row r="3164" spans="33:35" ht="15" customHeight="1">
      <c r="AG3164" s="347" t="s">
        <v>6337</v>
      </c>
      <c r="AH3164" s="347" t="s">
        <v>3595</v>
      </c>
      <c r="AI3164" s="150">
        <v>0.47</v>
      </c>
    </row>
    <row r="3165" spans="33:35" ht="15" customHeight="1">
      <c r="AG3165" s="347" t="s">
        <v>6338</v>
      </c>
      <c r="AH3165" s="347" t="s">
        <v>5456</v>
      </c>
      <c r="AI3165" s="150">
        <v>0.52100000000000002</v>
      </c>
    </row>
    <row r="3166" spans="33:35" ht="15" customHeight="1">
      <c r="AG3166" s="347" t="s">
        <v>6339</v>
      </c>
      <c r="AH3166" s="347" t="s">
        <v>5457</v>
      </c>
      <c r="AI3166" s="150">
        <v>0.33500000000000002</v>
      </c>
    </row>
    <row r="3167" spans="33:35" ht="15" customHeight="1">
      <c r="AG3167" s="347" t="s">
        <v>6340</v>
      </c>
      <c r="AH3167" s="347" t="s">
        <v>5458</v>
      </c>
      <c r="AI3167" s="150">
        <v>0.39200000000000002</v>
      </c>
    </row>
    <row r="3168" spans="33:35" ht="15" customHeight="1">
      <c r="AG3168" s="347" t="s">
        <v>6341</v>
      </c>
      <c r="AH3168" s="347" t="s">
        <v>5459</v>
      </c>
      <c r="AI3168" s="150">
        <v>1.0429999999999999</v>
      </c>
    </row>
    <row r="3169" spans="33:35" ht="15" customHeight="1">
      <c r="AG3169" s="347" t="s">
        <v>6342</v>
      </c>
      <c r="AH3169" s="347" t="s">
        <v>5460</v>
      </c>
      <c r="AI3169" s="150">
        <v>0.64200000000000002</v>
      </c>
    </row>
    <row r="3170" spans="33:35" ht="15" customHeight="1">
      <c r="AG3170" s="347" t="s">
        <v>6343</v>
      </c>
      <c r="AH3170" s="347" t="s">
        <v>5461</v>
      </c>
      <c r="AI3170" s="150">
        <v>0.39200000000000002</v>
      </c>
    </row>
    <row r="3171" spans="33:35" ht="15" customHeight="1">
      <c r="AG3171" s="347" t="s">
        <v>6344</v>
      </c>
      <c r="AH3171" s="347" t="s">
        <v>5462</v>
      </c>
      <c r="AI3171" s="150">
        <v>0.66900000000000004</v>
      </c>
    </row>
    <row r="3172" spans="33:35" ht="15" customHeight="1">
      <c r="AG3172" s="347" t="s">
        <v>6345</v>
      </c>
      <c r="AH3172" s="347" t="s">
        <v>5463</v>
      </c>
      <c r="AI3172" s="150">
        <v>0.39200000000000002</v>
      </c>
    </row>
    <row r="3173" spans="33:35" ht="15" customHeight="1">
      <c r="AG3173" s="347" t="s">
        <v>6346</v>
      </c>
      <c r="AH3173" s="347" t="s">
        <v>5464</v>
      </c>
      <c r="AI3173" s="150">
        <v>0.39200000000000002</v>
      </c>
    </row>
    <row r="3174" spans="33:35" ht="15" customHeight="1">
      <c r="AG3174" s="347" t="s">
        <v>6347</v>
      </c>
      <c r="AH3174" s="347" t="s">
        <v>5465</v>
      </c>
      <c r="AI3174" s="150">
        <v>0.38800000000000001</v>
      </c>
    </row>
    <row r="3175" spans="33:35" ht="15" customHeight="1">
      <c r="AG3175" s="347" t="s">
        <v>6348</v>
      </c>
      <c r="AH3175" s="347" t="s">
        <v>5466</v>
      </c>
      <c r="AI3175" s="150">
        <v>0.52</v>
      </c>
    </row>
    <row r="3176" spans="33:35" ht="15" customHeight="1">
      <c r="AG3176" s="347" t="s">
        <v>6349</v>
      </c>
      <c r="AH3176" s="347" t="s">
        <v>5467</v>
      </c>
      <c r="AI3176" s="150">
        <v>0.436</v>
      </c>
    </row>
    <row r="3177" spans="33:35" ht="15" customHeight="1">
      <c r="AG3177" s="347" t="s">
        <v>6350</v>
      </c>
      <c r="AH3177" s="347" t="s">
        <v>5468</v>
      </c>
      <c r="AI3177" s="150">
        <v>0.51</v>
      </c>
    </row>
    <row r="3178" spans="33:35" ht="15" customHeight="1">
      <c r="AG3178" s="347" t="s">
        <v>6351</v>
      </c>
      <c r="AH3178" s="347" t="s">
        <v>3614</v>
      </c>
      <c r="AI3178" s="150">
        <v>0</v>
      </c>
    </row>
    <row r="3179" spans="33:35" ht="15" customHeight="1">
      <c r="AG3179" s="347" t="s">
        <v>6352</v>
      </c>
      <c r="AH3179" s="347" t="s">
        <v>5469</v>
      </c>
      <c r="AI3179" s="150">
        <v>0.318</v>
      </c>
    </row>
    <row r="3180" spans="33:35" ht="15" customHeight="1">
      <c r="AG3180" s="347" t="s">
        <v>6353</v>
      </c>
      <c r="AH3180" s="347" t="s">
        <v>5470</v>
      </c>
      <c r="AI3180" s="150">
        <v>0.39200000000000002</v>
      </c>
    </row>
    <row r="3181" spans="33:35" ht="15" customHeight="1">
      <c r="AG3181" s="347" t="s">
        <v>6354</v>
      </c>
      <c r="AH3181" s="347" t="s">
        <v>5471</v>
      </c>
      <c r="AI3181" s="150">
        <v>0.52300000000000002</v>
      </c>
    </row>
    <row r="3182" spans="33:35" ht="15" customHeight="1">
      <c r="AG3182" s="347" t="s">
        <v>6355</v>
      </c>
      <c r="AH3182" s="347" t="s">
        <v>5472</v>
      </c>
      <c r="AI3182" s="150">
        <v>0.41699999999999998</v>
      </c>
    </row>
    <row r="3183" spans="33:35" ht="15" customHeight="1">
      <c r="AG3183" s="347" t="s">
        <v>6356</v>
      </c>
      <c r="AH3183" s="347" t="s">
        <v>5473</v>
      </c>
      <c r="AI3183" s="150">
        <v>0.41699999999999998</v>
      </c>
    </row>
    <row r="3184" spans="33:35" ht="15" customHeight="1">
      <c r="AG3184" s="347" t="s">
        <v>6357</v>
      </c>
      <c r="AH3184" s="347" t="s">
        <v>5474</v>
      </c>
      <c r="AI3184" s="150">
        <v>0.61199999999999999</v>
      </c>
    </row>
    <row r="3185" spans="33:35" ht="15" customHeight="1">
      <c r="AG3185" s="347" t="s">
        <v>6358</v>
      </c>
      <c r="AH3185" s="347" t="s">
        <v>5475</v>
      </c>
      <c r="AI3185" s="150">
        <v>0.43600000000000005</v>
      </c>
    </row>
    <row r="3186" spans="33:35" ht="15" customHeight="1">
      <c r="AG3186" s="347" t="s">
        <v>6359</v>
      </c>
      <c r="AH3186" s="347" t="s">
        <v>5476</v>
      </c>
      <c r="AI3186" s="150">
        <v>0.72299999999999998</v>
      </c>
    </row>
    <row r="3187" spans="33:35" ht="15" customHeight="1">
      <c r="AG3187" s="347" t="s">
        <v>6360</v>
      </c>
      <c r="AH3187" s="347" t="s">
        <v>5477</v>
      </c>
      <c r="AI3187" s="150">
        <v>0.41799999999999998</v>
      </c>
    </row>
    <row r="3188" spans="33:35" ht="15" customHeight="1">
      <c r="AG3188" s="347" t="s">
        <v>6361</v>
      </c>
      <c r="AH3188" s="347" t="s">
        <v>5478</v>
      </c>
      <c r="AI3188" s="150">
        <v>0.253</v>
      </c>
    </row>
    <row r="3189" spans="33:35" ht="15" customHeight="1">
      <c r="AG3189" s="347" t="s">
        <v>6362</v>
      </c>
      <c r="AH3189" s="347" t="s">
        <v>5479</v>
      </c>
      <c r="AI3189" s="150">
        <v>0.29899999999999999</v>
      </c>
    </row>
    <row r="3190" spans="33:35" ht="15" customHeight="1">
      <c r="AG3190" s="347" t="s">
        <v>6363</v>
      </c>
      <c r="AH3190" s="347" t="s">
        <v>3631</v>
      </c>
      <c r="AI3190" s="150">
        <v>0</v>
      </c>
    </row>
    <row r="3191" spans="33:35" ht="15" customHeight="1">
      <c r="AG3191" s="347" t="s">
        <v>6364</v>
      </c>
      <c r="AH3191" s="347" t="s">
        <v>3633</v>
      </c>
      <c r="AI3191" s="150">
        <v>0</v>
      </c>
    </row>
    <row r="3192" spans="33:35" ht="15" customHeight="1">
      <c r="AG3192" s="347" t="s">
        <v>6365</v>
      </c>
      <c r="AH3192" s="347" t="s">
        <v>5480</v>
      </c>
      <c r="AI3192" s="150">
        <v>0.54500000000000004</v>
      </c>
    </row>
    <row r="3193" spans="33:35" ht="15" customHeight="1">
      <c r="AG3193" s="347" t="s">
        <v>6366</v>
      </c>
      <c r="AH3193" s="347" t="s">
        <v>5481</v>
      </c>
      <c r="AI3193" s="150">
        <v>0.54500000000000004</v>
      </c>
    </row>
    <row r="3194" spans="33:35" ht="15" customHeight="1">
      <c r="AG3194" s="347" t="s">
        <v>6367</v>
      </c>
      <c r="AH3194" s="347" t="s">
        <v>5482</v>
      </c>
      <c r="AI3194" s="150">
        <v>0.42899999999999999</v>
      </c>
    </row>
    <row r="3195" spans="33:35" ht="15" customHeight="1">
      <c r="AG3195" s="347" t="s">
        <v>6368</v>
      </c>
      <c r="AH3195" s="347" t="s">
        <v>5483</v>
      </c>
      <c r="AI3195" s="150">
        <v>0.42099999999999999</v>
      </c>
    </row>
    <row r="3196" spans="33:35" ht="15" customHeight="1">
      <c r="AG3196" s="347" t="s">
        <v>6369</v>
      </c>
      <c r="AH3196" s="347" t="s">
        <v>5484</v>
      </c>
      <c r="AI3196" s="150">
        <v>0</v>
      </c>
    </row>
    <row r="3197" spans="33:35" ht="15" customHeight="1">
      <c r="AG3197" s="347" t="s">
        <v>6370</v>
      </c>
      <c r="AH3197" s="347" t="s">
        <v>5485</v>
      </c>
      <c r="AI3197" s="150">
        <v>0.29299999999999998</v>
      </c>
    </row>
    <row r="3198" spans="33:35" ht="15" customHeight="1">
      <c r="AG3198" s="347" t="s">
        <v>6371</v>
      </c>
      <c r="AH3198" s="347" t="s">
        <v>5486</v>
      </c>
      <c r="AI3198" s="150">
        <v>0.47299999999999998</v>
      </c>
    </row>
    <row r="3199" spans="33:35" ht="15" customHeight="1">
      <c r="AG3199" s="347" t="s">
        <v>6372</v>
      </c>
      <c r="AH3199" s="347" t="s">
        <v>5487</v>
      </c>
      <c r="AI3199" s="150">
        <v>0.49799999999999994</v>
      </c>
    </row>
    <row r="3200" spans="33:35" ht="15" customHeight="1">
      <c r="AG3200" s="347" t="s">
        <v>6373</v>
      </c>
      <c r="AH3200" s="347" t="s">
        <v>5488</v>
      </c>
      <c r="AI3200" s="150">
        <v>0.52500000000000002</v>
      </c>
    </row>
    <row r="3201" spans="33:35" ht="15" customHeight="1">
      <c r="AG3201" s="347" t="s">
        <v>6374</v>
      </c>
      <c r="AH3201" s="347" t="s">
        <v>2085</v>
      </c>
      <c r="AI3201" s="150">
        <v>0</v>
      </c>
    </row>
    <row r="3202" spans="33:35" ht="15" customHeight="1">
      <c r="AG3202" s="347" t="s">
        <v>6375</v>
      </c>
      <c r="AH3202" s="347" t="s">
        <v>3644</v>
      </c>
      <c r="AI3202" s="150">
        <v>0.377</v>
      </c>
    </row>
    <row r="3203" spans="33:35" ht="15" customHeight="1">
      <c r="AG3203" s="347" t="s">
        <v>6376</v>
      </c>
      <c r="AH3203" s="347" t="s">
        <v>2460</v>
      </c>
      <c r="AI3203" s="150">
        <v>0</v>
      </c>
    </row>
    <row r="3204" spans="33:35" ht="15" customHeight="1">
      <c r="AG3204" s="347" t="s">
        <v>6377</v>
      </c>
      <c r="AH3204" s="347" t="s">
        <v>2461</v>
      </c>
      <c r="AI3204" s="150">
        <v>0</v>
      </c>
    </row>
    <row r="3205" spans="33:35" ht="15" customHeight="1">
      <c r="AG3205" s="347" t="s">
        <v>6378</v>
      </c>
      <c r="AH3205" s="347" t="s">
        <v>3648</v>
      </c>
      <c r="AI3205" s="150">
        <v>0</v>
      </c>
    </row>
    <row r="3206" spans="33:35" ht="15" customHeight="1">
      <c r="AG3206" s="347" t="s">
        <v>6379</v>
      </c>
      <c r="AH3206" s="347" t="s">
        <v>3650</v>
      </c>
      <c r="AI3206" s="150">
        <v>0</v>
      </c>
    </row>
    <row r="3207" spans="33:35" ht="15" customHeight="1">
      <c r="AG3207" s="347" t="s">
        <v>6380</v>
      </c>
      <c r="AH3207" s="347" t="s">
        <v>3652</v>
      </c>
      <c r="AI3207" s="150">
        <v>0</v>
      </c>
    </row>
    <row r="3208" spans="33:35" ht="15" customHeight="1">
      <c r="AG3208" s="347" t="s">
        <v>6381</v>
      </c>
      <c r="AH3208" s="347" t="s">
        <v>3654</v>
      </c>
      <c r="AI3208" s="150">
        <v>0.1</v>
      </c>
    </row>
    <row r="3209" spans="33:35" ht="15" customHeight="1">
      <c r="AG3209" s="347" t="s">
        <v>6382</v>
      </c>
      <c r="AH3209" s="347" t="s">
        <v>5489</v>
      </c>
      <c r="AI3209" s="150">
        <v>0.3</v>
      </c>
    </row>
    <row r="3210" spans="33:35" ht="15" customHeight="1">
      <c r="AG3210" s="347" t="s">
        <v>6383</v>
      </c>
      <c r="AH3210" s="347" t="s">
        <v>5490</v>
      </c>
      <c r="AI3210" s="150">
        <v>0.4</v>
      </c>
    </row>
    <row r="3211" spans="33:35" ht="15" customHeight="1">
      <c r="AG3211" s="347" t="s">
        <v>6384</v>
      </c>
      <c r="AH3211" s="347" t="s">
        <v>5491</v>
      </c>
      <c r="AI3211" s="150">
        <v>0.4</v>
      </c>
    </row>
    <row r="3212" spans="33:35" ht="15" customHeight="1">
      <c r="AG3212" s="347" t="s">
        <v>6385</v>
      </c>
      <c r="AH3212" s="347" t="s">
        <v>5492</v>
      </c>
      <c r="AI3212" s="150">
        <v>0.629</v>
      </c>
    </row>
    <row r="3213" spans="33:35" ht="15" customHeight="1">
      <c r="AG3213" s="347" t="s">
        <v>6386</v>
      </c>
      <c r="AH3213" s="347" t="s">
        <v>5493</v>
      </c>
      <c r="AI3213" s="150">
        <v>0.42199999999999999</v>
      </c>
    </row>
    <row r="3214" spans="33:35" ht="15" customHeight="1">
      <c r="AG3214" s="347" t="s">
        <v>6387</v>
      </c>
      <c r="AH3214" s="347" t="s">
        <v>5494</v>
      </c>
      <c r="AI3214" s="150">
        <v>0.30099999999999999</v>
      </c>
    </row>
    <row r="3215" spans="33:35" ht="15" customHeight="1">
      <c r="AG3215" s="347" t="s">
        <v>6388</v>
      </c>
      <c r="AH3215" s="347" t="s">
        <v>5495</v>
      </c>
      <c r="AI3215" s="150">
        <v>0.36899999999999999</v>
      </c>
    </row>
    <row r="3216" spans="33:35" ht="15" customHeight="1">
      <c r="AG3216" s="347" t="s">
        <v>6389</v>
      </c>
      <c r="AH3216" s="347" t="s">
        <v>5496</v>
      </c>
      <c r="AI3216" s="150">
        <v>0.27799999999999997</v>
      </c>
    </row>
    <row r="3217" spans="33:35" ht="15" customHeight="1">
      <c r="AG3217" s="347" t="s">
        <v>6390</v>
      </c>
      <c r="AH3217" s="347" t="s">
        <v>3664</v>
      </c>
      <c r="AI3217" s="150">
        <v>0</v>
      </c>
    </row>
    <row r="3218" spans="33:35" ht="15" customHeight="1">
      <c r="AG3218" s="347" t="s">
        <v>6391</v>
      </c>
      <c r="AH3218" s="347" t="s">
        <v>3666</v>
      </c>
      <c r="AI3218" s="150">
        <v>0.57799999999999996</v>
      </c>
    </row>
    <row r="3219" spans="33:35" ht="15" customHeight="1">
      <c r="AG3219" s="347" t="s">
        <v>6392</v>
      </c>
      <c r="AH3219" s="347" t="s">
        <v>5497</v>
      </c>
      <c r="AI3219" s="150">
        <v>0.379</v>
      </c>
    </row>
    <row r="3220" spans="33:35" ht="15" customHeight="1">
      <c r="AG3220" s="347" t="s">
        <v>6393</v>
      </c>
      <c r="AH3220" s="347" t="s">
        <v>5498</v>
      </c>
      <c r="AI3220" s="150">
        <v>0</v>
      </c>
    </row>
    <row r="3221" spans="33:35" ht="15" customHeight="1">
      <c r="AG3221" s="347" t="s">
        <v>6394</v>
      </c>
      <c r="AH3221" s="347" t="s">
        <v>5499</v>
      </c>
      <c r="AI3221" s="150">
        <v>0.25600000000000001</v>
      </c>
    </row>
    <row r="3222" spans="33:35" ht="15" customHeight="1">
      <c r="AG3222" s="347" t="s">
        <v>6395</v>
      </c>
      <c r="AH3222" s="347" t="s">
        <v>1083</v>
      </c>
      <c r="AI3222" s="150">
        <v>0</v>
      </c>
    </row>
    <row r="3223" spans="33:35" ht="15" customHeight="1">
      <c r="AG3223" s="347" t="s">
        <v>6396</v>
      </c>
      <c r="AH3223" s="347" t="s">
        <v>1084</v>
      </c>
      <c r="AI3223" s="150">
        <v>0</v>
      </c>
    </row>
    <row r="3224" spans="33:35" ht="15" customHeight="1">
      <c r="AG3224" s="347" t="s">
        <v>6397</v>
      </c>
      <c r="AH3224" s="347" t="s">
        <v>1085</v>
      </c>
      <c r="AI3224" s="150">
        <v>0.2</v>
      </c>
    </row>
    <row r="3225" spans="33:35" ht="15" customHeight="1">
      <c r="AG3225" s="347" t="s">
        <v>6398</v>
      </c>
      <c r="AH3225" s="347" t="s">
        <v>1387</v>
      </c>
      <c r="AI3225" s="150">
        <v>0.22</v>
      </c>
    </row>
    <row r="3226" spans="33:35" ht="15" customHeight="1">
      <c r="AG3226" s="347" t="s">
        <v>6399</v>
      </c>
      <c r="AH3226" s="347" t="s">
        <v>1388</v>
      </c>
      <c r="AI3226" s="150">
        <v>0.3</v>
      </c>
    </row>
    <row r="3227" spans="33:35" ht="15" customHeight="1">
      <c r="AG3227" s="347" t="s">
        <v>6400</v>
      </c>
      <c r="AH3227" s="347" t="s">
        <v>1389</v>
      </c>
      <c r="AI3227" s="150">
        <v>0.34899999999999998</v>
      </c>
    </row>
    <row r="3228" spans="33:35" ht="15" customHeight="1">
      <c r="AG3228" s="347" t="s">
        <v>6401</v>
      </c>
      <c r="AH3228" s="347" t="s">
        <v>1390</v>
      </c>
      <c r="AI3228" s="150">
        <v>0.37</v>
      </c>
    </row>
    <row r="3229" spans="33:35" ht="15" customHeight="1">
      <c r="AG3229" s="347" t="s">
        <v>6402</v>
      </c>
      <c r="AH3229" s="347" t="s">
        <v>3679</v>
      </c>
      <c r="AI3229" s="150">
        <v>0.38499999999999995</v>
      </c>
    </row>
    <row r="3230" spans="33:35" ht="15" customHeight="1">
      <c r="AG3230" s="347" t="s">
        <v>6403</v>
      </c>
      <c r="AH3230" s="347" t="s">
        <v>5500</v>
      </c>
      <c r="AI3230" s="150">
        <v>0.47</v>
      </c>
    </row>
    <row r="3231" spans="33:35" ht="15" customHeight="1">
      <c r="AG3231" s="347" t="s">
        <v>6404</v>
      </c>
      <c r="AH3231" s="347" t="s">
        <v>1436</v>
      </c>
      <c r="AI3231" s="150">
        <v>0</v>
      </c>
    </row>
    <row r="3232" spans="33:35" ht="15" customHeight="1">
      <c r="AG3232" s="347" t="s">
        <v>6405</v>
      </c>
      <c r="AH3232" s="347" t="s">
        <v>1437</v>
      </c>
      <c r="AI3232" s="150">
        <v>0</v>
      </c>
    </row>
    <row r="3233" spans="33:35" ht="15" customHeight="1">
      <c r="AG3233" s="347" t="s">
        <v>6406</v>
      </c>
      <c r="AH3233" s="347" t="s">
        <v>5501</v>
      </c>
      <c r="AI3233" s="150">
        <v>0.504</v>
      </c>
    </row>
    <row r="3234" spans="33:35" ht="15" customHeight="1">
      <c r="AG3234" s="347" t="s">
        <v>6407</v>
      </c>
      <c r="AH3234" s="347" t="s">
        <v>5502</v>
      </c>
      <c r="AI3234" s="150">
        <v>0</v>
      </c>
    </row>
    <row r="3235" spans="33:35" ht="15" customHeight="1">
      <c r="AG3235" s="347" t="s">
        <v>6408</v>
      </c>
      <c r="AH3235" s="347" t="s">
        <v>5503</v>
      </c>
      <c r="AI3235" s="150">
        <v>0.40400000000000003</v>
      </c>
    </row>
    <row r="3236" spans="33:35" ht="15" customHeight="1">
      <c r="AG3236" s="347" t="s">
        <v>6409</v>
      </c>
      <c r="AH3236" s="347" t="s">
        <v>5504</v>
      </c>
      <c r="AI3236" s="150">
        <v>0</v>
      </c>
    </row>
    <row r="3237" spans="33:35" ht="15" customHeight="1">
      <c r="AG3237" s="347" t="s">
        <v>6410</v>
      </c>
      <c r="AH3237" s="347" t="s">
        <v>5505</v>
      </c>
      <c r="AI3237" s="150">
        <v>0.59499999999999997</v>
      </c>
    </row>
    <row r="3238" spans="33:35" ht="15" customHeight="1">
      <c r="AG3238" s="347" t="s">
        <v>6411</v>
      </c>
      <c r="AH3238" s="347" t="s">
        <v>5506</v>
      </c>
      <c r="AI3238" s="150">
        <v>0</v>
      </c>
    </row>
    <row r="3239" spans="33:35" ht="15" customHeight="1">
      <c r="AG3239" s="347" t="s">
        <v>6412</v>
      </c>
      <c r="AH3239" s="347" t="s">
        <v>5507</v>
      </c>
      <c r="AI3239" s="150">
        <v>0</v>
      </c>
    </row>
    <row r="3240" spans="33:35" ht="15" customHeight="1">
      <c r="AG3240" s="347" t="s">
        <v>6413</v>
      </c>
      <c r="AH3240" s="347" t="s">
        <v>5508</v>
      </c>
      <c r="AI3240" s="150">
        <v>0</v>
      </c>
    </row>
    <row r="3241" spans="33:35" ht="15" customHeight="1">
      <c r="AG3241" s="347" t="s">
        <v>6414</v>
      </c>
      <c r="AH3241" s="347" t="s">
        <v>5509</v>
      </c>
      <c r="AI3241" s="150">
        <v>0</v>
      </c>
    </row>
    <row r="3242" spans="33:35" ht="15" customHeight="1">
      <c r="AG3242" s="347" t="s">
        <v>6415</v>
      </c>
      <c r="AH3242" s="347" t="s">
        <v>5510</v>
      </c>
      <c r="AI3242" s="150">
        <v>0.53500000000000003</v>
      </c>
    </row>
    <row r="3243" spans="33:35" ht="15" customHeight="1">
      <c r="AG3243" s="347" t="s">
        <v>6416</v>
      </c>
      <c r="AH3243" s="347" t="s">
        <v>5511</v>
      </c>
      <c r="AI3243" s="150">
        <v>0</v>
      </c>
    </row>
    <row r="3244" spans="33:35" ht="15" customHeight="1">
      <c r="AG3244" s="347" t="s">
        <v>6417</v>
      </c>
      <c r="AH3244" s="347" t="s">
        <v>5512</v>
      </c>
      <c r="AI3244" s="150">
        <v>0.40799999999999997</v>
      </c>
    </row>
    <row r="3245" spans="33:35" ht="15" customHeight="1">
      <c r="AG3245" s="347" t="s">
        <v>6418</v>
      </c>
      <c r="AH3245" s="347" t="s">
        <v>5513</v>
      </c>
      <c r="AI3245" s="150">
        <v>0</v>
      </c>
    </row>
    <row r="3246" spans="33:35" ht="15" customHeight="1">
      <c r="AG3246" s="347" t="s">
        <v>6419</v>
      </c>
      <c r="AH3246" s="347" t="s">
        <v>3697</v>
      </c>
      <c r="AI3246" s="150">
        <v>0</v>
      </c>
    </row>
    <row r="3247" spans="33:35" ht="15" customHeight="1">
      <c r="AG3247" s="347" t="s">
        <v>6420</v>
      </c>
      <c r="AH3247" s="347" t="s">
        <v>3699</v>
      </c>
      <c r="AI3247" s="150">
        <v>0.55800000000000005</v>
      </c>
    </row>
    <row r="3248" spans="33:35" ht="15" customHeight="1">
      <c r="AG3248" s="347" t="s">
        <v>6421</v>
      </c>
      <c r="AH3248" s="347" t="s">
        <v>5514</v>
      </c>
      <c r="AI3248" s="150">
        <v>0</v>
      </c>
    </row>
    <row r="3249" spans="33:35" ht="15" customHeight="1">
      <c r="AG3249" s="347" t="s">
        <v>6422</v>
      </c>
      <c r="AH3249" s="347" t="s">
        <v>5515</v>
      </c>
      <c r="AI3249" s="150">
        <v>0.42799999999999999</v>
      </c>
    </row>
    <row r="3250" spans="33:35" ht="15" customHeight="1">
      <c r="AG3250" s="347" t="s">
        <v>6423</v>
      </c>
      <c r="AH3250" s="347" t="s">
        <v>1091</v>
      </c>
      <c r="AI3250" s="150">
        <v>0</v>
      </c>
    </row>
    <row r="3251" spans="33:35" ht="15" customHeight="1">
      <c r="AG3251" s="347" t="s">
        <v>6424</v>
      </c>
      <c r="AH3251" s="347" t="s">
        <v>1092</v>
      </c>
      <c r="AI3251" s="150">
        <v>0</v>
      </c>
    </row>
    <row r="3252" spans="33:35" ht="15" customHeight="1">
      <c r="AG3252" s="347" t="s">
        <v>6425</v>
      </c>
      <c r="AH3252" s="347" t="s">
        <v>1093</v>
      </c>
      <c r="AI3252" s="150">
        <v>0.186</v>
      </c>
    </row>
    <row r="3253" spans="33:35" ht="15" customHeight="1">
      <c r="AG3253" s="347" t="s">
        <v>6426</v>
      </c>
      <c r="AH3253" s="347" t="s">
        <v>1094</v>
      </c>
      <c r="AI3253" s="150">
        <v>0.186</v>
      </c>
    </row>
    <row r="3254" spans="33:35" ht="15" customHeight="1">
      <c r="AG3254" s="347" t="s">
        <v>6427</v>
      </c>
      <c r="AH3254" s="347" t="s">
        <v>1095</v>
      </c>
      <c r="AI3254" s="150">
        <v>0.18</v>
      </c>
    </row>
    <row r="3255" spans="33:35" ht="15" customHeight="1">
      <c r="AG3255" s="347" t="s">
        <v>6428</v>
      </c>
      <c r="AH3255" s="347" t="s">
        <v>1096</v>
      </c>
      <c r="AI3255" s="150">
        <v>0.187</v>
      </c>
    </row>
    <row r="3256" spans="33:35" ht="15" customHeight="1">
      <c r="AG3256" s="347" t="s">
        <v>6429</v>
      </c>
      <c r="AH3256" s="347" t="s">
        <v>1097</v>
      </c>
      <c r="AI3256" s="150">
        <v>0.183</v>
      </c>
    </row>
    <row r="3257" spans="33:35" ht="15" customHeight="1">
      <c r="AG3257" s="347" t="s">
        <v>6430</v>
      </c>
      <c r="AH3257" s="347" t="s">
        <v>1098</v>
      </c>
      <c r="AI3257" s="150">
        <v>0.377</v>
      </c>
    </row>
    <row r="3258" spans="33:35" ht="15" customHeight="1">
      <c r="AG3258" s="347" t="s">
        <v>6431</v>
      </c>
      <c r="AH3258" s="347" t="s">
        <v>1099</v>
      </c>
      <c r="AI3258" s="150">
        <v>0.25</v>
      </c>
    </row>
    <row r="3259" spans="33:35" ht="15" customHeight="1">
      <c r="AG3259" s="347" t="s">
        <v>6432</v>
      </c>
      <c r="AH3259" s="347" t="s">
        <v>2480</v>
      </c>
      <c r="AI3259" s="150">
        <v>0.35</v>
      </c>
    </row>
    <row r="3260" spans="33:35" ht="15" customHeight="1">
      <c r="AG3260" s="347" t="s">
        <v>6433</v>
      </c>
      <c r="AH3260" s="347" t="s">
        <v>2481</v>
      </c>
      <c r="AI3260" s="150">
        <v>0.184</v>
      </c>
    </row>
    <row r="3261" spans="33:35" ht="15" customHeight="1">
      <c r="AG3261" s="347" t="s">
        <v>6434</v>
      </c>
      <c r="AH3261" s="347" t="s">
        <v>2482</v>
      </c>
      <c r="AI3261" s="150">
        <v>0.185</v>
      </c>
    </row>
    <row r="3262" spans="33:35" ht="15" customHeight="1">
      <c r="AG3262" s="347" t="s">
        <v>6435</v>
      </c>
      <c r="AH3262" s="347" t="s">
        <v>5516</v>
      </c>
      <c r="AI3262" s="150">
        <v>0.35299999999999998</v>
      </c>
    </row>
    <row r="3263" spans="33:35" ht="15" customHeight="1">
      <c r="AG3263" s="347" t="s">
        <v>6436</v>
      </c>
      <c r="AH3263" s="347" t="s">
        <v>5517</v>
      </c>
      <c r="AI3263" s="150">
        <v>0.12000000000000001</v>
      </c>
    </row>
    <row r="3264" spans="33:35" ht="15" customHeight="1">
      <c r="AG3264" s="347" t="s">
        <v>6437</v>
      </c>
      <c r="AH3264" s="347" t="s">
        <v>5518</v>
      </c>
      <c r="AI3264" s="150">
        <v>0.188</v>
      </c>
    </row>
    <row r="3265" spans="33:35" ht="15" customHeight="1">
      <c r="AG3265" s="347" t="s">
        <v>6438</v>
      </c>
      <c r="AH3265" s="347" t="s">
        <v>5519</v>
      </c>
      <c r="AI3265" s="150">
        <v>0.54900000000000004</v>
      </c>
    </row>
    <row r="3266" spans="33:35" ht="15" customHeight="1">
      <c r="AG3266" s="347" t="s">
        <v>6439</v>
      </c>
      <c r="AH3266" s="347" t="s">
        <v>3725</v>
      </c>
      <c r="AI3266" s="150">
        <v>0</v>
      </c>
    </row>
    <row r="3267" spans="33:35" ht="15" customHeight="1">
      <c r="AG3267" s="347" t="s">
        <v>6440</v>
      </c>
      <c r="AH3267" s="347" t="s">
        <v>3727</v>
      </c>
      <c r="AI3267" s="150">
        <v>0.247</v>
      </c>
    </row>
    <row r="3268" spans="33:35" ht="15" customHeight="1">
      <c r="AG3268" s="347" t="s">
        <v>6441</v>
      </c>
      <c r="AH3268" s="347" t="s">
        <v>3729</v>
      </c>
      <c r="AI3268" s="150">
        <v>0.29499999999999998</v>
      </c>
    </row>
    <row r="3269" spans="33:35" ht="15" customHeight="1">
      <c r="AG3269" s="347" t="s">
        <v>6442</v>
      </c>
      <c r="AH3269" s="347" t="s">
        <v>3731</v>
      </c>
      <c r="AI3269" s="150">
        <v>0.309</v>
      </c>
    </row>
    <row r="3270" spans="33:35" ht="15" customHeight="1">
      <c r="AG3270" s="347" t="s">
        <v>6443</v>
      </c>
      <c r="AH3270" s="347" t="s">
        <v>3733</v>
      </c>
      <c r="AI3270" s="150">
        <v>0.33100000000000002</v>
      </c>
    </row>
    <row r="3271" spans="33:35" ht="15" customHeight="1">
      <c r="AG3271" s="347" t="s">
        <v>6444</v>
      </c>
      <c r="AH3271" s="347" t="s">
        <v>5520</v>
      </c>
      <c r="AI3271" s="150">
        <v>0.33500000000000002</v>
      </c>
    </row>
    <row r="3272" spans="33:35" ht="15" customHeight="1">
      <c r="AG3272" s="347" t="s">
        <v>6445</v>
      </c>
      <c r="AH3272" s="347" t="s">
        <v>5521</v>
      </c>
      <c r="AI3272" s="150">
        <v>0.41599999999999998</v>
      </c>
    </row>
    <row r="3273" spans="33:35" ht="15" customHeight="1">
      <c r="AG3273" s="347" t="s">
        <v>6446</v>
      </c>
      <c r="AH3273" s="347" t="s">
        <v>3737</v>
      </c>
      <c r="AI3273" s="150">
        <v>0.248</v>
      </c>
    </row>
    <row r="3274" spans="33:35" ht="15" customHeight="1">
      <c r="AG3274" s="347" t="s">
        <v>6447</v>
      </c>
      <c r="AH3274" s="347" t="s">
        <v>3739</v>
      </c>
      <c r="AI3274" s="150">
        <v>0</v>
      </c>
    </row>
    <row r="3275" spans="33:35" ht="15" customHeight="1">
      <c r="AG3275" s="347" t="s">
        <v>6448</v>
      </c>
      <c r="AH3275" s="347" t="s">
        <v>3741</v>
      </c>
      <c r="AI3275" s="150">
        <v>0.47699999999999998</v>
      </c>
    </row>
    <row r="3276" spans="33:35" ht="15" customHeight="1">
      <c r="AG3276" s="347" t="s">
        <v>6449</v>
      </c>
      <c r="AH3276" s="347" t="s">
        <v>5522</v>
      </c>
      <c r="AI3276" s="150">
        <v>0.433</v>
      </c>
    </row>
    <row r="3277" spans="33:35" ht="15" customHeight="1">
      <c r="AG3277" s="347" t="s">
        <v>6450</v>
      </c>
      <c r="AH3277" s="347" t="s">
        <v>5523</v>
      </c>
      <c r="AI3277" s="150">
        <v>0.57099999999999995</v>
      </c>
    </row>
    <row r="3278" spans="33:35" ht="15" customHeight="1">
      <c r="AG3278" s="347" t="s">
        <v>6451</v>
      </c>
      <c r="AH3278" s="347" t="s">
        <v>5524</v>
      </c>
      <c r="AI3278" s="150">
        <v>0.623</v>
      </c>
    </row>
    <row r="3279" spans="33:35" ht="15" customHeight="1">
      <c r="AG3279" s="347" t="s">
        <v>6452</v>
      </c>
      <c r="AH3279" s="347" t="s">
        <v>5525</v>
      </c>
      <c r="AI3279" s="150">
        <v>0</v>
      </c>
    </row>
    <row r="3280" spans="33:35" ht="15" customHeight="1">
      <c r="AG3280" s="347" t="s">
        <v>6453</v>
      </c>
      <c r="AH3280" s="347" t="s">
        <v>5526</v>
      </c>
      <c r="AI3280" s="150">
        <v>0</v>
      </c>
    </row>
    <row r="3281" spans="33:35" ht="15" customHeight="1">
      <c r="AG3281" s="347" t="s">
        <v>6454</v>
      </c>
      <c r="AH3281" s="347" t="s">
        <v>5527</v>
      </c>
      <c r="AI3281" s="150">
        <v>0.54199999999999993</v>
      </c>
    </row>
    <row r="3282" spans="33:35" ht="15" customHeight="1">
      <c r="AG3282" s="347" t="s">
        <v>6455</v>
      </c>
      <c r="AH3282" s="347" t="s">
        <v>3749</v>
      </c>
      <c r="AI3282" s="150">
        <v>0</v>
      </c>
    </row>
    <row r="3283" spans="33:35" ht="15" customHeight="1">
      <c r="AG3283" s="347" t="s">
        <v>6456</v>
      </c>
      <c r="AH3283" s="347" t="s">
        <v>5528</v>
      </c>
      <c r="AI3283" s="150">
        <v>0.217</v>
      </c>
    </row>
    <row r="3284" spans="33:35" ht="15" customHeight="1">
      <c r="AG3284" s="347" t="s">
        <v>6457</v>
      </c>
      <c r="AH3284" s="347" t="s">
        <v>5529</v>
      </c>
      <c r="AI3284" s="150">
        <v>0.30299999999999999</v>
      </c>
    </row>
    <row r="3285" spans="33:35" ht="15" customHeight="1">
      <c r="AG3285" s="347" t="s">
        <v>6458</v>
      </c>
      <c r="AH3285" s="347" t="s">
        <v>5530</v>
      </c>
      <c r="AI3285" s="150">
        <v>0.40200000000000002</v>
      </c>
    </row>
    <row r="3286" spans="33:35" ht="15" customHeight="1">
      <c r="AG3286" s="347" t="s">
        <v>6459</v>
      </c>
      <c r="AH3286" s="347" t="s">
        <v>5531</v>
      </c>
      <c r="AI3286" s="150">
        <v>0.39200000000000002</v>
      </c>
    </row>
    <row r="3287" spans="33:35" ht="15" customHeight="1">
      <c r="AG3287" s="347" t="s">
        <v>6460</v>
      </c>
      <c r="AH3287" s="347" t="s">
        <v>5532</v>
      </c>
      <c r="AI3287" s="150">
        <v>0.48899999999999993</v>
      </c>
    </row>
    <row r="3288" spans="33:35" ht="15" customHeight="1">
      <c r="AG3288" s="347" t="s">
        <v>6461</v>
      </c>
      <c r="AH3288" s="347" t="s">
        <v>5533</v>
      </c>
      <c r="AI3288" s="150">
        <v>0.39200000000000002</v>
      </c>
    </row>
    <row r="3289" spans="33:35" ht="15" customHeight="1">
      <c r="AG3289" s="347" t="s">
        <v>4787</v>
      </c>
      <c r="AH3289" s="347" t="s">
        <v>1401</v>
      </c>
      <c r="AI3289" s="150">
        <v>0</v>
      </c>
    </row>
    <row r="3290" spans="33:35" ht="15" customHeight="1">
      <c r="AG3290" s="347" t="s">
        <v>6462</v>
      </c>
      <c r="AH3290" s="347" t="s">
        <v>3759</v>
      </c>
      <c r="AI3290" s="150">
        <v>0.30399999999999999</v>
      </c>
    </row>
    <row r="3291" spans="33:35" ht="15" customHeight="1">
      <c r="AG3291" s="347" t="s">
        <v>6463</v>
      </c>
      <c r="AH3291" s="347" t="s">
        <v>3763</v>
      </c>
      <c r="AI3291" s="150">
        <v>0</v>
      </c>
    </row>
    <row r="3292" spans="33:35" ht="15" customHeight="1">
      <c r="AG3292" s="347" t="s">
        <v>6464</v>
      </c>
      <c r="AH3292" s="347" t="s">
        <v>5534</v>
      </c>
      <c r="AI3292" s="150">
        <v>0</v>
      </c>
    </row>
    <row r="3293" spans="33:35" ht="15" customHeight="1">
      <c r="AG3293" s="347" t="s">
        <v>6465</v>
      </c>
      <c r="AH3293" s="347" t="s">
        <v>5535</v>
      </c>
      <c r="AI3293" s="150">
        <v>0.39600000000000002</v>
      </c>
    </row>
    <row r="3294" spans="33:35" ht="15" customHeight="1">
      <c r="AG3294" s="347" t="s">
        <v>6466</v>
      </c>
      <c r="AH3294" s="347" t="s">
        <v>5536</v>
      </c>
      <c r="AI3294" s="150">
        <v>0.42199999999999999</v>
      </c>
    </row>
    <row r="3295" spans="33:35" ht="15" customHeight="1">
      <c r="AG3295" s="347" t="s">
        <v>6467</v>
      </c>
      <c r="AH3295" s="347" t="s">
        <v>5537</v>
      </c>
      <c r="AI3295" s="150">
        <v>0.16500000000000001</v>
      </c>
    </row>
    <row r="3296" spans="33:35" ht="15" customHeight="1">
      <c r="AG3296" s="347" t="s">
        <v>6468</v>
      </c>
      <c r="AH3296" s="347" t="s">
        <v>5538</v>
      </c>
      <c r="AI3296" s="150">
        <v>0.54199999999999993</v>
      </c>
    </row>
    <row r="3297" spans="33:35" ht="15" customHeight="1">
      <c r="AG3297" s="347" t="s">
        <v>6469</v>
      </c>
      <c r="AH3297" s="347" t="s">
        <v>5539</v>
      </c>
      <c r="AI3297" s="150">
        <v>0.39200000000000002</v>
      </c>
    </row>
    <row r="3298" spans="33:35" ht="15" customHeight="1">
      <c r="AG3298" s="347" t="s">
        <v>6470</v>
      </c>
      <c r="AH3298" s="347" t="s">
        <v>5540</v>
      </c>
      <c r="AI3298" s="150">
        <v>0.495</v>
      </c>
    </row>
    <row r="3299" spans="33:35" ht="15" customHeight="1">
      <c r="AG3299" s="347" t="s">
        <v>6471</v>
      </c>
      <c r="AH3299" s="347" t="s">
        <v>5541</v>
      </c>
      <c r="AI3299" s="150">
        <v>0.42</v>
      </c>
    </row>
    <row r="3300" spans="33:35" ht="15" customHeight="1">
      <c r="AG3300" s="347" t="s">
        <v>6472</v>
      </c>
      <c r="AH3300" s="347" t="s">
        <v>5542</v>
      </c>
      <c r="AI3300" s="150">
        <v>0.52800000000000002</v>
      </c>
    </row>
    <row r="3301" spans="33:35" ht="15" customHeight="1">
      <c r="AG3301" s="347" t="s">
        <v>6473</v>
      </c>
      <c r="AH3301" s="347" t="s">
        <v>5543</v>
      </c>
      <c r="AI3301" s="150">
        <v>0.46299999999999997</v>
      </c>
    </row>
    <row r="3302" spans="33:35" ht="15" customHeight="1">
      <c r="AG3302" s="347" t="s">
        <v>6474</v>
      </c>
      <c r="AH3302" s="347" t="s">
        <v>5544</v>
      </c>
      <c r="AI3302" s="150">
        <v>0</v>
      </c>
    </row>
    <row r="3303" spans="33:35" ht="15" customHeight="1">
      <c r="AG3303" s="347" t="s">
        <v>6475</v>
      </c>
      <c r="AH3303" s="347" t="s">
        <v>5545</v>
      </c>
      <c r="AI3303" s="150">
        <v>0.55400000000000005</v>
      </c>
    </row>
    <row r="3304" spans="33:35" ht="15" customHeight="1">
      <c r="AG3304" s="347" t="s">
        <v>6476</v>
      </c>
      <c r="AH3304" s="347" t="s">
        <v>5546</v>
      </c>
      <c r="AI3304" s="150">
        <v>0</v>
      </c>
    </row>
    <row r="3305" spans="33:35" ht="15" customHeight="1">
      <c r="AG3305" s="347" t="s">
        <v>6477</v>
      </c>
      <c r="AH3305" s="347" t="s">
        <v>5547</v>
      </c>
      <c r="AI3305" s="150">
        <v>0.749</v>
      </c>
    </row>
    <row r="3306" spans="33:35" ht="15" customHeight="1">
      <c r="AG3306" s="347" t="s">
        <v>6478</v>
      </c>
      <c r="AH3306" s="347" t="s">
        <v>5548</v>
      </c>
      <c r="AI3306" s="150">
        <v>0.75900000000000001</v>
      </c>
    </row>
    <row r="3307" spans="33:35" ht="15" customHeight="1">
      <c r="AG3307" s="347" t="s">
        <v>6479</v>
      </c>
      <c r="AH3307" s="347" t="s">
        <v>5549</v>
      </c>
      <c r="AI3307" s="150">
        <v>0.60799999999999998</v>
      </c>
    </row>
    <row r="3308" spans="33:35" ht="15" customHeight="1">
      <c r="AG3308" s="347" t="s">
        <v>6480</v>
      </c>
      <c r="AH3308" s="347" t="s">
        <v>5550</v>
      </c>
      <c r="AI3308" s="150">
        <v>0</v>
      </c>
    </row>
    <row r="3309" spans="33:35" ht="15" customHeight="1">
      <c r="AG3309" s="347" t="s">
        <v>6481</v>
      </c>
      <c r="AH3309" s="347" t="s">
        <v>5551</v>
      </c>
      <c r="AI3309" s="150">
        <v>0.70499999999999996</v>
      </c>
    </row>
    <row r="3310" spans="33:35" ht="15" customHeight="1">
      <c r="AG3310" s="347" t="s">
        <v>6482</v>
      </c>
      <c r="AH3310" s="347" t="s">
        <v>5552</v>
      </c>
      <c r="AI3310" s="150">
        <v>0.41799999999999998</v>
      </c>
    </row>
    <row r="3311" spans="33:35" ht="15" customHeight="1">
      <c r="AG3311" s="347" t="s">
        <v>6483</v>
      </c>
      <c r="AH3311" s="347" t="s">
        <v>5553</v>
      </c>
      <c r="AI3311" s="150">
        <v>0.503</v>
      </c>
    </row>
    <row r="3312" spans="33:35" ht="15" customHeight="1">
      <c r="AG3312" s="347" t="s">
        <v>6484</v>
      </c>
      <c r="AH3312" s="347" t="s">
        <v>5554</v>
      </c>
      <c r="AI3312" s="150">
        <v>0.504</v>
      </c>
    </row>
    <row r="3313" spans="33:35" ht="15" customHeight="1">
      <c r="AG3313" s="347" t="s">
        <v>6485</v>
      </c>
      <c r="AH3313" s="347" t="s">
        <v>5555</v>
      </c>
      <c r="AI3313" s="150">
        <v>0.53600000000000003</v>
      </c>
    </row>
    <row r="3314" spans="33:35" ht="15" customHeight="1">
      <c r="AG3314" s="347" t="s">
        <v>6486</v>
      </c>
      <c r="AH3314" s="347" t="s">
        <v>5556</v>
      </c>
      <c r="AI3314" s="150">
        <v>0.52500000000000002</v>
      </c>
    </row>
    <row r="3315" spans="33:35" ht="15" customHeight="1">
      <c r="AG3315" s="347" t="s">
        <v>6487</v>
      </c>
      <c r="AH3315" s="347" t="s">
        <v>5557</v>
      </c>
      <c r="AI3315" s="150">
        <v>0.502</v>
      </c>
    </row>
    <row r="3316" spans="33:35" ht="15" customHeight="1">
      <c r="AG3316" s="347" t="s">
        <v>6488</v>
      </c>
      <c r="AH3316" s="347" t="s">
        <v>5558</v>
      </c>
      <c r="AI3316" s="150">
        <v>0.215</v>
      </c>
    </row>
    <row r="3317" spans="33:35" ht="15" customHeight="1">
      <c r="AG3317" s="347" t="s">
        <v>6489</v>
      </c>
      <c r="AH3317" s="347" t="s">
        <v>1820</v>
      </c>
      <c r="AI3317" s="150">
        <v>0.39900000000000002</v>
      </c>
    </row>
    <row r="3318" spans="33:35" ht="15" customHeight="1">
      <c r="AG3318" s="347" t="s">
        <v>6490</v>
      </c>
      <c r="AH3318" s="347" t="s">
        <v>2502</v>
      </c>
      <c r="AI3318" s="150">
        <v>0.29899999999999999</v>
      </c>
    </row>
    <row r="3319" spans="33:35" ht="15" customHeight="1">
      <c r="AG3319" s="347" t="s">
        <v>6491</v>
      </c>
      <c r="AH3319" s="347" t="s">
        <v>2503</v>
      </c>
      <c r="AI3319" s="150">
        <v>0.19900000000000001</v>
      </c>
    </row>
    <row r="3320" spans="33:35" ht="15" customHeight="1">
      <c r="AG3320" s="347" t="s">
        <v>6492</v>
      </c>
      <c r="AH3320" s="347" t="s">
        <v>2504</v>
      </c>
      <c r="AI3320" s="150">
        <v>0</v>
      </c>
    </row>
    <row r="3321" spans="33:35" ht="15" customHeight="1">
      <c r="AG3321" s="347" t="s">
        <v>6493</v>
      </c>
      <c r="AH3321" s="347" t="s">
        <v>3794</v>
      </c>
      <c r="AI3321" s="150">
        <v>0.45</v>
      </c>
    </row>
    <row r="3322" spans="33:35" ht="15" customHeight="1">
      <c r="AG3322" s="347" t="s">
        <v>6494</v>
      </c>
      <c r="AH3322" s="347" t="s">
        <v>3796</v>
      </c>
      <c r="AI3322" s="150">
        <v>0.315</v>
      </c>
    </row>
    <row r="3323" spans="33:35" ht="15" customHeight="1">
      <c r="AG3323" s="347" t="s">
        <v>6495</v>
      </c>
      <c r="AH3323" s="347" t="s">
        <v>5559</v>
      </c>
      <c r="AI3323" s="150">
        <v>0.23499999999999999</v>
      </c>
    </row>
    <row r="3324" spans="33:35" ht="15" customHeight="1">
      <c r="AG3324" s="347" t="s">
        <v>6496</v>
      </c>
      <c r="AH3324" s="347" t="s">
        <v>5560</v>
      </c>
      <c r="AI3324" s="150">
        <v>0.53500000000000003</v>
      </c>
    </row>
    <row r="3325" spans="33:35" ht="15" customHeight="1">
      <c r="AG3325" s="347" t="s">
        <v>6497</v>
      </c>
      <c r="AH3325" s="347" t="s">
        <v>5561</v>
      </c>
      <c r="AI3325" s="150">
        <v>0</v>
      </c>
    </row>
    <row r="3326" spans="33:35" ht="15" customHeight="1">
      <c r="AG3326" s="347" t="s">
        <v>6498</v>
      </c>
      <c r="AH3326" s="347" t="s">
        <v>5562</v>
      </c>
      <c r="AI3326" s="150">
        <v>0.44900000000000001</v>
      </c>
    </row>
    <row r="3327" spans="33:35" ht="15" customHeight="1">
      <c r="AG3327" s="347" t="s">
        <v>6499</v>
      </c>
      <c r="AH3327" s="347" t="s">
        <v>5563</v>
      </c>
      <c r="AI3327" s="150">
        <v>0.53900000000000003</v>
      </c>
    </row>
    <row r="3328" spans="33:35" ht="15" customHeight="1">
      <c r="AG3328" s="347" t="s">
        <v>6500</v>
      </c>
      <c r="AH3328" s="347" t="s">
        <v>5564</v>
      </c>
      <c r="AI3328" s="150">
        <v>0.47</v>
      </c>
    </row>
    <row r="3329" spans="33:35" ht="15" customHeight="1">
      <c r="AG3329" s="347" t="s">
        <v>6501</v>
      </c>
      <c r="AH3329" s="347" t="s">
        <v>3807</v>
      </c>
      <c r="AI3329" s="150">
        <v>0</v>
      </c>
    </row>
    <row r="3330" spans="33:35" ht="15" customHeight="1">
      <c r="AG3330" s="347" t="s">
        <v>6502</v>
      </c>
      <c r="AH3330" s="347" t="s">
        <v>3809</v>
      </c>
      <c r="AI3330" s="150">
        <v>0.504</v>
      </c>
    </row>
    <row r="3331" spans="33:35" ht="15" customHeight="1">
      <c r="AG3331" s="347" t="s">
        <v>6503</v>
      </c>
      <c r="AH3331" s="347" t="s">
        <v>5565</v>
      </c>
      <c r="AI3331" s="150">
        <v>0.39200000000000002</v>
      </c>
    </row>
    <row r="3332" spans="33:35" ht="15" customHeight="1">
      <c r="AG3332" s="347" t="s">
        <v>6504</v>
      </c>
      <c r="AH3332" s="347" t="s">
        <v>5566</v>
      </c>
      <c r="AI3332" s="150">
        <v>0.54</v>
      </c>
    </row>
    <row r="3333" spans="33:35" ht="15" customHeight="1">
      <c r="AG3333" s="347" t="s">
        <v>6505</v>
      </c>
      <c r="AH3333" s="347" t="s">
        <v>5567</v>
      </c>
      <c r="AI3333" s="150">
        <v>0.65900000000000003</v>
      </c>
    </row>
    <row r="3334" spans="33:35" ht="15" customHeight="1">
      <c r="AG3334" s="347" t="s">
        <v>6506</v>
      </c>
      <c r="AH3334" s="347" t="s">
        <v>5568</v>
      </c>
      <c r="AI3334" s="150">
        <v>0.52</v>
      </c>
    </row>
    <row r="3335" spans="33:35" ht="15" customHeight="1">
      <c r="AG3335" s="347" t="s">
        <v>6507</v>
      </c>
      <c r="AH3335" s="347" t="s">
        <v>5569</v>
      </c>
      <c r="AI3335" s="150">
        <v>0.442</v>
      </c>
    </row>
    <row r="3336" spans="33:35" ht="15" customHeight="1">
      <c r="AG3336" s="347" t="s">
        <v>6508</v>
      </c>
      <c r="AH3336" s="347" t="s">
        <v>5570</v>
      </c>
      <c r="AI3336" s="150">
        <v>0.61699999999999999</v>
      </c>
    </row>
    <row r="3337" spans="33:35" ht="15" customHeight="1">
      <c r="AG3337" s="347" t="s">
        <v>6509</v>
      </c>
      <c r="AH3337" s="347" t="s">
        <v>5571</v>
      </c>
      <c r="AI3337" s="150">
        <v>0.49200000000000005</v>
      </c>
    </row>
    <row r="3338" spans="33:35" ht="15" customHeight="1">
      <c r="AG3338" s="347" t="s">
        <v>6510</v>
      </c>
      <c r="AH3338" s="347" t="s">
        <v>5572</v>
      </c>
      <c r="AI3338" s="150">
        <v>0.50700000000000001</v>
      </c>
    </row>
    <row r="3339" spans="33:35" ht="15" customHeight="1">
      <c r="AG3339" s="347" t="s">
        <v>6511</v>
      </c>
      <c r="AH3339" s="347" t="s">
        <v>5573</v>
      </c>
      <c r="AI3339" s="150">
        <v>0.254</v>
      </c>
    </row>
    <row r="3340" spans="33:35" ht="15" customHeight="1">
      <c r="AG3340" s="347" t="s">
        <v>6512</v>
      </c>
      <c r="AH3340" s="347" t="s">
        <v>5574</v>
      </c>
      <c r="AI3340" s="150">
        <v>0</v>
      </c>
    </row>
    <row r="3341" spans="33:35" ht="15" customHeight="1">
      <c r="AG3341" s="347" t="s">
        <v>6513</v>
      </c>
      <c r="AH3341" s="347" t="s">
        <v>5575</v>
      </c>
      <c r="AI3341" s="150">
        <v>0.42199999999999999</v>
      </c>
    </row>
    <row r="3342" spans="33:35" ht="15" customHeight="1">
      <c r="AG3342" s="347" t="s">
        <v>6514</v>
      </c>
      <c r="AH3342" s="347" t="s">
        <v>5576</v>
      </c>
      <c r="AI3342" s="150">
        <v>0</v>
      </c>
    </row>
    <row r="3343" spans="33:35" ht="15" customHeight="1">
      <c r="AG3343" s="347" t="s">
        <v>6515</v>
      </c>
      <c r="AH3343" s="347" t="s">
        <v>5577</v>
      </c>
      <c r="AI3343" s="150">
        <v>0.3</v>
      </c>
    </row>
    <row r="3344" spans="33:35" ht="15" customHeight="1">
      <c r="AG3344" s="347" t="s">
        <v>6516</v>
      </c>
      <c r="AH3344" s="347" t="s">
        <v>5578</v>
      </c>
      <c r="AI3344" s="150">
        <v>0.443</v>
      </c>
    </row>
    <row r="3345" spans="33:35" ht="15" customHeight="1">
      <c r="AG3345" s="347" t="s">
        <v>6517</v>
      </c>
      <c r="AH3345" s="347" t="s">
        <v>5579</v>
      </c>
      <c r="AI3345" s="150">
        <v>0.53300000000000003</v>
      </c>
    </row>
    <row r="3346" spans="33:35" ht="15" customHeight="1">
      <c r="AG3346" s="347" t="s">
        <v>6518</v>
      </c>
      <c r="AH3346" s="347" t="s">
        <v>5580</v>
      </c>
      <c r="AI3346" s="150">
        <v>0.54400000000000004</v>
      </c>
    </row>
    <row r="3347" spans="33:35" ht="15" customHeight="1">
      <c r="AG3347" s="347" t="s">
        <v>6519</v>
      </c>
      <c r="AH3347" s="347" t="s">
        <v>2127</v>
      </c>
      <c r="AI3347" s="150">
        <v>0</v>
      </c>
    </row>
    <row r="3348" spans="33:35" ht="15" customHeight="1">
      <c r="AG3348" s="347" t="s">
        <v>6520</v>
      </c>
      <c r="AH3348" s="347" t="s">
        <v>2515</v>
      </c>
      <c r="AI3348" s="150">
        <v>0</v>
      </c>
    </row>
    <row r="3349" spans="33:35" ht="15" customHeight="1">
      <c r="AG3349" s="347" t="s">
        <v>6521</v>
      </c>
      <c r="AH3349" s="347" t="s">
        <v>2516</v>
      </c>
      <c r="AI3349" s="150">
        <v>0</v>
      </c>
    </row>
    <row r="3350" spans="33:35" ht="15" customHeight="1">
      <c r="AG3350" s="347" t="s">
        <v>6522</v>
      </c>
      <c r="AH3350" s="347" t="s">
        <v>5581</v>
      </c>
      <c r="AI3350" s="150">
        <v>0</v>
      </c>
    </row>
    <row r="3351" spans="33:35" ht="15" customHeight="1">
      <c r="AG3351" s="347" t="s">
        <v>6523</v>
      </c>
      <c r="AH3351" s="347" t="s">
        <v>5582</v>
      </c>
      <c r="AI3351" s="150">
        <v>0</v>
      </c>
    </row>
    <row r="3352" spans="33:35" ht="15" customHeight="1">
      <c r="AG3352" s="347" t="s">
        <v>6524</v>
      </c>
      <c r="AH3352" s="347" t="s">
        <v>5583</v>
      </c>
      <c r="AI3352" s="150">
        <v>0.35100000000000003</v>
      </c>
    </row>
    <row r="3353" spans="33:35" ht="15" customHeight="1">
      <c r="AG3353" s="347" t="s">
        <v>6525</v>
      </c>
      <c r="AH3353" s="347" t="s">
        <v>1828</v>
      </c>
      <c r="AI3353" s="150">
        <v>0</v>
      </c>
    </row>
    <row r="3354" spans="33:35" ht="15" customHeight="1">
      <c r="AG3354" s="347" t="s">
        <v>6526</v>
      </c>
      <c r="AH3354" s="347" t="s">
        <v>3842</v>
      </c>
      <c r="AI3354" s="150">
        <v>0.53399999999999992</v>
      </c>
    </row>
    <row r="3355" spans="33:35" ht="15" customHeight="1">
      <c r="AG3355" s="347" t="s">
        <v>6527</v>
      </c>
      <c r="AH3355" s="347" t="s">
        <v>5584</v>
      </c>
      <c r="AI3355" s="150">
        <v>0.79500000000000004</v>
      </c>
    </row>
    <row r="3356" spans="33:35" ht="15" customHeight="1">
      <c r="AG3356" s="347" t="s">
        <v>6528</v>
      </c>
      <c r="AH3356" s="347" t="s">
        <v>5585</v>
      </c>
      <c r="AI3356" s="150">
        <v>0</v>
      </c>
    </row>
    <row r="3357" spans="33:35" ht="15" customHeight="1">
      <c r="AG3357" s="347" t="s">
        <v>6529</v>
      </c>
      <c r="AH3357" s="347" t="s">
        <v>5586</v>
      </c>
      <c r="AI3357" s="150">
        <v>0.38500000000000001</v>
      </c>
    </row>
    <row r="3358" spans="33:35" ht="15" customHeight="1">
      <c r="AG3358" s="347" t="s">
        <v>6530</v>
      </c>
      <c r="AH3358" s="347" t="s">
        <v>5587</v>
      </c>
      <c r="AI3358" s="150">
        <v>0.38700000000000001</v>
      </c>
    </row>
    <row r="3359" spans="33:35" ht="15" customHeight="1">
      <c r="AG3359" s="347" t="s">
        <v>6531</v>
      </c>
      <c r="AH3359" s="347" t="s">
        <v>5588</v>
      </c>
      <c r="AI3359" s="150">
        <v>0.49399999999999999</v>
      </c>
    </row>
    <row r="3360" spans="33:35" ht="15" customHeight="1">
      <c r="AG3360" s="347" t="s">
        <v>6532</v>
      </c>
      <c r="AH3360" s="347" t="s">
        <v>5589</v>
      </c>
      <c r="AI3360" s="150">
        <v>0.40600000000000003</v>
      </c>
    </row>
    <row r="3361" spans="33:35" ht="15" customHeight="1">
      <c r="AG3361" s="347" t="s">
        <v>6533</v>
      </c>
      <c r="AH3361" s="347" t="s">
        <v>5590</v>
      </c>
      <c r="AI3361" s="150">
        <v>0.55199999999999994</v>
      </c>
    </row>
    <row r="3362" spans="33:35" ht="15" customHeight="1">
      <c r="AG3362" s="347" t="s">
        <v>6534</v>
      </c>
      <c r="AH3362" s="347" t="s">
        <v>5591</v>
      </c>
      <c r="AI3362" s="150">
        <v>0.39200000000000002</v>
      </c>
    </row>
    <row r="3363" spans="33:35" ht="15" customHeight="1">
      <c r="AG3363" s="347" t="s">
        <v>6535</v>
      </c>
      <c r="AH3363" s="347" t="s">
        <v>3852</v>
      </c>
      <c r="AI3363" s="150">
        <v>0</v>
      </c>
    </row>
    <row r="3364" spans="33:35" ht="15" customHeight="1">
      <c r="AG3364" s="347" t="s">
        <v>6536</v>
      </c>
      <c r="AH3364" s="347" t="s">
        <v>5592</v>
      </c>
      <c r="AI3364" s="150">
        <v>0.46900000000000003</v>
      </c>
    </row>
    <row r="3365" spans="33:35" ht="15" customHeight="1">
      <c r="AG3365" s="347" t="s">
        <v>6537</v>
      </c>
      <c r="AH3365" s="347" t="s">
        <v>5593</v>
      </c>
      <c r="AI3365" s="150">
        <v>0.67700000000000005</v>
      </c>
    </row>
    <row r="3366" spans="33:35" ht="15" customHeight="1">
      <c r="AG3366" s="347" t="s">
        <v>6538</v>
      </c>
      <c r="AH3366" s="347" t="s">
        <v>2136</v>
      </c>
      <c r="AI3366" s="150">
        <v>0</v>
      </c>
    </row>
    <row r="3367" spans="33:35" ht="15" customHeight="1">
      <c r="AG3367" s="347" t="s">
        <v>6539</v>
      </c>
      <c r="AH3367" s="347" t="s">
        <v>3857</v>
      </c>
      <c r="AI3367" s="150">
        <v>0.48000000000000004</v>
      </c>
    </row>
    <row r="3368" spans="33:35" ht="15" customHeight="1">
      <c r="AG3368" s="347" t="s">
        <v>6540</v>
      </c>
      <c r="AH3368" s="347" t="s">
        <v>5594</v>
      </c>
      <c r="AI3368" s="150">
        <v>0</v>
      </c>
    </row>
    <row r="3369" spans="33:35" ht="15" customHeight="1">
      <c r="AG3369" s="347" t="s">
        <v>6541</v>
      </c>
      <c r="AH3369" s="347" t="s">
        <v>5595</v>
      </c>
      <c r="AI3369" s="150">
        <v>0.43099999999999999</v>
      </c>
    </row>
    <row r="3370" spans="33:35" ht="15" customHeight="1">
      <c r="AG3370" s="347" t="s">
        <v>6542</v>
      </c>
      <c r="AH3370" s="347" t="s">
        <v>5596</v>
      </c>
      <c r="AI3370" s="150">
        <v>0.47399999999999998</v>
      </c>
    </row>
    <row r="3371" spans="33:35" ht="15" customHeight="1">
      <c r="AG3371" s="347" t="s">
        <v>6543</v>
      </c>
      <c r="AH3371" s="347" t="s">
        <v>5597</v>
      </c>
      <c r="AI3371" s="150">
        <v>0.45</v>
      </c>
    </row>
    <row r="3372" spans="33:35" ht="15" customHeight="1">
      <c r="AG3372" s="347" t="s">
        <v>4788</v>
      </c>
      <c r="AH3372" s="347" t="s">
        <v>1426</v>
      </c>
      <c r="AI3372" s="150">
        <v>0</v>
      </c>
    </row>
    <row r="3373" spans="33:35" ht="15" customHeight="1">
      <c r="AG3373" s="347" t="s">
        <v>6544</v>
      </c>
      <c r="AH3373" s="347" t="s">
        <v>5598</v>
      </c>
      <c r="AI3373" s="150">
        <v>0.34099999999999997</v>
      </c>
    </row>
    <row r="3374" spans="33:35" ht="15" customHeight="1">
      <c r="AG3374" s="347" t="s">
        <v>6545</v>
      </c>
      <c r="AH3374" s="347" t="s">
        <v>5599</v>
      </c>
      <c r="AI3374" s="150">
        <v>0.53</v>
      </c>
    </row>
    <row r="3375" spans="33:35" ht="15" customHeight="1">
      <c r="AG3375" s="347" t="s">
        <v>6546</v>
      </c>
      <c r="AH3375" s="347" t="s">
        <v>5600</v>
      </c>
      <c r="AI3375" s="150">
        <v>0.39200000000000002</v>
      </c>
    </row>
    <row r="3376" spans="33:35" ht="15" customHeight="1">
      <c r="AG3376" s="347" t="s">
        <v>6547</v>
      </c>
      <c r="AH3376" s="347" t="s">
        <v>5601</v>
      </c>
      <c r="AI3376" s="150">
        <v>0.51900000000000002</v>
      </c>
    </row>
    <row r="3377" spans="33:35" ht="15" customHeight="1">
      <c r="AG3377" s="347" t="s">
        <v>6548</v>
      </c>
      <c r="AH3377" s="347" t="s">
        <v>5602</v>
      </c>
      <c r="AI3377" s="150">
        <v>0.495</v>
      </c>
    </row>
    <row r="3378" spans="33:35" ht="15" customHeight="1">
      <c r="AG3378" s="347" t="s">
        <v>6549</v>
      </c>
      <c r="AH3378" s="347" t="s">
        <v>5603</v>
      </c>
      <c r="AI3378" s="150">
        <v>0.46200000000000002</v>
      </c>
    </row>
    <row r="3379" spans="33:35" ht="15" customHeight="1">
      <c r="AG3379" s="347" t="s">
        <v>6550</v>
      </c>
      <c r="AH3379" s="347" t="s">
        <v>5604</v>
      </c>
      <c r="AI3379" s="150">
        <v>0.51200000000000001</v>
      </c>
    </row>
    <row r="3380" spans="33:35" ht="15" customHeight="1">
      <c r="AG3380" s="347" t="s">
        <v>6551</v>
      </c>
      <c r="AH3380" s="347" t="s">
        <v>5605</v>
      </c>
      <c r="AI3380" s="150">
        <v>0.36200000000000004</v>
      </c>
    </row>
    <row r="3381" spans="33:35" ht="15" customHeight="1">
      <c r="AG3381" s="347" t="s">
        <v>6552</v>
      </c>
      <c r="AH3381" s="347" t="s">
        <v>5606</v>
      </c>
      <c r="AI3381" s="150">
        <v>0.499</v>
      </c>
    </row>
    <row r="3382" spans="33:35" ht="15" customHeight="1">
      <c r="AG3382" s="347" t="s">
        <v>6553</v>
      </c>
      <c r="AH3382" s="347" t="s">
        <v>5607</v>
      </c>
      <c r="AI3382" s="150">
        <v>0.44500000000000001</v>
      </c>
    </row>
    <row r="3383" spans="33:35" ht="15" customHeight="1">
      <c r="AG3383" s="347" t="s">
        <v>6554</v>
      </c>
      <c r="AH3383" s="347" t="s">
        <v>5608</v>
      </c>
      <c r="AI3383" s="150">
        <v>0.42899999999999999</v>
      </c>
    </row>
    <row r="3384" spans="33:35" ht="15" customHeight="1">
      <c r="AG3384" s="347" t="s">
        <v>6555</v>
      </c>
      <c r="AH3384" s="347" t="s">
        <v>5609</v>
      </c>
      <c r="AI3384" s="150">
        <v>0.504</v>
      </c>
    </row>
    <row r="3385" spans="33:35" ht="15" customHeight="1">
      <c r="AG3385" s="347" t="s">
        <v>6556</v>
      </c>
      <c r="AH3385" s="347" t="s">
        <v>5610</v>
      </c>
      <c r="AI3385" s="150">
        <v>0</v>
      </c>
    </row>
    <row r="3386" spans="33:35" ht="15" customHeight="1">
      <c r="AG3386" s="347" t="s">
        <v>6557</v>
      </c>
      <c r="AH3386" s="347" t="s">
        <v>5611</v>
      </c>
      <c r="AI3386" s="150">
        <v>0</v>
      </c>
    </row>
    <row r="3387" spans="33:35" ht="15" customHeight="1">
      <c r="AG3387" s="347" t="s">
        <v>6558</v>
      </c>
      <c r="AH3387" s="347" t="s">
        <v>5612</v>
      </c>
      <c r="AI3387" s="150">
        <v>0</v>
      </c>
    </row>
    <row r="3388" spans="33:35" ht="15" customHeight="1">
      <c r="AG3388" s="347" t="s">
        <v>6559</v>
      </c>
      <c r="AH3388" s="347" t="s">
        <v>5613</v>
      </c>
      <c r="AI3388" s="150">
        <v>0.48899999999999993</v>
      </c>
    </row>
    <row r="3389" spans="33:35" ht="15" customHeight="1">
      <c r="AG3389" s="347" t="s">
        <v>6560</v>
      </c>
      <c r="AH3389" s="347" t="s">
        <v>5614</v>
      </c>
      <c r="AI3389" s="150">
        <v>0.39</v>
      </c>
    </row>
    <row r="3390" spans="33:35" ht="15" customHeight="1">
      <c r="AG3390" s="347" t="s">
        <v>6561</v>
      </c>
      <c r="AH3390" s="347" t="s">
        <v>5615</v>
      </c>
      <c r="AI3390" s="150">
        <v>0.48399999999999999</v>
      </c>
    </row>
    <row r="3391" spans="33:35" ht="15" customHeight="1">
      <c r="AG3391" s="347" t="s">
        <v>6562</v>
      </c>
      <c r="AH3391" s="347" t="s">
        <v>5616</v>
      </c>
      <c r="AI3391" s="150">
        <v>0.51400000000000001</v>
      </c>
    </row>
    <row r="3392" spans="33:35" ht="15" customHeight="1">
      <c r="AG3392" s="347" t="s">
        <v>6563</v>
      </c>
      <c r="AH3392" s="347" t="s">
        <v>5617</v>
      </c>
      <c r="AI3392" s="150">
        <v>0</v>
      </c>
    </row>
    <row r="3393" spans="33:35" ht="15" customHeight="1">
      <c r="AG3393" s="347" t="s">
        <v>6564</v>
      </c>
      <c r="AH3393" s="347" t="s">
        <v>5618</v>
      </c>
      <c r="AI3393" s="150">
        <v>0.19600000000000001</v>
      </c>
    </row>
    <row r="3394" spans="33:35" ht="15" customHeight="1">
      <c r="AG3394" s="347" t="s">
        <v>6565</v>
      </c>
      <c r="AH3394" s="347" t="s">
        <v>5619</v>
      </c>
      <c r="AI3394" s="150">
        <v>0.45700000000000002</v>
      </c>
    </row>
    <row r="3395" spans="33:35" ht="15" customHeight="1">
      <c r="AG3395" s="347" t="s">
        <v>6566</v>
      </c>
      <c r="AH3395" s="347" t="s">
        <v>5620</v>
      </c>
      <c r="AI3395" s="150">
        <v>0.58399999999999996</v>
      </c>
    </row>
    <row r="3396" spans="33:35" ht="15" customHeight="1">
      <c r="AG3396" s="347" t="s">
        <v>6567</v>
      </c>
      <c r="AH3396" s="347" t="s">
        <v>5621</v>
      </c>
      <c r="AI3396" s="150">
        <v>0.503</v>
      </c>
    </row>
    <row r="3397" spans="33:35" ht="15" customHeight="1">
      <c r="AG3397" s="347" t="s">
        <v>6568</v>
      </c>
      <c r="AH3397" s="347" t="s">
        <v>5622</v>
      </c>
      <c r="AI3397" s="150">
        <v>0.61699999999999999</v>
      </c>
    </row>
    <row r="3398" spans="33:35" ht="15" customHeight="1">
      <c r="AG3398" s="347" t="s">
        <v>6569</v>
      </c>
      <c r="AH3398" s="347" t="s">
        <v>5623</v>
      </c>
      <c r="AI3398" s="150">
        <v>0.371</v>
      </c>
    </row>
    <row r="3399" spans="33:35" ht="15" customHeight="1">
      <c r="AG3399" s="347" t="s">
        <v>6570</v>
      </c>
      <c r="AH3399" s="347" t="s">
        <v>5624</v>
      </c>
      <c r="AI3399" s="150">
        <v>0.47699999999999998</v>
      </c>
    </row>
    <row r="3400" spans="33:35" ht="15" customHeight="1">
      <c r="AG3400" s="347" t="s">
        <v>6571</v>
      </c>
      <c r="AH3400" s="347" t="s">
        <v>3904</v>
      </c>
      <c r="AI3400" s="150">
        <v>0</v>
      </c>
    </row>
    <row r="3401" spans="33:35" ht="15" customHeight="1">
      <c r="AG3401" s="347" t="s">
        <v>6572</v>
      </c>
      <c r="AH3401" s="347" t="s">
        <v>5625</v>
      </c>
      <c r="AI3401" s="150">
        <v>0.377</v>
      </c>
    </row>
    <row r="3402" spans="33:35" ht="15" customHeight="1">
      <c r="AG3402" s="347" t="s">
        <v>6573</v>
      </c>
      <c r="AH3402" s="347" t="s">
        <v>5626</v>
      </c>
      <c r="AI3402" s="150">
        <v>0.57099999999999995</v>
      </c>
    </row>
    <row r="3403" spans="33:35" ht="15" customHeight="1">
      <c r="AG3403" s="347" t="s">
        <v>6574</v>
      </c>
      <c r="AH3403" s="347" t="s">
        <v>5627</v>
      </c>
      <c r="AI3403" s="150">
        <v>0.5109999999999999</v>
      </c>
    </row>
    <row r="3404" spans="33:35" ht="15" customHeight="1">
      <c r="AG3404" s="347" t="s">
        <v>6575</v>
      </c>
      <c r="AH3404" s="347" t="s">
        <v>5628</v>
      </c>
      <c r="AI3404" s="150">
        <v>0</v>
      </c>
    </row>
    <row r="3405" spans="33:35" ht="15" customHeight="1">
      <c r="AG3405" s="347" t="s">
        <v>6576</v>
      </c>
      <c r="AH3405" s="347" t="s">
        <v>5629</v>
      </c>
      <c r="AI3405" s="150">
        <v>0.47799999999999998</v>
      </c>
    </row>
    <row r="3406" spans="33:35" ht="15" customHeight="1">
      <c r="AG3406" s="347" t="s">
        <v>6577</v>
      </c>
      <c r="AH3406" s="347" t="s">
        <v>5630</v>
      </c>
      <c r="AI3406" s="150">
        <v>0.49299999999999994</v>
      </c>
    </row>
    <row r="3407" spans="33:35" ht="15" customHeight="1">
      <c r="AG3407" s="347" t="s">
        <v>6578</v>
      </c>
      <c r="AH3407" s="347" t="s">
        <v>5631</v>
      </c>
      <c r="AI3407" s="150">
        <v>0.503</v>
      </c>
    </row>
    <row r="3408" spans="33:35" ht="15" customHeight="1">
      <c r="AG3408" s="347" t="s">
        <v>6579</v>
      </c>
      <c r="AH3408" s="347" t="s">
        <v>5632</v>
      </c>
      <c r="AI3408" s="150">
        <v>0.48599999999999999</v>
      </c>
    </row>
    <row r="3409" spans="33:35" ht="15" customHeight="1">
      <c r="AG3409" s="347" t="s">
        <v>6580</v>
      </c>
      <c r="AH3409" s="347" t="s">
        <v>5633</v>
      </c>
      <c r="AI3409" s="150">
        <v>0.54700000000000004</v>
      </c>
    </row>
    <row r="3410" spans="33:35" ht="15" customHeight="1">
      <c r="AG3410" s="347" t="s">
        <v>6581</v>
      </c>
      <c r="AH3410" s="347" t="s">
        <v>5634</v>
      </c>
      <c r="AI3410" s="150">
        <v>0.48599999999999999</v>
      </c>
    </row>
    <row r="3411" spans="33:35" ht="15" customHeight="1">
      <c r="AG3411" s="347" t="s">
        <v>6582</v>
      </c>
      <c r="AH3411" s="347" t="s">
        <v>5635</v>
      </c>
      <c r="AI3411" s="150">
        <v>0.47300000000000003</v>
      </c>
    </row>
    <row r="3412" spans="33:35" ht="15" customHeight="1">
      <c r="AG3412" s="347" t="s">
        <v>6583</v>
      </c>
      <c r="AH3412" s="347" t="s">
        <v>5636</v>
      </c>
      <c r="AI3412" s="150">
        <v>0.253</v>
      </c>
    </row>
    <row r="3413" spans="33:35" ht="15" customHeight="1">
      <c r="AG3413" s="347" t="s">
        <v>6584</v>
      </c>
      <c r="AH3413" s="347" t="s">
        <v>5637</v>
      </c>
      <c r="AI3413" s="150">
        <v>0.34200000000000003</v>
      </c>
    </row>
    <row r="3414" spans="33:35" ht="15" customHeight="1">
      <c r="AG3414" s="347" t="s">
        <v>6585</v>
      </c>
      <c r="AH3414" s="347" t="s">
        <v>5638</v>
      </c>
      <c r="AI3414" s="150">
        <v>0.56400000000000006</v>
      </c>
    </row>
    <row r="3415" spans="33:35" ht="15" customHeight="1">
      <c r="AG3415" s="347" t="s">
        <v>6586</v>
      </c>
      <c r="AH3415" s="347" t="s">
        <v>5639</v>
      </c>
      <c r="AI3415" s="150">
        <v>0.41499999999999998</v>
      </c>
    </row>
    <row r="3416" spans="33:35" ht="15" customHeight="1">
      <c r="AG3416" s="347" t="s">
        <v>6587</v>
      </c>
      <c r="AH3416" s="347" t="s">
        <v>5640</v>
      </c>
      <c r="AI3416" s="150">
        <v>0.43600000000000005</v>
      </c>
    </row>
    <row r="3417" spans="33:35" ht="15" customHeight="1">
      <c r="AG3417" s="347" t="s">
        <v>6588</v>
      </c>
      <c r="AH3417" s="347" t="s">
        <v>5641</v>
      </c>
      <c r="AI3417" s="150">
        <v>0</v>
      </c>
    </row>
    <row r="3418" spans="33:35" ht="15" customHeight="1">
      <c r="AG3418" s="347" t="s">
        <v>6589</v>
      </c>
      <c r="AH3418" s="347" t="s">
        <v>5642</v>
      </c>
      <c r="AI3418" s="150">
        <v>0.50700000000000001</v>
      </c>
    </row>
    <row r="3419" spans="33:35" ht="15" customHeight="1">
      <c r="AG3419" s="347" t="s">
        <v>6590</v>
      </c>
      <c r="AH3419" s="347" t="s">
        <v>5643</v>
      </c>
      <c r="AI3419" s="150">
        <v>0</v>
      </c>
    </row>
    <row r="3420" spans="33:35" ht="15" customHeight="1">
      <c r="AG3420" s="347" t="s">
        <v>6591</v>
      </c>
      <c r="AH3420" s="347" t="s">
        <v>5644</v>
      </c>
      <c r="AI3420" s="150">
        <v>0</v>
      </c>
    </row>
    <row r="3421" spans="33:35" ht="15" customHeight="1">
      <c r="AG3421" s="347" t="s">
        <v>6592</v>
      </c>
      <c r="AH3421" s="347" t="s">
        <v>5645</v>
      </c>
      <c r="AI3421" s="150">
        <v>0.41299999999999998</v>
      </c>
    </row>
    <row r="3422" spans="33:35" ht="15" customHeight="1">
      <c r="AG3422" s="347" t="s">
        <v>6593</v>
      </c>
      <c r="AH3422" s="347" t="s">
        <v>5646</v>
      </c>
      <c r="AI3422" s="150">
        <v>0.45500000000000002</v>
      </c>
    </row>
    <row r="3423" spans="33:35" ht="15" customHeight="1">
      <c r="AG3423" s="347" t="s">
        <v>6594</v>
      </c>
      <c r="AH3423" s="347" t="s">
        <v>5647</v>
      </c>
      <c r="AI3423" s="150">
        <v>0.44700000000000001</v>
      </c>
    </row>
    <row r="3424" spans="33:35" ht="15" customHeight="1">
      <c r="AG3424" s="347" t="s">
        <v>6595</v>
      </c>
      <c r="AH3424" s="347" t="s">
        <v>5648</v>
      </c>
      <c r="AI3424" s="150">
        <v>0</v>
      </c>
    </row>
    <row r="3425" spans="33:35" ht="15" customHeight="1">
      <c r="AG3425" s="347" t="s">
        <v>6596</v>
      </c>
      <c r="AH3425" s="347" t="s">
        <v>5649</v>
      </c>
      <c r="AI3425" s="150">
        <v>0.44900000000000001</v>
      </c>
    </row>
    <row r="3426" spans="33:35" ht="15" customHeight="1">
      <c r="AG3426" s="347" t="s">
        <v>6597</v>
      </c>
      <c r="AH3426" s="347" t="s">
        <v>3930</v>
      </c>
      <c r="AI3426" s="150">
        <v>0</v>
      </c>
    </row>
    <row r="3427" spans="33:35" ht="15" customHeight="1">
      <c r="AG3427" s="347" t="s">
        <v>6598</v>
      </c>
      <c r="AH3427" s="347" t="s">
        <v>3932</v>
      </c>
      <c r="AI3427" s="150">
        <v>0.377</v>
      </c>
    </row>
    <row r="3428" spans="33:35" ht="15" customHeight="1">
      <c r="AG3428" s="347" t="s">
        <v>6599</v>
      </c>
      <c r="AH3428" s="347" t="s">
        <v>3934</v>
      </c>
      <c r="AI3428" s="150">
        <v>0.39200000000000002</v>
      </c>
    </row>
    <row r="3429" spans="33:35" ht="15" customHeight="1">
      <c r="AG3429" s="347" t="s">
        <v>6600</v>
      </c>
      <c r="AH3429" s="347" t="s">
        <v>5650</v>
      </c>
      <c r="AI3429" s="150">
        <v>0</v>
      </c>
    </row>
    <row r="3430" spans="33:35" ht="15" customHeight="1">
      <c r="AG3430" s="347" t="s">
        <v>6601</v>
      </c>
      <c r="AH3430" s="347" t="s">
        <v>5651</v>
      </c>
      <c r="AI3430" s="150">
        <v>0</v>
      </c>
    </row>
    <row r="3431" spans="33:35" ht="15" customHeight="1">
      <c r="AG3431" s="347" t="s">
        <v>6602</v>
      </c>
      <c r="AH3431" s="347" t="s">
        <v>5652</v>
      </c>
      <c r="AI3431" s="150">
        <v>0.47</v>
      </c>
    </row>
    <row r="3432" spans="33:35" ht="15" customHeight="1">
      <c r="AG3432" s="347" t="s">
        <v>6603</v>
      </c>
      <c r="AH3432" s="347" t="s">
        <v>5653</v>
      </c>
      <c r="AI3432" s="150">
        <v>0.39200000000000002</v>
      </c>
    </row>
    <row r="3433" spans="33:35" ht="15" customHeight="1">
      <c r="AG3433" s="347" t="s">
        <v>6604</v>
      </c>
      <c r="AH3433" s="347" t="s">
        <v>5654</v>
      </c>
      <c r="AI3433" s="150">
        <v>0.57700000000000007</v>
      </c>
    </row>
    <row r="3434" spans="33:35" ht="15" customHeight="1">
      <c r="AG3434" s="347" t="s">
        <v>6605</v>
      </c>
      <c r="AH3434" s="347" t="s">
        <v>5655</v>
      </c>
      <c r="AI3434" s="150">
        <v>0.66400000000000003</v>
      </c>
    </row>
    <row r="3435" spans="33:35" ht="15" customHeight="1">
      <c r="AG3435" s="347" t="s">
        <v>6606</v>
      </c>
      <c r="AH3435" s="347" t="s">
        <v>5656</v>
      </c>
      <c r="AI3435" s="150">
        <v>0.39200000000000002</v>
      </c>
    </row>
    <row r="3436" spans="33:35" ht="15" customHeight="1">
      <c r="AG3436" s="347" t="s">
        <v>6607</v>
      </c>
      <c r="AH3436" s="347" t="s">
        <v>5657</v>
      </c>
      <c r="AI3436" s="150">
        <v>0.39900000000000002</v>
      </c>
    </row>
    <row r="3437" spans="33:35" ht="15" customHeight="1">
      <c r="AG3437" s="347" t="s">
        <v>6608</v>
      </c>
      <c r="AH3437" s="347" t="s">
        <v>5658</v>
      </c>
      <c r="AI3437" s="150">
        <v>0</v>
      </c>
    </row>
    <row r="3438" spans="33:35" ht="15" customHeight="1">
      <c r="AG3438" s="347" t="s">
        <v>6609</v>
      </c>
      <c r="AH3438" s="347" t="s">
        <v>5659</v>
      </c>
      <c r="AI3438" s="150">
        <v>0.53300000000000003</v>
      </c>
    </row>
    <row r="3439" spans="33:35" ht="15" customHeight="1">
      <c r="AG3439" s="347" t="s">
        <v>6610</v>
      </c>
      <c r="AH3439" s="347" t="s">
        <v>5660</v>
      </c>
      <c r="AI3439" s="150">
        <v>0.55500000000000005</v>
      </c>
    </row>
    <row r="3440" spans="33:35" ht="15" customHeight="1">
      <c r="AG3440" s="347" t="s">
        <v>6611</v>
      </c>
      <c r="AH3440" s="347" t="s">
        <v>5661</v>
      </c>
      <c r="AI3440" s="150">
        <v>0</v>
      </c>
    </row>
    <row r="3441" spans="33:35" ht="15" customHeight="1">
      <c r="AG3441" s="347" t="s">
        <v>6612</v>
      </c>
      <c r="AH3441" s="347" t="s">
        <v>5662</v>
      </c>
      <c r="AI3441" s="150">
        <v>0</v>
      </c>
    </row>
    <row r="3442" spans="33:35" ht="15" customHeight="1">
      <c r="AG3442" s="347" t="s">
        <v>6613</v>
      </c>
      <c r="AH3442" s="347" t="s">
        <v>5663</v>
      </c>
      <c r="AI3442" s="150">
        <v>0.28000000000000003</v>
      </c>
    </row>
    <row r="3443" spans="33:35" ht="15" customHeight="1">
      <c r="AG3443" s="347" t="s">
        <v>6614</v>
      </c>
      <c r="AH3443" s="347" t="s">
        <v>5664</v>
      </c>
      <c r="AI3443" s="150">
        <v>0.48599999999999999</v>
      </c>
    </row>
    <row r="3444" spans="33:35" ht="15" customHeight="1">
      <c r="AG3444" s="347" t="s">
        <v>6615</v>
      </c>
      <c r="AH3444" s="347" t="s">
        <v>5665</v>
      </c>
      <c r="AI3444" s="150">
        <v>0.39200000000000002</v>
      </c>
    </row>
    <row r="3445" spans="33:35" ht="15" customHeight="1">
      <c r="AG3445" s="347" t="s">
        <v>6616</v>
      </c>
      <c r="AH3445" s="347" t="s">
        <v>2163</v>
      </c>
      <c r="AI3445" s="150">
        <v>0</v>
      </c>
    </row>
    <row r="3446" spans="33:35" ht="15" customHeight="1">
      <c r="AG3446" s="347" t="s">
        <v>6617</v>
      </c>
      <c r="AH3446" s="347" t="s">
        <v>3955</v>
      </c>
      <c r="AI3446" s="150">
        <v>0.43099999999999999</v>
      </c>
    </row>
    <row r="3447" spans="33:35" ht="15" customHeight="1">
      <c r="AG3447" s="347" t="s">
        <v>6618</v>
      </c>
      <c r="AH3447" s="347" t="s">
        <v>5666</v>
      </c>
      <c r="AI3447" s="150">
        <v>0.47899999999999998</v>
      </c>
    </row>
    <row r="3448" spans="33:35" ht="15" customHeight="1">
      <c r="AG3448" s="347" t="s">
        <v>6619</v>
      </c>
      <c r="AH3448" s="347" t="s">
        <v>5667</v>
      </c>
      <c r="AI3448" s="150">
        <v>0.41800000000000004</v>
      </c>
    </row>
    <row r="3449" spans="33:35" ht="15" customHeight="1">
      <c r="AG3449" s="347" t="s">
        <v>6620</v>
      </c>
      <c r="AH3449" s="347" t="s">
        <v>5668</v>
      </c>
      <c r="AI3449" s="150">
        <v>0.41800000000000004</v>
      </c>
    </row>
    <row r="3450" spans="33:35" ht="15" customHeight="1">
      <c r="AG3450" s="347" t="s">
        <v>6621</v>
      </c>
      <c r="AH3450" s="347" t="s">
        <v>5669</v>
      </c>
      <c r="AI3450" s="150">
        <v>0.42199999999999999</v>
      </c>
    </row>
    <row r="3451" spans="33:35" ht="15" customHeight="1">
      <c r="AG3451" s="347" t="s">
        <v>6622</v>
      </c>
      <c r="AH3451" s="347" t="s">
        <v>5670</v>
      </c>
      <c r="AI3451" s="150">
        <v>0.47399999999999998</v>
      </c>
    </row>
    <row r="3452" spans="33:35" ht="15" customHeight="1">
      <c r="AG3452" s="347" t="s">
        <v>6623</v>
      </c>
      <c r="AH3452" s="347" t="s">
        <v>5671</v>
      </c>
      <c r="AI3452" s="150">
        <v>0.51400000000000001</v>
      </c>
    </row>
    <row r="3453" spans="33:35" ht="15" customHeight="1">
      <c r="AG3453" s="347" t="s">
        <v>6624</v>
      </c>
      <c r="AH3453" s="347" t="s">
        <v>5672</v>
      </c>
      <c r="AI3453" s="150">
        <v>0.38900000000000001</v>
      </c>
    </row>
    <row r="3454" spans="33:35" ht="15" customHeight="1">
      <c r="AG3454" s="347" t="s">
        <v>6625</v>
      </c>
      <c r="AH3454" s="347" t="s">
        <v>5673</v>
      </c>
      <c r="AI3454" s="150">
        <v>0</v>
      </c>
    </row>
    <row r="3455" spans="33:35" ht="15" customHeight="1">
      <c r="AG3455" s="347" t="s">
        <v>6626</v>
      </c>
      <c r="AH3455" s="347" t="s">
        <v>5674</v>
      </c>
      <c r="AI3455" s="150">
        <v>0.47399999999999998</v>
      </c>
    </row>
    <row r="3456" spans="33:35" ht="15" customHeight="1">
      <c r="AG3456" s="347" t="s">
        <v>6627</v>
      </c>
      <c r="AH3456" s="347" t="s">
        <v>5675</v>
      </c>
      <c r="AI3456" s="150">
        <v>0.372</v>
      </c>
    </row>
    <row r="3457" spans="33:35" ht="15" customHeight="1">
      <c r="AG3457" s="347" t="s">
        <v>6628</v>
      </c>
      <c r="AH3457" s="347" t="s">
        <v>5676</v>
      </c>
      <c r="AI3457" s="150">
        <v>0.44700000000000001</v>
      </c>
    </row>
    <row r="3458" spans="33:35" ht="15" customHeight="1">
      <c r="AG3458" s="347" t="s">
        <v>6629</v>
      </c>
      <c r="AH3458" s="347" t="s">
        <v>5677</v>
      </c>
      <c r="AI3458" s="150">
        <v>0.48899999999999993</v>
      </c>
    </row>
    <row r="3459" spans="33:35" ht="15" customHeight="1">
      <c r="AG3459" s="347" t="s">
        <v>6630</v>
      </c>
      <c r="AH3459" s="347" t="s">
        <v>5678</v>
      </c>
      <c r="AI3459" s="150">
        <v>0.48000000000000004</v>
      </c>
    </row>
    <row r="3460" spans="33:35" ht="15" customHeight="1">
      <c r="AG3460" s="347" t="s">
        <v>6631</v>
      </c>
      <c r="AH3460" s="347" t="s">
        <v>5679</v>
      </c>
      <c r="AI3460" s="150">
        <v>0.48299999999999998</v>
      </c>
    </row>
    <row r="3461" spans="33:35" ht="15" customHeight="1">
      <c r="AG3461" s="347" t="s">
        <v>6632</v>
      </c>
      <c r="AH3461" s="347" t="s">
        <v>5680</v>
      </c>
      <c r="AI3461" s="150">
        <v>0.47899999999999998</v>
      </c>
    </row>
    <row r="3462" spans="33:35" ht="15" customHeight="1">
      <c r="AG3462" s="347" t="s">
        <v>6633</v>
      </c>
      <c r="AH3462" s="347" t="s">
        <v>5681</v>
      </c>
      <c r="AI3462" s="150">
        <v>0.47899999999999998</v>
      </c>
    </row>
    <row r="3463" spans="33:35" ht="15" customHeight="1">
      <c r="AG3463" s="347" t="s">
        <v>6634</v>
      </c>
      <c r="AH3463" s="347" t="s">
        <v>5682</v>
      </c>
      <c r="AI3463" s="150">
        <v>0.47899999999999998</v>
      </c>
    </row>
    <row r="3464" spans="33:35" ht="15" customHeight="1">
      <c r="AG3464" s="347" t="s">
        <v>6635</v>
      </c>
      <c r="AH3464" s="347" t="s">
        <v>5683</v>
      </c>
      <c r="AI3464" s="150">
        <v>0.25</v>
      </c>
    </row>
    <row r="3465" spans="33:35" ht="15" customHeight="1">
      <c r="AG3465" s="347" t="s">
        <v>6636</v>
      </c>
      <c r="AH3465" s="347" t="s">
        <v>5684</v>
      </c>
      <c r="AI3465" s="150">
        <v>0.315</v>
      </c>
    </row>
    <row r="3466" spans="33:35" ht="15" customHeight="1">
      <c r="AG3466" s="347" t="s">
        <v>6637</v>
      </c>
      <c r="AH3466" s="347" t="s">
        <v>5685</v>
      </c>
      <c r="AI3466" s="150">
        <v>0.63300000000000001</v>
      </c>
    </row>
    <row r="3467" spans="33:35" ht="15" customHeight="1">
      <c r="AG3467" s="347" t="s">
        <v>6638</v>
      </c>
      <c r="AH3467" s="347" t="s">
        <v>5686</v>
      </c>
      <c r="AI3467" s="150">
        <v>0.40600000000000003</v>
      </c>
    </row>
    <row r="3468" spans="33:35" ht="15" customHeight="1">
      <c r="AG3468" s="347" t="s">
        <v>6639</v>
      </c>
      <c r="AH3468" s="347" t="s">
        <v>5687</v>
      </c>
      <c r="AI3468" s="150">
        <v>0.44800000000000001</v>
      </c>
    </row>
    <row r="3469" spans="33:35" ht="15" customHeight="1">
      <c r="AG3469" s="347" t="s">
        <v>6640</v>
      </c>
      <c r="AH3469" s="347" t="s">
        <v>5688</v>
      </c>
      <c r="AI3469" s="150">
        <v>0.47</v>
      </c>
    </row>
    <row r="3470" spans="33:35" ht="15" customHeight="1">
      <c r="AG3470" s="347" t="s">
        <v>6641</v>
      </c>
      <c r="AH3470" s="347" t="s">
        <v>2194</v>
      </c>
      <c r="AI3470" s="150">
        <v>0</v>
      </c>
    </row>
    <row r="3471" spans="33:35" ht="15" customHeight="1">
      <c r="AG3471" s="347" t="s">
        <v>6642</v>
      </c>
      <c r="AH3471" s="347" t="s">
        <v>2195</v>
      </c>
      <c r="AI3471" s="150">
        <v>0</v>
      </c>
    </row>
    <row r="3472" spans="33:35" ht="15" customHeight="1">
      <c r="AG3472" s="347" t="s">
        <v>6643</v>
      </c>
      <c r="AH3472" s="347" t="s">
        <v>3988</v>
      </c>
      <c r="AI3472" s="150">
        <v>0.57399999999999995</v>
      </c>
    </row>
    <row r="3473" spans="33:35" ht="15" customHeight="1">
      <c r="AG3473" s="347" t="s">
        <v>6644</v>
      </c>
      <c r="AH3473" s="347" t="s">
        <v>3992</v>
      </c>
      <c r="AI3473" s="150">
        <v>0.27</v>
      </c>
    </row>
    <row r="3474" spans="33:35" ht="15" customHeight="1">
      <c r="AG3474" s="347" t="s">
        <v>6645</v>
      </c>
      <c r="AH3474" s="347" t="s">
        <v>3994</v>
      </c>
      <c r="AI3474" s="150">
        <v>0</v>
      </c>
    </row>
    <row r="3475" spans="33:35" ht="15" customHeight="1">
      <c r="AG3475" s="347" t="s">
        <v>6646</v>
      </c>
      <c r="AH3475" s="347" t="s">
        <v>5689</v>
      </c>
      <c r="AI3475" s="150">
        <v>0.39200000000000002</v>
      </c>
    </row>
    <row r="3476" spans="33:35" ht="15" customHeight="1">
      <c r="AG3476" s="347" t="s">
        <v>6647</v>
      </c>
      <c r="AH3476" s="347" t="s">
        <v>1138</v>
      </c>
      <c r="AI3476" s="150">
        <v>0</v>
      </c>
    </row>
    <row r="3477" spans="33:35" ht="15" customHeight="1">
      <c r="AG3477" s="347" t="s">
        <v>6648</v>
      </c>
      <c r="AH3477" s="347" t="s">
        <v>1239</v>
      </c>
      <c r="AI3477" s="150">
        <v>0</v>
      </c>
    </row>
    <row r="3478" spans="33:35" ht="15" customHeight="1">
      <c r="AG3478" s="347" t="s">
        <v>6649</v>
      </c>
      <c r="AH3478" s="347" t="s">
        <v>1240</v>
      </c>
      <c r="AI3478" s="150">
        <v>0</v>
      </c>
    </row>
    <row r="3479" spans="33:35" ht="15" customHeight="1">
      <c r="AG3479" s="347" t="s">
        <v>6650</v>
      </c>
      <c r="AH3479" s="347" t="s">
        <v>1428</v>
      </c>
      <c r="AI3479" s="150">
        <v>0</v>
      </c>
    </row>
    <row r="3480" spans="33:35" ht="15" customHeight="1">
      <c r="AG3480" s="347" t="s">
        <v>6651</v>
      </c>
      <c r="AH3480" s="347" t="s">
        <v>1241</v>
      </c>
      <c r="AI3480" s="150">
        <v>0.23499999999999999</v>
      </c>
    </row>
    <row r="3481" spans="33:35" ht="15" customHeight="1">
      <c r="AG3481" s="347" t="s">
        <v>6652</v>
      </c>
      <c r="AH3481" s="347" t="s">
        <v>4011</v>
      </c>
      <c r="AI3481" s="150">
        <v>0</v>
      </c>
    </row>
    <row r="3482" spans="33:35" ht="15" customHeight="1">
      <c r="AG3482" s="347" t="s">
        <v>6653</v>
      </c>
      <c r="AH3482" s="347" t="s">
        <v>4013</v>
      </c>
      <c r="AI3482" s="150">
        <v>0.34799999999999998</v>
      </c>
    </row>
    <row r="3483" spans="33:35" ht="15" customHeight="1">
      <c r="AG3483" s="347" t="s">
        <v>6654</v>
      </c>
      <c r="AH3483" s="347" t="s">
        <v>4015</v>
      </c>
      <c r="AI3483" s="150">
        <v>0.33900000000000002</v>
      </c>
    </row>
    <row r="3484" spans="33:35" ht="15" customHeight="1">
      <c r="AG3484" s="347" t="s">
        <v>6655</v>
      </c>
      <c r="AH3484" s="347" t="s">
        <v>5690</v>
      </c>
      <c r="AI3484" s="150">
        <v>0.36499999999999999</v>
      </c>
    </row>
    <row r="3485" spans="33:35" ht="15" customHeight="1">
      <c r="AG3485" s="347" t="s">
        <v>6656</v>
      </c>
      <c r="AH3485" s="347" t="s">
        <v>5691</v>
      </c>
      <c r="AI3485" s="150">
        <v>0.36599999999999999</v>
      </c>
    </row>
    <row r="3486" spans="33:35" ht="15" customHeight="1">
      <c r="AG3486" s="347" t="s">
        <v>6657</v>
      </c>
      <c r="AH3486" s="347" t="s">
        <v>5692</v>
      </c>
      <c r="AI3486" s="150">
        <v>0.36899999999999999</v>
      </c>
    </row>
    <row r="3487" spans="33:35" ht="15" customHeight="1">
      <c r="AG3487" s="347" t="s">
        <v>6658</v>
      </c>
      <c r="AH3487" s="347" t="s">
        <v>5693</v>
      </c>
      <c r="AI3487" s="150">
        <v>0.38</v>
      </c>
    </row>
    <row r="3488" spans="33:35" ht="15" customHeight="1">
      <c r="AG3488" s="347" t="s">
        <v>6659</v>
      </c>
      <c r="AH3488" s="347" t="s">
        <v>5694</v>
      </c>
      <c r="AI3488" s="150">
        <v>0.17899999999999999</v>
      </c>
    </row>
    <row r="3489" spans="33:35" ht="15" customHeight="1">
      <c r="AG3489" s="347" t="s">
        <v>6660</v>
      </c>
      <c r="AH3489" s="347" t="s">
        <v>5695</v>
      </c>
      <c r="AI3489" s="150">
        <v>0.38600000000000001</v>
      </c>
    </row>
    <row r="3490" spans="33:35" ht="15" customHeight="1">
      <c r="AG3490" s="347" t="s">
        <v>6661</v>
      </c>
      <c r="AH3490" s="347" t="s">
        <v>1103</v>
      </c>
      <c r="AI3490" s="150">
        <v>0</v>
      </c>
    </row>
    <row r="3491" spans="33:35" ht="15" customHeight="1">
      <c r="AG3491" s="347" t="s">
        <v>6662</v>
      </c>
      <c r="AH3491" s="347" t="s">
        <v>2201</v>
      </c>
      <c r="AI3491" s="150">
        <v>0.28999999999999998</v>
      </c>
    </row>
    <row r="3492" spans="33:35" ht="15" customHeight="1">
      <c r="AG3492" s="347" t="s">
        <v>6663</v>
      </c>
      <c r="AH3492" s="347" t="s">
        <v>2202</v>
      </c>
      <c r="AI3492" s="150">
        <v>0.39</v>
      </c>
    </row>
    <row r="3493" spans="33:35" ht="15" customHeight="1">
      <c r="AG3493" s="347" t="s">
        <v>6664</v>
      </c>
      <c r="AH3493" s="347" t="s">
        <v>2203</v>
      </c>
      <c r="AI3493" s="150">
        <v>0.49</v>
      </c>
    </row>
    <row r="3494" spans="33:35" ht="15" customHeight="1">
      <c r="AG3494" s="347" t="s">
        <v>6665</v>
      </c>
      <c r="AH3494" s="347" t="s">
        <v>2204</v>
      </c>
      <c r="AI3494" s="150">
        <v>0.27200000000000002</v>
      </c>
    </row>
    <row r="3495" spans="33:35" ht="15" customHeight="1">
      <c r="AG3495" s="347" t="s">
        <v>6666</v>
      </c>
      <c r="AH3495" s="347" t="s">
        <v>5696</v>
      </c>
      <c r="AI3495" s="150">
        <v>0.36099999999999999</v>
      </c>
    </row>
    <row r="3496" spans="33:35" ht="15" customHeight="1">
      <c r="AG3496" s="347" t="s">
        <v>6667</v>
      </c>
      <c r="AH3496" s="347" t="s">
        <v>5697</v>
      </c>
      <c r="AI3496" s="150">
        <v>0.53</v>
      </c>
    </row>
    <row r="3497" spans="33:35" ht="15" customHeight="1">
      <c r="AG3497" s="347" t="s">
        <v>6668</v>
      </c>
      <c r="AH3497" s="347" t="s">
        <v>5698</v>
      </c>
      <c r="AI3497" s="150">
        <v>0</v>
      </c>
    </row>
    <row r="3498" spans="33:35" ht="15" customHeight="1">
      <c r="AG3498" s="347" t="s">
        <v>6669</v>
      </c>
      <c r="AH3498" s="347" t="s">
        <v>5699</v>
      </c>
      <c r="AI3498" s="150">
        <v>0.33100000000000002</v>
      </c>
    </row>
    <row r="3499" spans="33:35" ht="15" customHeight="1">
      <c r="AG3499" s="347" t="s">
        <v>6670</v>
      </c>
      <c r="AH3499" s="347" t="s">
        <v>5700</v>
      </c>
      <c r="AI3499" s="150">
        <v>0.47199999999999998</v>
      </c>
    </row>
    <row r="3500" spans="33:35" ht="15" customHeight="1">
      <c r="AG3500" s="347" t="s">
        <v>6671</v>
      </c>
      <c r="AH3500" s="347" t="s">
        <v>5701</v>
      </c>
      <c r="AI3500" s="150">
        <v>0.48500000000000004</v>
      </c>
    </row>
    <row r="3501" spans="33:35" ht="15" customHeight="1">
      <c r="AG3501" s="347" t="s">
        <v>6672</v>
      </c>
      <c r="AH3501" s="347" t="s">
        <v>5702</v>
      </c>
      <c r="AI3501" s="150">
        <v>0.504</v>
      </c>
    </row>
    <row r="3502" spans="33:35" ht="15" customHeight="1">
      <c r="AG3502" s="347" t="s">
        <v>6673</v>
      </c>
      <c r="AH3502" s="347" t="s">
        <v>5703</v>
      </c>
      <c r="AI3502" s="150">
        <v>0.44800000000000001</v>
      </c>
    </row>
    <row r="3503" spans="33:35" ht="15" customHeight="1">
      <c r="AG3503" s="347" t="s">
        <v>6674</v>
      </c>
      <c r="AH3503" s="347" t="s">
        <v>5704</v>
      </c>
      <c r="AI3503" s="150">
        <v>0.53399999999999992</v>
      </c>
    </row>
    <row r="3504" spans="33:35" ht="15" customHeight="1">
      <c r="AG3504" s="347" t="s">
        <v>6675</v>
      </c>
      <c r="AH3504" s="347" t="s">
        <v>5705</v>
      </c>
      <c r="AI3504" s="150">
        <v>0.27200000000000002</v>
      </c>
    </row>
    <row r="3505" spans="33:35" ht="15" customHeight="1">
      <c r="AG3505" s="347" t="s">
        <v>6676</v>
      </c>
      <c r="AH3505" s="347" t="s">
        <v>4035</v>
      </c>
      <c r="AI3505" s="150">
        <v>0</v>
      </c>
    </row>
    <row r="3506" spans="33:35" ht="15" customHeight="1">
      <c r="AG3506" s="347" t="s">
        <v>6677</v>
      </c>
      <c r="AH3506" s="347" t="s">
        <v>5706</v>
      </c>
      <c r="AI3506" s="150">
        <v>0.47199999999999998</v>
      </c>
    </row>
    <row r="3507" spans="33:35" ht="15" customHeight="1">
      <c r="AG3507" s="347" t="s">
        <v>6678</v>
      </c>
      <c r="AH3507" s="347" t="s">
        <v>5707</v>
      </c>
      <c r="AI3507" s="150">
        <v>0.501</v>
      </c>
    </row>
    <row r="3508" spans="33:35" ht="15" customHeight="1">
      <c r="AG3508" s="347" t="s">
        <v>6679</v>
      </c>
      <c r="AH3508" s="347" t="s">
        <v>5708</v>
      </c>
      <c r="AI3508" s="150">
        <v>0.56300000000000006</v>
      </c>
    </row>
    <row r="3509" spans="33:35" ht="15" customHeight="1">
      <c r="AG3509" s="347" t="s">
        <v>6680</v>
      </c>
      <c r="AH3509" s="347" t="s">
        <v>5709</v>
      </c>
      <c r="AI3509" s="150">
        <v>0.46500000000000002</v>
      </c>
    </row>
    <row r="3510" spans="33:35" ht="15" customHeight="1">
      <c r="AG3510" s="347" t="s">
        <v>6681</v>
      </c>
      <c r="AH3510" s="347" t="s">
        <v>5710</v>
      </c>
      <c r="AI3510" s="150">
        <v>0</v>
      </c>
    </row>
    <row r="3511" spans="33:35" ht="15" customHeight="1">
      <c r="AG3511" s="347" t="s">
        <v>6682</v>
      </c>
      <c r="AH3511" s="347" t="s">
        <v>5711</v>
      </c>
      <c r="AI3511" s="150">
        <v>0.125</v>
      </c>
    </row>
    <row r="3512" spans="33:35" ht="15" customHeight="1">
      <c r="AG3512" s="347" t="s">
        <v>6683</v>
      </c>
      <c r="AH3512" s="347" t="s">
        <v>5712</v>
      </c>
      <c r="AI3512" s="150">
        <v>0.223</v>
      </c>
    </row>
    <row r="3513" spans="33:35" ht="15" customHeight="1">
      <c r="AG3513" s="347" t="s">
        <v>6684</v>
      </c>
      <c r="AH3513" s="347" t="s">
        <v>5713</v>
      </c>
      <c r="AI3513" s="150">
        <v>0.47299999999999998</v>
      </c>
    </row>
    <row r="3514" spans="33:35" ht="15" customHeight="1">
      <c r="AG3514" s="347" t="s">
        <v>6685</v>
      </c>
      <c r="AH3514" s="347" t="s">
        <v>5714</v>
      </c>
      <c r="AI3514" s="150">
        <v>0</v>
      </c>
    </row>
    <row r="3515" spans="33:35" ht="15" customHeight="1">
      <c r="AG3515" s="347" t="s">
        <v>6686</v>
      </c>
      <c r="AH3515" s="347" t="s">
        <v>5715</v>
      </c>
      <c r="AI3515" s="150">
        <v>0</v>
      </c>
    </row>
    <row r="3516" spans="33:35" ht="15" customHeight="1">
      <c r="AG3516" s="347" t="s">
        <v>6687</v>
      </c>
      <c r="AH3516" s="347" t="s">
        <v>5716</v>
      </c>
      <c r="AI3516" s="150">
        <v>0</v>
      </c>
    </row>
    <row r="3517" spans="33:35" ht="15" customHeight="1">
      <c r="AG3517" s="347" t="s">
        <v>6688</v>
      </c>
      <c r="AH3517" s="347" t="s">
        <v>5717</v>
      </c>
      <c r="AI3517" s="150">
        <v>0.111</v>
      </c>
    </row>
    <row r="3518" spans="33:35" ht="15" customHeight="1">
      <c r="AG3518" s="347" t="s">
        <v>6689</v>
      </c>
      <c r="AH3518" s="347" t="s">
        <v>5718</v>
      </c>
      <c r="AI3518" s="150">
        <v>0</v>
      </c>
    </row>
    <row r="3519" spans="33:35" ht="15" customHeight="1">
      <c r="AG3519" s="347" t="s">
        <v>6690</v>
      </c>
      <c r="AH3519" s="347" t="s">
        <v>5719</v>
      </c>
      <c r="AI3519" s="150">
        <v>0</v>
      </c>
    </row>
    <row r="3520" spans="33:35" ht="15" customHeight="1">
      <c r="AG3520" s="347" t="s">
        <v>6691</v>
      </c>
      <c r="AH3520" s="347" t="s">
        <v>5720</v>
      </c>
      <c r="AI3520" s="150">
        <v>0</v>
      </c>
    </row>
    <row r="3521" spans="33:35" ht="15" customHeight="1">
      <c r="AG3521" s="347" t="s">
        <v>6692</v>
      </c>
      <c r="AH3521" s="347" t="s">
        <v>5721</v>
      </c>
      <c r="AI3521" s="150">
        <v>0</v>
      </c>
    </row>
    <row r="3522" spans="33:35" ht="15" customHeight="1">
      <c r="AG3522" s="347" t="s">
        <v>6693</v>
      </c>
      <c r="AH3522" s="347" t="s">
        <v>5722</v>
      </c>
      <c r="AI3522" s="150">
        <v>0.45800000000000002</v>
      </c>
    </row>
    <row r="3523" spans="33:35" ht="15" customHeight="1">
      <c r="AG3523" s="347" t="s">
        <v>6694</v>
      </c>
      <c r="AH3523" s="347" t="s">
        <v>5723</v>
      </c>
      <c r="AI3523" s="150">
        <v>0.47</v>
      </c>
    </row>
    <row r="3524" spans="33:35" ht="15" customHeight="1">
      <c r="AG3524" s="347" t="s">
        <v>6695</v>
      </c>
      <c r="AH3524" s="347" t="s">
        <v>5724</v>
      </c>
      <c r="AI3524" s="150">
        <v>0.52600000000000002</v>
      </c>
    </row>
    <row r="3525" spans="33:35" ht="15" customHeight="1">
      <c r="AG3525" s="347" t="s">
        <v>6696</v>
      </c>
      <c r="AH3525" s="347" t="s">
        <v>5725</v>
      </c>
      <c r="AI3525" s="150">
        <v>0.46300000000000002</v>
      </c>
    </row>
    <row r="3526" spans="33:35" ht="15" customHeight="1">
      <c r="AG3526" s="347" t="s">
        <v>6697</v>
      </c>
      <c r="AH3526" s="347" t="s">
        <v>5726</v>
      </c>
      <c r="AI3526" s="150">
        <v>0.501</v>
      </c>
    </row>
    <row r="3527" spans="33:35" ht="15" customHeight="1">
      <c r="AG3527" s="347" t="s">
        <v>6698</v>
      </c>
      <c r="AH3527" s="347" t="s">
        <v>5727</v>
      </c>
      <c r="AI3527" s="150">
        <v>0.26100000000000001</v>
      </c>
    </row>
    <row r="3528" spans="33:35" ht="15" customHeight="1">
      <c r="AG3528" s="347" t="s">
        <v>6699</v>
      </c>
      <c r="AH3528" s="347" t="s">
        <v>5728</v>
      </c>
      <c r="AI3528" s="150">
        <v>0.53300000000000003</v>
      </c>
    </row>
    <row r="3529" spans="33:35" ht="15" customHeight="1">
      <c r="AG3529" s="347" t="s">
        <v>6700</v>
      </c>
      <c r="AH3529" s="347" t="s">
        <v>5729</v>
      </c>
      <c r="AI3529" s="150">
        <v>0.52400000000000002</v>
      </c>
    </row>
    <row r="3530" spans="33:35" ht="15" customHeight="1">
      <c r="AG3530" s="347" t="s">
        <v>6701</v>
      </c>
      <c r="AH3530" s="347" t="s">
        <v>5730</v>
      </c>
      <c r="AI3530" s="150">
        <v>0</v>
      </c>
    </row>
    <row r="3531" spans="33:35" ht="15" customHeight="1">
      <c r="AG3531" s="347" t="s">
        <v>6702</v>
      </c>
      <c r="AH3531" s="347" t="s">
        <v>5731</v>
      </c>
      <c r="AI3531" s="150">
        <v>0.42499999999999999</v>
      </c>
    </row>
    <row r="3532" spans="33:35" ht="15" customHeight="1">
      <c r="AG3532" s="347" t="s">
        <v>6703</v>
      </c>
      <c r="AH3532" s="347" t="s">
        <v>5732</v>
      </c>
      <c r="AI3532" s="150">
        <v>0.48699999999999999</v>
      </c>
    </row>
    <row r="3533" spans="33:35" ht="15" customHeight="1">
      <c r="AG3533" s="347" t="s">
        <v>6704</v>
      </c>
      <c r="AH3533" s="347" t="s">
        <v>1901</v>
      </c>
      <c r="AI3533" s="150">
        <v>0.29499999999999998</v>
      </c>
    </row>
    <row r="3534" spans="33:35" ht="15" customHeight="1">
      <c r="AG3534" s="347" t="s">
        <v>6705</v>
      </c>
      <c r="AH3534" s="347" t="s">
        <v>5733</v>
      </c>
      <c r="AI3534" s="150">
        <v>0</v>
      </c>
    </row>
    <row r="3535" spans="33:35" ht="15" customHeight="1">
      <c r="AG3535" s="347" t="s">
        <v>6706</v>
      </c>
      <c r="AH3535" s="347" t="s">
        <v>5734</v>
      </c>
      <c r="AI3535" s="150">
        <v>0</v>
      </c>
    </row>
    <row r="3536" spans="33:35" ht="15" customHeight="1">
      <c r="AG3536" s="347" t="s">
        <v>6707</v>
      </c>
      <c r="AH3536" s="347" t="s">
        <v>5735</v>
      </c>
      <c r="AI3536" s="150">
        <v>0.52300000000000002</v>
      </c>
    </row>
    <row r="3537" spans="33:35" ht="15" customHeight="1">
      <c r="AG3537" s="347" t="s">
        <v>6708</v>
      </c>
      <c r="AH3537" s="347" t="s">
        <v>4062</v>
      </c>
      <c r="AI3537" s="150">
        <v>0</v>
      </c>
    </row>
    <row r="3538" spans="33:35" ht="15" customHeight="1">
      <c r="AG3538" s="347" t="s">
        <v>6709</v>
      </c>
      <c r="AH3538" s="347" t="s">
        <v>5736</v>
      </c>
      <c r="AI3538" s="150">
        <v>0</v>
      </c>
    </row>
    <row r="3539" spans="33:35" ht="15" customHeight="1">
      <c r="AG3539" s="347" t="s">
        <v>6710</v>
      </c>
      <c r="AH3539" s="347" t="s">
        <v>5737</v>
      </c>
      <c r="AI3539" s="150">
        <v>0</v>
      </c>
    </row>
    <row r="3540" spans="33:35" ht="15" customHeight="1">
      <c r="AG3540" s="347" t="s">
        <v>6711</v>
      </c>
      <c r="AH3540" s="347" t="s">
        <v>5738</v>
      </c>
      <c r="AI3540" s="150">
        <v>0</v>
      </c>
    </row>
    <row r="3541" spans="33:35" ht="15" customHeight="1">
      <c r="AG3541" s="347" t="s">
        <v>6712</v>
      </c>
      <c r="AH3541" s="347" t="s">
        <v>5739</v>
      </c>
      <c r="AI3541" s="150">
        <v>0.45899999999999996</v>
      </c>
    </row>
    <row r="3542" spans="33:35" ht="15" customHeight="1">
      <c r="AG3542" s="347" t="s">
        <v>6713</v>
      </c>
      <c r="AH3542" s="347" t="s">
        <v>5740</v>
      </c>
      <c r="AI3542" s="150">
        <v>0</v>
      </c>
    </row>
    <row r="3543" spans="33:35" ht="15" customHeight="1">
      <c r="AG3543" s="347" t="s">
        <v>6714</v>
      </c>
      <c r="AH3543" s="347" t="s">
        <v>5741</v>
      </c>
      <c r="AI3543" s="150">
        <v>0.56800000000000006</v>
      </c>
    </row>
    <row r="3544" spans="33:35" ht="15" customHeight="1">
      <c r="AG3544" s="347" t="s">
        <v>6715</v>
      </c>
      <c r="AH3544" s="347" t="s">
        <v>5742</v>
      </c>
      <c r="AI3544" s="150">
        <v>0.38900000000000001</v>
      </c>
    </row>
    <row r="3545" spans="33:35" ht="15" customHeight="1">
      <c r="AG3545" s="347" t="s">
        <v>6716</v>
      </c>
      <c r="AH3545" s="347" t="s">
        <v>4072</v>
      </c>
      <c r="AI3545" s="150">
        <v>0</v>
      </c>
    </row>
    <row r="3546" spans="33:35" ht="15" customHeight="1">
      <c r="AG3546" s="347" t="s">
        <v>6717</v>
      </c>
      <c r="AH3546" s="347" t="s">
        <v>5743</v>
      </c>
      <c r="AI3546" s="150">
        <v>0.2</v>
      </c>
    </row>
    <row r="3547" spans="33:35" ht="15" customHeight="1">
      <c r="AG3547" s="347" t="s">
        <v>6718</v>
      </c>
      <c r="AH3547" s="347" t="s">
        <v>5744</v>
      </c>
      <c r="AI3547" s="150">
        <v>0.4</v>
      </c>
    </row>
    <row r="3548" spans="33:35" ht="15" customHeight="1">
      <c r="AG3548" s="347" t="s">
        <v>6719</v>
      </c>
      <c r="AH3548" s="347" t="s">
        <v>5745</v>
      </c>
      <c r="AI3548" s="150">
        <v>0</v>
      </c>
    </row>
    <row r="3549" spans="33:35" ht="15" customHeight="1">
      <c r="AG3549" s="347" t="s">
        <v>6720</v>
      </c>
      <c r="AH3549" s="347" t="s">
        <v>2219</v>
      </c>
      <c r="AI3549" s="150">
        <v>0</v>
      </c>
    </row>
    <row r="3550" spans="33:35" ht="15" customHeight="1">
      <c r="AG3550" s="347" t="s">
        <v>6721</v>
      </c>
      <c r="AH3550" s="347" t="s">
        <v>5746</v>
      </c>
      <c r="AI3550" s="150">
        <v>0.31900000000000001</v>
      </c>
    </row>
    <row r="3551" spans="33:35" ht="15" customHeight="1">
      <c r="AG3551" s="347" t="s">
        <v>6722</v>
      </c>
      <c r="AH3551" s="347" t="s">
        <v>5747</v>
      </c>
      <c r="AI3551" s="150">
        <v>0.41</v>
      </c>
    </row>
    <row r="3552" spans="33:35" ht="15" customHeight="1">
      <c r="AG3552" s="347" t="s">
        <v>6723</v>
      </c>
      <c r="AH3552" s="347" t="s">
        <v>1404</v>
      </c>
      <c r="AI3552" s="150">
        <v>0</v>
      </c>
    </row>
    <row r="3553" spans="33:35" ht="15" customHeight="1">
      <c r="AG3553" s="347" t="s">
        <v>6724</v>
      </c>
      <c r="AH3553" s="347" t="s">
        <v>4082</v>
      </c>
      <c r="AI3553" s="150">
        <v>0.29699999999999999</v>
      </c>
    </row>
    <row r="3554" spans="33:35" ht="15" customHeight="1">
      <c r="AG3554" s="347" t="s">
        <v>6725</v>
      </c>
      <c r="AH3554" s="347" t="s">
        <v>5748</v>
      </c>
      <c r="AI3554" s="150">
        <v>0.72399999999999998</v>
      </c>
    </row>
    <row r="3555" spans="33:35" ht="15" customHeight="1">
      <c r="AG3555" s="347" t="s">
        <v>6726</v>
      </c>
      <c r="AH3555" s="347" t="s">
        <v>5749</v>
      </c>
      <c r="AI3555" s="150">
        <v>0.39200000000000002</v>
      </c>
    </row>
    <row r="3556" spans="33:35" ht="15" customHeight="1">
      <c r="AG3556" s="347" t="s">
        <v>6727</v>
      </c>
      <c r="AH3556" s="347" t="s">
        <v>5750</v>
      </c>
      <c r="AI3556" s="150">
        <v>0.33500000000000002</v>
      </c>
    </row>
    <row r="3557" spans="33:35" ht="15" customHeight="1">
      <c r="AG3557" s="347" t="s">
        <v>6728</v>
      </c>
      <c r="AH3557" s="347" t="s">
        <v>5751</v>
      </c>
      <c r="AI3557" s="150">
        <v>0.36499999999999999</v>
      </c>
    </row>
    <row r="3558" spans="33:35" ht="15" customHeight="1">
      <c r="AG3558" s="347" t="s">
        <v>4789</v>
      </c>
      <c r="AH3558" s="347" t="s">
        <v>1422</v>
      </c>
      <c r="AI3558" s="150">
        <v>0</v>
      </c>
    </row>
    <row r="3559" spans="33:35" ht="15" customHeight="1">
      <c r="AG3559" s="347" t="s">
        <v>6729</v>
      </c>
      <c r="AH3559" s="347" t="s">
        <v>5752</v>
      </c>
      <c r="AI3559" s="150">
        <v>0.34099999999999997</v>
      </c>
    </row>
    <row r="3560" spans="33:35" ht="15" customHeight="1">
      <c r="AG3560" s="347" t="s">
        <v>6730</v>
      </c>
      <c r="AH3560" s="347" t="s">
        <v>5753</v>
      </c>
      <c r="AI3560" s="150">
        <v>0.33799999999999997</v>
      </c>
    </row>
    <row r="3561" spans="33:35" ht="15" customHeight="1">
      <c r="AG3561" s="347" t="s">
        <v>6731</v>
      </c>
      <c r="AH3561" s="347" t="s">
        <v>5754</v>
      </c>
      <c r="AI3561" s="150">
        <v>0.33500000000000002</v>
      </c>
    </row>
    <row r="3562" spans="33:35" ht="15" customHeight="1">
      <c r="AG3562" s="347" t="s">
        <v>4790</v>
      </c>
      <c r="AH3562" s="347" t="s">
        <v>4101</v>
      </c>
      <c r="AI3562" s="150">
        <v>0.35100000000000003</v>
      </c>
    </row>
    <row r="3563" spans="33:35" ht="15" customHeight="1">
      <c r="AG3563" s="347" t="s">
        <v>6732</v>
      </c>
      <c r="AH3563" s="347" t="s">
        <v>5755</v>
      </c>
      <c r="AI3563" s="150">
        <v>0.34099999999999997</v>
      </c>
    </row>
    <row r="3564" spans="33:35" ht="15" customHeight="1">
      <c r="AG3564" s="347" t="s">
        <v>6733</v>
      </c>
      <c r="AH3564" s="347" t="s">
        <v>4105</v>
      </c>
      <c r="AI3564" s="150">
        <v>0.25</v>
      </c>
    </row>
    <row r="3565" spans="33:35" ht="15" customHeight="1">
      <c r="AG3565" s="347" t="s">
        <v>6734</v>
      </c>
      <c r="AH3565" s="347" t="s">
        <v>5756</v>
      </c>
      <c r="AI3565" s="150">
        <v>0.442</v>
      </c>
    </row>
    <row r="3566" spans="33:35" ht="15" customHeight="1">
      <c r="AG3566" s="347" t="s">
        <v>6735</v>
      </c>
      <c r="AH3566" s="347" t="s">
        <v>5757</v>
      </c>
      <c r="AI3566" s="150">
        <v>0.53</v>
      </c>
    </row>
    <row r="3567" spans="33:35" ht="15" customHeight="1">
      <c r="AG3567" s="347" t="s">
        <v>6736</v>
      </c>
      <c r="AH3567" s="347" t="s">
        <v>5758</v>
      </c>
      <c r="AI3567" s="150">
        <v>0.39200000000000002</v>
      </c>
    </row>
    <row r="3568" spans="33:35" ht="15" customHeight="1">
      <c r="AG3568" s="347" t="s">
        <v>6737</v>
      </c>
      <c r="AH3568" s="347" t="s">
        <v>1420</v>
      </c>
      <c r="AI3568" s="150">
        <v>0</v>
      </c>
    </row>
    <row r="3569" spans="33:35" ht="15" customHeight="1">
      <c r="AG3569" s="347" t="s">
        <v>6738</v>
      </c>
      <c r="AH3569" s="347" t="s">
        <v>4112</v>
      </c>
      <c r="AI3569" s="150">
        <v>0</v>
      </c>
    </row>
    <row r="3570" spans="33:35" ht="15" customHeight="1">
      <c r="AG3570" s="347" t="s">
        <v>6739</v>
      </c>
      <c r="AH3570" s="347" t="s">
        <v>5759</v>
      </c>
      <c r="AI3570" s="150">
        <v>0.47</v>
      </c>
    </row>
    <row r="3571" spans="33:35" ht="15" customHeight="1">
      <c r="AG3571" s="347" t="s">
        <v>6740</v>
      </c>
      <c r="AH3571" s="347" t="s">
        <v>5760</v>
      </c>
      <c r="AI3571" s="150">
        <v>9.0999999999999998E-2</v>
      </c>
    </row>
    <row r="3572" spans="33:35" ht="15" customHeight="1">
      <c r="AG3572" s="347" t="s">
        <v>6741</v>
      </c>
      <c r="AH3572" s="347" t="s">
        <v>5761</v>
      </c>
      <c r="AI3572" s="150">
        <v>0.53100000000000003</v>
      </c>
    </row>
    <row r="3573" spans="33:35" ht="15" customHeight="1">
      <c r="AG3573" s="347" t="s">
        <v>6742</v>
      </c>
      <c r="AH3573" s="347" t="s">
        <v>5762</v>
      </c>
      <c r="AI3573" s="150">
        <v>0.38100000000000001</v>
      </c>
    </row>
    <row r="3574" spans="33:35" ht="15" customHeight="1">
      <c r="AG3574" s="347" t="s">
        <v>6743</v>
      </c>
      <c r="AH3574" s="347" t="s">
        <v>5763</v>
      </c>
      <c r="AI3574" s="150">
        <v>0</v>
      </c>
    </row>
    <row r="3575" spans="33:35" ht="15" customHeight="1">
      <c r="AG3575" s="347" t="s">
        <v>6744</v>
      </c>
      <c r="AH3575" s="347" t="s">
        <v>5764</v>
      </c>
      <c r="AI3575" s="150">
        <v>0</v>
      </c>
    </row>
    <row r="3576" spans="33:35" ht="15" customHeight="1">
      <c r="AG3576" s="347" t="s">
        <v>6745</v>
      </c>
      <c r="AH3576" s="347" t="s">
        <v>5765</v>
      </c>
      <c r="AI3576" s="150">
        <v>0</v>
      </c>
    </row>
    <row r="3577" spans="33:35" ht="15" customHeight="1">
      <c r="AG3577" s="347" t="s">
        <v>6746</v>
      </c>
      <c r="AH3577" s="347" t="s">
        <v>5766</v>
      </c>
      <c r="AI3577" s="150">
        <v>0.47899999999999998</v>
      </c>
    </row>
    <row r="3578" spans="33:35" ht="15" customHeight="1">
      <c r="AG3578" s="347" t="s">
        <v>6747</v>
      </c>
      <c r="AH3578" s="347" t="s">
        <v>5767</v>
      </c>
      <c r="AI3578" s="150">
        <v>0.49099999999999999</v>
      </c>
    </row>
    <row r="3579" spans="33:35" ht="15" customHeight="1">
      <c r="AG3579" s="347" t="s">
        <v>6748</v>
      </c>
      <c r="AH3579" s="347" t="s">
        <v>5768</v>
      </c>
      <c r="AI3579" s="150">
        <v>0.502</v>
      </c>
    </row>
    <row r="3580" spans="33:35" ht="15" customHeight="1">
      <c r="AG3580" s="347" t="s">
        <v>6749</v>
      </c>
      <c r="AH3580" s="347" t="s">
        <v>5769</v>
      </c>
      <c r="AI3580" s="150">
        <v>0.47</v>
      </c>
    </row>
    <row r="3581" spans="33:35" ht="15" customHeight="1">
      <c r="AG3581" s="347" t="s">
        <v>6750</v>
      </c>
      <c r="AH3581" s="347" t="s">
        <v>5770</v>
      </c>
      <c r="AI3581" s="150">
        <v>0.40400000000000003</v>
      </c>
    </row>
    <row r="3582" spans="33:35" ht="15" customHeight="1">
      <c r="AG3582" s="347" t="s">
        <v>6751</v>
      </c>
      <c r="AH3582" s="347" t="s">
        <v>5771</v>
      </c>
      <c r="AI3582" s="150">
        <v>0.433</v>
      </c>
    </row>
    <row r="3583" spans="33:35" ht="15" customHeight="1">
      <c r="AG3583" s="347" t="s">
        <v>6752</v>
      </c>
      <c r="AH3583" s="347" t="s">
        <v>4143</v>
      </c>
      <c r="AI3583" s="150">
        <v>0</v>
      </c>
    </row>
    <row r="3584" spans="33:35" ht="15" customHeight="1">
      <c r="AG3584" s="347" t="s">
        <v>6753</v>
      </c>
      <c r="AH3584" s="347" t="s">
        <v>5772</v>
      </c>
      <c r="AI3584" s="150">
        <v>0.39200000000000002</v>
      </c>
    </row>
    <row r="3585" spans="33:35" ht="15" customHeight="1">
      <c r="AG3585" s="347" t="s">
        <v>6754</v>
      </c>
      <c r="AH3585" s="347" t="s">
        <v>4149</v>
      </c>
      <c r="AI3585" s="150">
        <v>0</v>
      </c>
    </row>
    <row r="3586" spans="33:35" ht="15" customHeight="1">
      <c r="AG3586" s="347" t="s">
        <v>6755</v>
      </c>
      <c r="AH3586" s="347" t="s">
        <v>4151</v>
      </c>
      <c r="AI3586" s="150">
        <v>0.22700000000000001</v>
      </c>
    </row>
    <row r="3587" spans="33:35" ht="15" customHeight="1">
      <c r="AG3587" s="347" t="s">
        <v>6756</v>
      </c>
      <c r="AH3587" s="347" t="s">
        <v>4153</v>
      </c>
      <c r="AI3587" s="150">
        <v>0.61</v>
      </c>
    </row>
    <row r="3588" spans="33:35" ht="15" customHeight="1">
      <c r="AG3588" s="347" t="s">
        <v>6757</v>
      </c>
      <c r="AH3588" s="347" t="s">
        <v>5773</v>
      </c>
      <c r="AI3588" s="150">
        <v>0.49200000000000005</v>
      </c>
    </row>
    <row r="3589" spans="33:35" ht="15" customHeight="1">
      <c r="AG3589" s="347" t="s">
        <v>6758</v>
      </c>
      <c r="AH3589" s="347" t="s">
        <v>4158</v>
      </c>
      <c r="AI3589" s="150">
        <v>0</v>
      </c>
    </row>
    <row r="3590" spans="33:35" ht="15" customHeight="1">
      <c r="AG3590" s="347" t="s">
        <v>6759</v>
      </c>
      <c r="AH3590" s="347" t="s">
        <v>5774</v>
      </c>
      <c r="AI3590" s="150">
        <v>0.318</v>
      </c>
    </row>
    <row r="3591" spans="33:35" ht="15" customHeight="1">
      <c r="AG3591" s="347" t="s">
        <v>6760</v>
      </c>
      <c r="AH3591" s="347" t="s">
        <v>4162</v>
      </c>
      <c r="AI3591" s="150">
        <v>0</v>
      </c>
    </row>
    <row r="3592" spans="33:35" ht="15" customHeight="1">
      <c r="AG3592" s="347" t="s">
        <v>6761</v>
      </c>
      <c r="AH3592" s="347" t="s">
        <v>4164</v>
      </c>
      <c r="AI3592" s="150">
        <v>0.21</v>
      </c>
    </row>
    <row r="3593" spans="33:35" ht="15" customHeight="1">
      <c r="AG3593" s="347" t="s">
        <v>6762</v>
      </c>
      <c r="AH3593" s="347" t="s">
        <v>4166</v>
      </c>
      <c r="AI3593" s="150">
        <v>0.29399999999999998</v>
      </c>
    </row>
    <row r="3594" spans="33:35" ht="15" customHeight="1">
      <c r="AG3594" s="347" t="s">
        <v>6763</v>
      </c>
      <c r="AH3594" s="347" t="s">
        <v>4168</v>
      </c>
      <c r="AI3594" s="150">
        <v>0.315</v>
      </c>
    </row>
    <row r="3595" spans="33:35" ht="15" customHeight="1">
      <c r="AG3595" s="347" t="s">
        <v>6764</v>
      </c>
      <c r="AH3595" s="347" t="s">
        <v>4170</v>
      </c>
      <c r="AI3595" s="150">
        <v>0.378</v>
      </c>
    </row>
    <row r="3596" spans="33:35" ht="15" customHeight="1">
      <c r="AG3596" s="347" t="s">
        <v>6765</v>
      </c>
      <c r="AH3596" s="347" t="s">
        <v>4172</v>
      </c>
      <c r="AI3596" s="150">
        <v>0.35699999999999998</v>
      </c>
    </row>
    <row r="3597" spans="33:35" ht="15" customHeight="1">
      <c r="AG3597" s="347" t="s">
        <v>6766</v>
      </c>
      <c r="AH3597" s="347" t="s">
        <v>4174</v>
      </c>
      <c r="AI3597" s="150">
        <v>0.33600000000000002</v>
      </c>
    </row>
    <row r="3598" spans="33:35" ht="15" customHeight="1">
      <c r="AG3598" s="347" t="s">
        <v>6767</v>
      </c>
      <c r="AH3598" s="347" t="s">
        <v>4176</v>
      </c>
      <c r="AI3598" s="150">
        <v>0.27300000000000002</v>
      </c>
    </row>
    <row r="3599" spans="33:35" ht="15" customHeight="1">
      <c r="AG3599" s="347" t="s">
        <v>6768</v>
      </c>
      <c r="AH3599" s="347" t="s">
        <v>5775</v>
      </c>
      <c r="AI3599" s="150">
        <v>0.16800000000000001</v>
      </c>
    </row>
    <row r="3600" spans="33:35" ht="15" customHeight="1">
      <c r="AG3600" s="347" t="s">
        <v>6769</v>
      </c>
      <c r="AH3600" s="347" t="s">
        <v>5776</v>
      </c>
      <c r="AI3600" s="150">
        <v>0.39900000000000002</v>
      </c>
    </row>
    <row r="3601" spans="33:35" ht="15" customHeight="1">
      <c r="AG3601" s="347" t="s">
        <v>6770</v>
      </c>
      <c r="AH3601" s="347" t="s">
        <v>5777</v>
      </c>
      <c r="AI3601" s="150">
        <v>0.42099999999999999</v>
      </c>
    </row>
    <row r="3602" spans="33:35" ht="15" customHeight="1">
      <c r="AG3602" s="347" t="s">
        <v>6771</v>
      </c>
      <c r="AH3602" s="347" t="s">
        <v>5778</v>
      </c>
      <c r="AI3602" s="150">
        <v>0</v>
      </c>
    </row>
    <row r="3603" spans="33:35" ht="15" customHeight="1">
      <c r="AG3603" s="347" t="s">
        <v>6772</v>
      </c>
      <c r="AH3603" s="347" t="s">
        <v>5779</v>
      </c>
      <c r="AI3603" s="150">
        <v>0.42599999999999999</v>
      </c>
    </row>
    <row r="3604" spans="33:35" ht="15" customHeight="1">
      <c r="AG3604" s="347" t="s">
        <v>6773</v>
      </c>
      <c r="AH3604" s="347" t="s">
        <v>1916</v>
      </c>
      <c r="AI3604" s="150">
        <v>0</v>
      </c>
    </row>
    <row r="3605" spans="33:35" ht="15" customHeight="1">
      <c r="AG3605" s="347" t="s">
        <v>6774</v>
      </c>
      <c r="AH3605" s="347" t="s">
        <v>4184</v>
      </c>
      <c r="AI3605" s="150">
        <v>0.56899999999999995</v>
      </c>
    </row>
    <row r="3606" spans="33:35" ht="15" customHeight="1">
      <c r="AG3606" s="347" t="s">
        <v>6775</v>
      </c>
      <c r="AH3606" s="347" t="s">
        <v>4188</v>
      </c>
      <c r="AI3606" s="150">
        <v>0</v>
      </c>
    </row>
    <row r="3607" spans="33:35" ht="15" customHeight="1">
      <c r="AG3607" s="347" t="s">
        <v>6776</v>
      </c>
      <c r="AH3607" s="347" t="s">
        <v>5780</v>
      </c>
      <c r="AI3607" s="150">
        <v>0.32400000000000001</v>
      </c>
    </row>
    <row r="3608" spans="33:35" ht="15" customHeight="1">
      <c r="AG3608" s="347" t="s">
        <v>6777</v>
      </c>
      <c r="AH3608" s="347" t="s">
        <v>4193</v>
      </c>
      <c r="AI3608" s="150">
        <v>0</v>
      </c>
    </row>
    <row r="3609" spans="33:35" ht="15" customHeight="1">
      <c r="AG3609" s="347" t="s">
        <v>6778</v>
      </c>
      <c r="AH3609" s="347" t="s">
        <v>5781</v>
      </c>
      <c r="AI3609" s="150">
        <v>0.47600000000000003</v>
      </c>
    </row>
    <row r="3610" spans="33:35" ht="15" customHeight="1">
      <c r="AG3610" s="347" t="s">
        <v>6779</v>
      </c>
      <c r="AH3610" s="347" t="s">
        <v>2642</v>
      </c>
      <c r="AI3610" s="150">
        <v>0</v>
      </c>
    </row>
    <row r="3611" spans="33:35" ht="15" customHeight="1">
      <c r="AG3611" s="347" t="s">
        <v>6780</v>
      </c>
      <c r="AH3611" s="347" t="s">
        <v>4198</v>
      </c>
      <c r="AI3611" s="150">
        <v>0</v>
      </c>
    </row>
    <row r="3612" spans="33:35" ht="15" customHeight="1">
      <c r="AG3612" s="347" t="s">
        <v>6781</v>
      </c>
      <c r="AH3612" s="347" t="s">
        <v>5782</v>
      </c>
      <c r="AI3612" s="150">
        <v>0.29899999999999999</v>
      </c>
    </row>
    <row r="3613" spans="33:35" ht="15" customHeight="1">
      <c r="AG3613" s="347" t="s">
        <v>6782</v>
      </c>
      <c r="AH3613" s="347" t="s">
        <v>5783</v>
      </c>
      <c r="AI3613" s="150">
        <v>0.33</v>
      </c>
    </row>
    <row r="3614" spans="33:35" ht="15" customHeight="1">
      <c r="AG3614" s="347" t="s">
        <v>6783</v>
      </c>
      <c r="AH3614" s="347" t="s">
        <v>5784</v>
      </c>
      <c r="AI3614" s="150">
        <v>0.48299999999999998</v>
      </c>
    </row>
    <row r="3615" spans="33:35" ht="15" customHeight="1">
      <c r="AG3615" s="347" t="s">
        <v>6784</v>
      </c>
      <c r="AH3615" s="347" t="s">
        <v>5785</v>
      </c>
      <c r="AI3615" s="150">
        <v>0.48699999999999999</v>
      </c>
    </row>
    <row r="3616" spans="33:35" ht="15" customHeight="1">
      <c r="AG3616" s="347" t="s">
        <v>6785</v>
      </c>
      <c r="AH3616" s="347" t="s">
        <v>5786</v>
      </c>
      <c r="AI3616" s="150">
        <v>0.49700000000000005</v>
      </c>
    </row>
    <row r="3617" spans="33:35" ht="15" customHeight="1">
      <c r="AG3617" s="347" t="s">
        <v>6786</v>
      </c>
      <c r="AH3617" s="347" t="s">
        <v>4208</v>
      </c>
      <c r="AI3617" s="150">
        <v>0</v>
      </c>
    </row>
    <row r="3618" spans="33:35" ht="15" customHeight="1">
      <c r="AG3618" s="347" t="s">
        <v>6787</v>
      </c>
      <c r="AH3618" s="347" t="s">
        <v>5787</v>
      </c>
      <c r="AI3618" s="150">
        <v>0</v>
      </c>
    </row>
    <row r="3619" spans="33:35" ht="15" customHeight="1">
      <c r="AG3619" s="347" t="s">
        <v>6788</v>
      </c>
      <c r="AH3619" s="347" t="s">
        <v>5788</v>
      </c>
      <c r="AI3619" s="150">
        <v>0</v>
      </c>
    </row>
    <row r="3620" spans="33:35" ht="15" customHeight="1">
      <c r="AG3620" s="347" t="s">
        <v>6789</v>
      </c>
      <c r="AH3620" s="347" t="s">
        <v>5789</v>
      </c>
      <c r="AI3620" s="150">
        <v>0.49</v>
      </c>
    </row>
    <row r="3621" spans="33:35" ht="15" customHeight="1">
      <c r="AG3621" s="347" t="s">
        <v>6790</v>
      </c>
      <c r="AH3621" s="347" t="s">
        <v>5790</v>
      </c>
      <c r="AI3621" s="150">
        <v>0</v>
      </c>
    </row>
    <row r="3622" spans="33:35" ht="15" customHeight="1">
      <c r="AG3622" s="347" t="s">
        <v>6791</v>
      </c>
      <c r="AH3622" s="347" t="s">
        <v>5791</v>
      </c>
      <c r="AI3622" s="150">
        <v>0.48299999999999998</v>
      </c>
    </row>
    <row r="3623" spans="33:35" ht="15" customHeight="1">
      <c r="AG3623" s="347" t="s">
        <v>6792</v>
      </c>
      <c r="AH3623" s="347" t="s">
        <v>5792</v>
      </c>
      <c r="AI3623" s="150">
        <v>0.55400000000000005</v>
      </c>
    </row>
    <row r="3624" spans="33:35" ht="15" customHeight="1">
      <c r="AG3624" s="347" t="s">
        <v>6793</v>
      </c>
      <c r="AH3624" s="347" t="s">
        <v>5793</v>
      </c>
      <c r="AI3624" s="150">
        <v>0.499</v>
      </c>
    </row>
    <row r="3625" spans="33:35" ht="15" customHeight="1">
      <c r="AG3625" s="347" t="s">
        <v>6794</v>
      </c>
      <c r="AH3625" s="347" t="s">
        <v>1418</v>
      </c>
      <c r="AI3625" s="150">
        <v>0</v>
      </c>
    </row>
    <row r="3626" spans="33:35" ht="15" customHeight="1">
      <c r="AG3626" s="347" t="s">
        <v>6795</v>
      </c>
      <c r="AH3626" s="347" t="s">
        <v>4215</v>
      </c>
      <c r="AI3626" s="150">
        <v>0</v>
      </c>
    </row>
    <row r="3627" spans="33:35" ht="15" customHeight="1">
      <c r="AG3627" s="347" t="s">
        <v>6796</v>
      </c>
      <c r="AH3627" s="347" t="s">
        <v>5794</v>
      </c>
      <c r="AI3627" s="150">
        <v>0</v>
      </c>
    </row>
    <row r="3628" spans="33:35" ht="15" customHeight="1">
      <c r="AG3628" s="347" t="s">
        <v>6797</v>
      </c>
      <c r="AH3628" s="347" t="s">
        <v>5795</v>
      </c>
      <c r="AI3628" s="150">
        <v>0</v>
      </c>
    </row>
    <row r="3629" spans="33:35" ht="15" customHeight="1">
      <c r="AG3629" s="347" t="s">
        <v>6798</v>
      </c>
      <c r="AH3629" s="347" t="s">
        <v>5796</v>
      </c>
      <c r="AI3629" s="150">
        <v>0.52100000000000002</v>
      </c>
    </row>
    <row r="3630" spans="33:35" ht="15" customHeight="1">
      <c r="AG3630" s="347" t="s">
        <v>6799</v>
      </c>
      <c r="AH3630" s="347" t="s">
        <v>5797</v>
      </c>
      <c r="AI3630" s="150">
        <v>0</v>
      </c>
    </row>
    <row r="3631" spans="33:35" ht="15" customHeight="1">
      <c r="AG3631" s="347" t="s">
        <v>6800</v>
      </c>
      <c r="AH3631" s="347" t="s">
        <v>5798</v>
      </c>
      <c r="AI3631" s="150">
        <v>0.379</v>
      </c>
    </row>
    <row r="3632" spans="33:35" ht="15" customHeight="1">
      <c r="AG3632" s="347" t="s">
        <v>6801</v>
      </c>
      <c r="AH3632" s="347" t="s">
        <v>5799</v>
      </c>
      <c r="AI3632" s="150">
        <v>0.51</v>
      </c>
    </row>
    <row r="3633" spans="33:35" ht="15" customHeight="1">
      <c r="AG3633" s="347" t="s">
        <v>6802</v>
      </c>
      <c r="AH3633" s="347" t="s">
        <v>5800</v>
      </c>
      <c r="AI3633" s="150">
        <v>0.43600000000000005</v>
      </c>
    </row>
    <row r="3634" spans="33:35" ht="15" customHeight="1">
      <c r="AG3634" s="347" t="s">
        <v>6803</v>
      </c>
      <c r="AH3634" s="347" t="s">
        <v>5801</v>
      </c>
      <c r="AI3634" s="150">
        <v>0.47899999999999998</v>
      </c>
    </row>
    <row r="3635" spans="33:35" ht="15" customHeight="1">
      <c r="AG3635" s="347" t="s">
        <v>6804</v>
      </c>
      <c r="AH3635" s="347" t="s">
        <v>5802</v>
      </c>
      <c r="AI3635" s="150">
        <v>0</v>
      </c>
    </row>
    <row r="3636" spans="33:35" ht="15" customHeight="1">
      <c r="AG3636" s="347" t="s">
        <v>6805</v>
      </c>
      <c r="AH3636" s="347" t="s">
        <v>5803</v>
      </c>
      <c r="AI3636" s="150">
        <v>0.28199999999999997</v>
      </c>
    </row>
    <row r="3637" spans="33:35" ht="15" customHeight="1">
      <c r="AG3637" s="347" t="s">
        <v>6806</v>
      </c>
      <c r="AH3637" s="347" t="s">
        <v>5804</v>
      </c>
      <c r="AI3637" s="150">
        <v>0.57899999999999996</v>
      </c>
    </row>
    <row r="3638" spans="33:35" ht="15" customHeight="1">
      <c r="AG3638" s="347" t="s">
        <v>6807</v>
      </c>
      <c r="AH3638" s="347" t="s">
        <v>2653</v>
      </c>
      <c r="AI3638" s="150">
        <v>0</v>
      </c>
    </row>
    <row r="3639" spans="33:35" ht="15" customHeight="1">
      <c r="AG3639" s="347" t="s">
        <v>6808</v>
      </c>
      <c r="AH3639" s="347" t="s">
        <v>2654</v>
      </c>
      <c r="AI3639" s="150">
        <v>0.17799999999999999</v>
      </c>
    </row>
    <row r="3640" spans="33:35" ht="15" customHeight="1">
      <c r="AG3640" s="347" t="s">
        <v>6809</v>
      </c>
      <c r="AH3640" s="347" t="s">
        <v>5805</v>
      </c>
      <c r="AI3640" s="150">
        <v>0.32700000000000001</v>
      </c>
    </row>
    <row r="3641" spans="33:35" ht="15" customHeight="1">
      <c r="AG3641" s="347" t="s">
        <v>6810</v>
      </c>
      <c r="AH3641" s="347" t="s">
        <v>5806</v>
      </c>
      <c r="AI3641" s="150">
        <v>0.435</v>
      </c>
    </row>
    <row r="3642" spans="33:35" ht="15" customHeight="1">
      <c r="AG3642" s="347" t="s">
        <v>6811</v>
      </c>
      <c r="AH3642" s="347" t="s">
        <v>4240</v>
      </c>
      <c r="AI3642" s="150">
        <v>0.377</v>
      </c>
    </row>
    <row r="3643" spans="33:35" ht="15" customHeight="1">
      <c r="AG3643" s="347" t="s">
        <v>6812</v>
      </c>
      <c r="AH3643" s="347" t="s">
        <v>5807</v>
      </c>
      <c r="AI3643" s="150">
        <v>0.52899999999999991</v>
      </c>
    </row>
    <row r="3644" spans="33:35" ht="15" customHeight="1">
      <c r="AG3644" s="347" t="s">
        <v>6813</v>
      </c>
      <c r="AH3644" s="347" t="s">
        <v>5808</v>
      </c>
      <c r="AI3644" s="150">
        <v>0.495</v>
      </c>
    </row>
    <row r="3645" spans="33:35" ht="15" customHeight="1">
      <c r="AG3645" s="347" t="s">
        <v>6814</v>
      </c>
      <c r="AH3645" s="347" t="s">
        <v>5809</v>
      </c>
      <c r="AI3645" s="150">
        <v>0.42699999999999999</v>
      </c>
    </row>
    <row r="3646" spans="33:35" ht="15" customHeight="1">
      <c r="AG3646" s="347" t="s">
        <v>6815</v>
      </c>
      <c r="AH3646" s="347" t="s">
        <v>5810</v>
      </c>
      <c r="AI3646" s="150">
        <v>0.42299999999999999</v>
      </c>
    </row>
    <row r="3647" spans="33:35" ht="15" customHeight="1">
      <c r="AG3647" s="347" t="s">
        <v>6816</v>
      </c>
      <c r="AH3647" s="347" t="s">
        <v>5811</v>
      </c>
      <c r="AI3647" s="150">
        <v>0.55500000000000005</v>
      </c>
    </row>
    <row r="3648" spans="33:35" ht="15" customHeight="1">
      <c r="AG3648" s="347" t="s">
        <v>6817</v>
      </c>
      <c r="AH3648" s="347" t="s">
        <v>5812</v>
      </c>
      <c r="AI3648" s="150">
        <v>0.505</v>
      </c>
    </row>
    <row r="3649" spans="33:35" ht="15" customHeight="1">
      <c r="AG3649" s="347" t="s">
        <v>6818</v>
      </c>
      <c r="AH3649" s="347" t="s">
        <v>5813</v>
      </c>
      <c r="AI3649" s="150">
        <v>0.125</v>
      </c>
    </row>
    <row r="3650" spans="33:35" ht="15" customHeight="1">
      <c r="AG3650" s="347" t="s">
        <v>6819</v>
      </c>
      <c r="AH3650" s="347" t="s">
        <v>5814</v>
      </c>
      <c r="AI3650" s="150">
        <v>0.32500000000000001</v>
      </c>
    </row>
    <row r="3651" spans="33:35" ht="15" customHeight="1">
      <c r="AG3651" s="347" t="s">
        <v>6820</v>
      </c>
      <c r="AH3651" s="347" t="s">
        <v>5815</v>
      </c>
      <c r="AI3651" s="150">
        <v>0.47</v>
      </c>
    </row>
    <row r="3652" spans="33:35" ht="15" customHeight="1">
      <c r="AG3652" s="347" t="s">
        <v>6821</v>
      </c>
      <c r="AH3652" s="347" t="s">
        <v>5816</v>
      </c>
      <c r="AI3652" s="150">
        <v>0.40600000000000003</v>
      </c>
    </row>
    <row r="3653" spans="33:35" ht="15" customHeight="1">
      <c r="AG3653" s="347" t="s">
        <v>6822</v>
      </c>
      <c r="AH3653" s="347" t="s">
        <v>5817</v>
      </c>
      <c r="AI3653" s="150">
        <v>0.52700000000000002</v>
      </c>
    </row>
    <row r="3654" spans="33:35" ht="15" customHeight="1">
      <c r="AG3654" s="347" t="s">
        <v>6823</v>
      </c>
      <c r="AH3654" s="347" t="s">
        <v>4259</v>
      </c>
      <c r="AI3654" s="150">
        <v>0</v>
      </c>
    </row>
    <row r="3655" spans="33:35" ht="15" customHeight="1">
      <c r="AG3655" s="347" t="s">
        <v>6824</v>
      </c>
      <c r="AH3655" s="347" t="s">
        <v>5818</v>
      </c>
      <c r="AI3655" s="150">
        <v>0.34</v>
      </c>
    </row>
    <row r="3656" spans="33:35" ht="15" customHeight="1">
      <c r="AG3656" s="347" t="s">
        <v>6825</v>
      </c>
      <c r="AH3656" s="347" t="s">
        <v>5819</v>
      </c>
      <c r="AI3656" s="150">
        <v>0</v>
      </c>
    </row>
    <row r="3657" spans="33:35" ht="15" customHeight="1">
      <c r="AG3657" s="347" t="s">
        <v>6826</v>
      </c>
      <c r="AH3657" s="347" t="s">
        <v>5820</v>
      </c>
      <c r="AI3657" s="150">
        <v>0.29199999999999998</v>
      </c>
    </row>
    <row r="3658" spans="33:35" ht="15" customHeight="1">
      <c r="AG3658" s="347" t="s">
        <v>6827</v>
      </c>
      <c r="AH3658" s="347" t="s">
        <v>5821</v>
      </c>
      <c r="AI3658" s="150">
        <v>0</v>
      </c>
    </row>
    <row r="3659" spans="33:35" ht="15" customHeight="1">
      <c r="AG3659" s="347" t="s">
        <v>6828</v>
      </c>
      <c r="AH3659" s="347" t="s">
        <v>5822</v>
      </c>
      <c r="AI3659" s="150">
        <v>0</v>
      </c>
    </row>
    <row r="3660" spans="33:35" ht="15" customHeight="1">
      <c r="AG3660" s="347" t="s">
        <v>6829</v>
      </c>
      <c r="AH3660" s="347" t="s">
        <v>5823</v>
      </c>
      <c r="AI3660" s="150">
        <v>0.45700000000000002</v>
      </c>
    </row>
    <row r="3661" spans="33:35" ht="15" customHeight="1">
      <c r="AG3661" s="347" t="s">
        <v>6830</v>
      </c>
      <c r="AH3661" s="347" t="s">
        <v>5824</v>
      </c>
      <c r="AI3661" s="150">
        <v>0</v>
      </c>
    </row>
    <row r="3662" spans="33:35" ht="15" customHeight="1">
      <c r="AG3662" s="347" t="s">
        <v>6831</v>
      </c>
      <c r="AH3662" s="347" t="s">
        <v>5825</v>
      </c>
      <c r="AI3662" s="150">
        <v>4.7E-2</v>
      </c>
    </row>
    <row r="3663" spans="33:35" ht="15" customHeight="1">
      <c r="AG3663" s="347" t="s">
        <v>6832</v>
      </c>
      <c r="AH3663" s="347" t="s">
        <v>4264</v>
      </c>
      <c r="AI3663" s="150">
        <v>0</v>
      </c>
    </row>
    <row r="3664" spans="33:35" ht="15" customHeight="1">
      <c r="AG3664" s="347" t="s">
        <v>6833</v>
      </c>
      <c r="AH3664" s="347" t="s">
        <v>4266</v>
      </c>
      <c r="AI3664" s="150">
        <v>0</v>
      </c>
    </row>
    <row r="3665" spans="33:35" ht="15" customHeight="1">
      <c r="AG3665" s="347" t="s">
        <v>6834</v>
      </c>
      <c r="AH3665" s="347" t="s">
        <v>5826</v>
      </c>
      <c r="AI3665" s="150">
        <v>6.6000000000000003E-2</v>
      </c>
    </row>
    <row r="3666" spans="33:35" ht="15" customHeight="1">
      <c r="AG3666" s="347" t="s">
        <v>6835</v>
      </c>
      <c r="AH3666" s="347" t="s">
        <v>5827</v>
      </c>
      <c r="AI3666" s="150">
        <v>0.23499999999999999</v>
      </c>
    </row>
    <row r="3667" spans="33:35" ht="15" customHeight="1">
      <c r="AG3667" s="347" t="s">
        <v>6836</v>
      </c>
      <c r="AH3667" s="347" t="s">
        <v>5828</v>
      </c>
      <c r="AI3667" s="150">
        <v>0.24899999999999997</v>
      </c>
    </row>
    <row r="3668" spans="33:35" ht="15" customHeight="1">
      <c r="AG3668" s="347" t="s">
        <v>6837</v>
      </c>
      <c r="AH3668" s="347" t="s">
        <v>5829</v>
      </c>
      <c r="AI3668" s="150">
        <v>0.27700000000000002</v>
      </c>
    </row>
    <row r="3669" spans="33:35" ht="15" customHeight="1">
      <c r="AG3669" s="347" t="s">
        <v>6838</v>
      </c>
      <c r="AH3669" s="347" t="s">
        <v>1934</v>
      </c>
      <c r="AI3669" s="150">
        <v>0</v>
      </c>
    </row>
    <row r="3670" spans="33:35" ht="15" customHeight="1">
      <c r="AG3670" s="347" t="s">
        <v>6839</v>
      </c>
      <c r="AH3670" s="347" t="s">
        <v>2260</v>
      </c>
      <c r="AI3670" s="150">
        <v>0</v>
      </c>
    </row>
    <row r="3671" spans="33:35" ht="15" customHeight="1">
      <c r="AG3671" s="347" t="s">
        <v>6840</v>
      </c>
      <c r="AH3671" s="347" t="s">
        <v>2666</v>
      </c>
      <c r="AI3671" s="150">
        <v>0</v>
      </c>
    </row>
    <row r="3672" spans="33:35" ht="15" customHeight="1">
      <c r="AG3672" s="347" t="s">
        <v>6841</v>
      </c>
      <c r="AH3672" s="347" t="s">
        <v>2667</v>
      </c>
      <c r="AI3672" s="150">
        <v>0</v>
      </c>
    </row>
    <row r="3673" spans="33:35" ht="15" customHeight="1">
      <c r="AG3673" s="347" t="s">
        <v>6842</v>
      </c>
      <c r="AH3673" s="347" t="s">
        <v>4274</v>
      </c>
      <c r="AI3673" s="150">
        <v>0</v>
      </c>
    </row>
    <row r="3674" spans="33:35" ht="15" customHeight="1">
      <c r="AG3674" s="347" t="s">
        <v>6843</v>
      </c>
      <c r="AH3674" s="347" t="s">
        <v>4276</v>
      </c>
      <c r="AI3674" s="150">
        <v>0</v>
      </c>
    </row>
    <row r="3675" spans="33:35" ht="15" customHeight="1">
      <c r="AG3675" s="347" t="s">
        <v>6844</v>
      </c>
      <c r="AH3675" s="347" t="s">
        <v>5830</v>
      </c>
      <c r="AI3675" s="150">
        <v>0</v>
      </c>
    </row>
    <row r="3676" spans="33:35" ht="15" customHeight="1">
      <c r="AG3676" s="347" t="s">
        <v>6845</v>
      </c>
      <c r="AH3676" s="347" t="s">
        <v>5831</v>
      </c>
      <c r="AI3676" s="150">
        <v>0</v>
      </c>
    </row>
    <row r="3677" spans="33:35" ht="15" customHeight="1">
      <c r="AG3677" s="347" t="s">
        <v>6846</v>
      </c>
      <c r="AH3677" s="347" t="s">
        <v>5832</v>
      </c>
      <c r="AI3677" s="150">
        <v>0</v>
      </c>
    </row>
    <row r="3678" spans="33:35" ht="15" customHeight="1">
      <c r="AG3678" s="347" t="s">
        <v>6847</v>
      </c>
      <c r="AH3678" s="347" t="s">
        <v>5833</v>
      </c>
      <c r="AI3678" s="150">
        <v>0.443</v>
      </c>
    </row>
    <row r="3679" spans="33:35" ht="15" customHeight="1">
      <c r="AG3679" s="347" t="s">
        <v>6848</v>
      </c>
      <c r="AH3679" s="347" t="s">
        <v>5834</v>
      </c>
      <c r="AI3679" s="150">
        <v>0.45800000000000002</v>
      </c>
    </row>
    <row r="3680" spans="33:35" ht="15" customHeight="1">
      <c r="AG3680" s="347" t="s">
        <v>6849</v>
      </c>
      <c r="AH3680" s="347" t="s">
        <v>5835</v>
      </c>
      <c r="AI3680" s="150">
        <v>0</v>
      </c>
    </row>
    <row r="3681" spans="33:35" ht="15" customHeight="1">
      <c r="AG3681" s="347" t="s">
        <v>6850</v>
      </c>
      <c r="AH3681" s="347" t="s">
        <v>5836</v>
      </c>
      <c r="AI3681" s="150">
        <v>0.49399999999999999</v>
      </c>
    </row>
    <row r="3682" spans="33:35" ht="15" customHeight="1">
      <c r="AG3682" s="347" t="s">
        <v>6851</v>
      </c>
      <c r="AH3682" s="347" t="s">
        <v>2199</v>
      </c>
      <c r="AI3682" s="150">
        <v>0.32</v>
      </c>
    </row>
    <row r="3683" spans="33:35" ht="15" customHeight="1">
      <c r="AG3683" s="347" t="s">
        <v>6852</v>
      </c>
      <c r="AH3683" s="347" t="s">
        <v>4285</v>
      </c>
      <c r="AI3683" s="150">
        <v>0</v>
      </c>
    </row>
    <row r="3684" spans="33:35" ht="15" customHeight="1">
      <c r="AG3684" s="347" t="s">
        <v>6853</v>
      </c>
      <c r="AH3684" s="347" t="s">
        <v>4287</v>
      </c>
      <c r="AI3684" s="150">
        <v>0.42299999999999999</v>
      </c>
    </row>
    <row r="3685" spans="33:35" ht="15" customHeight="1">
      <c r="AG3685" s="347" t="s">
        <v>6854</v>
      </c>
      <c r="AH3685" s="347" t="s">
        <v>1225</v>
      </c>
      <c r="AI3685" s="150">
        <v>0</v>
      </c>
    </row>
    <row r="3686" spans="33:35" ht="15" customHeight="1">
      <c r="AG3686" s="347" t="s">
        <v>6855</v>
      </c>
      <c r="AH3686" s="347" t="s">
        <v>1417</v>
      </c>
      <c r="AI3686" s="150">
        <v>0</v>
      </c>
    </row>
    <row r="3687" spans="33:35" ht="15" customHeight="1">
      <c r="AG3687" s="347" t="s">
        <v>6856</v>
      </c>
      <c r="AH3687" s="347" t="s">
        <v>4293</v>
      </c>
      <c r="AI3687" s="150">
        <v>0.45700000000000002</v>
      </c>
    </row>
    <row r="3688" spans="33:35" ht="15" customHeight="1">
      <c r="AG3688" s="347" t="s">
        <v>6857</v>
      </c>
      <c r="AH3688" s="347" t="s">
        <v>5837</v>
      </c>
      <c r="AI3688" s="150">
        <v>0.47</v>
      </c>
    </row>
    <row r="3689" spans="33:35" ht="15" customHeight="1">
      <c r="AG3689" s="347" t="s">
        <v>6858</v>
      </c>
      <c r="AH3689" s="347" t="s">
        <v>5838</v>
      </c>
      <c r="AI3689" s="150">
        <v>0.56799999999999995</v>
      </c>
    </row>
    <row r="3690" spans="33:35" ht="15" customHeight="1">
      <c r="AG3690" s="347" t="s">
        <v>6859</v>
      </c>
      <c r="AH3690" s="347" t="s">
        <v>5839</v>
      </c>
      <c r="AI3690" s="150">
        <v>0.63200000000000001</v>
      </c>
    </row>
    <row r="3691" spans="33:35" ht="15" customHeight="1">
      <c r="AG3691" s="347" t="s">
        <v>6860</v>
      </c>
      <c r="AH3691" s="347" t="s">
        <v>5840</v>
      </c>
      <c r="AI3691" s="150">
        <v>0.51</v>
      </c>
    </row>
    <row r="3692" spans="33:35" ht="15" customHeight="1">
      <c r="AG3692" s="347" t="s">
        <v>6861</v>
      </c>
      <c r="AH3692" s="347" t="s">
        <v>1435</v>
      </c>
      <c r="AI3692" s="150">
        <v>0.28100000000000003</v>
      </c>
    </row>
    <row r="3693" spans="33:35" ht="15" customHeight="1">
      <c r="AG3693" s="347" t="s">
        <v>6862</v>
      </c>
      <c r="AH3693" s="347" t="s">
        <v>5841</v>
      </c>
      <c r="AI3693" s="150">
        <v>0</v>
      </c>
    </row>
    <row r="3694" spans="33:35" ht="15" customHeight="1">
      <c r="AG3694" s="347" t="s">
        <v>6863</v>
      </c>
      <c r="AH3694" s="347" t="s">
        <v>5842</v>
      </c>
      <c r="AI3694" s="150">
        <v>0.318</v>
      </c>
    </row>
    <row r="3695" spans="33:35" ht="15" customHeight="1">
      <c r="AG3695" s="347" t="s">
        <v>6864</v>
      </c>
      <c r="AH3695" s="347" t="s">
        <v>5843</v>
      </c>
      <c r="AI3695" s="150">
        <v>0</v>
      </c>
    </row>
    <row r="3696" spans="33:35" ht="15" customHeight="1">
      <c r="AG3696" s="347" t="s">
        <v>6865</v>
      </c>
      <c r="AH3696" s="347" t="s">
        <v>5844</v>
      </c>
      <c r="AI3696" s="150">
        <v>0.53600000000000003</v>
      </c>
    </row>
    <row r="3697" spans="33:35" ht="15" customHeight="1">
      <c r="AG3697" s="347" t="s">
        <v>6866</v>
      </c>
      <c r="AH3697" s="347" t="s">
        <v>5845</v>
      </c>
      <c r="AI3697" s="150">
        <v>0.33500000000000002</v>
      </c>
    </row>
    <row r="3698" spans="33:35" ht="15" customHeight="1">
      <c r="AG3698" s="347" t="s">
        <v>6867</v>
      </c>
      <c r="AH3698" s="347" t="s">
        <v>5846</v>
      </c>
      <c r="AI3698" s="150">
        <v>0</v>
      </c>
    </row>
    <row r="3699" spans="33:35" ht="15" customHeight="1">
      <c r="AG3699" s="347" t="s">
        <v>6868</v>
      </c>
      <c r="AH3699" s="347" t="s">
        <v>5847</v>
      </c>
      <c r="AI3699" s="150">
        <v>0.33400000000000002</v>
      </c>
    </row>
    <row r="3700" spans="33:35" ht="15" customHeight="1">
      <c r="AG3700" s="347" t="s">
        <v>6869</v>
      </c>
      <c r="AH3700" s="347" t="s">
        <v>5848</v>
      </c>
      <c r="AI3700" s="150">
        <v>0.23299999999999998</v>
      </c>
    </row>
    <row r="3701" spans="33:35" ht="15" customHeight="1">
      <c r="AG3701" s="347" t="s">
        <v>6870</v>
      </c>
      <c r="AH3701" s="347" t="s">
        <v>5849</v>
      </c>
      <c r="AI3701" s="150">
        <v>0.48299999999999998</v>
      </c>
    </row>
    <row r="3702" spans="33:35" ht="15" customHeight="1">
      <c r="AG3702" s="347" t="s">
        <v>6871</v>
      </c>
      <c r="AH3702" s="347" t="s">
        <v>5850</v>
      </c>
      <c r="AI3702" s="150">
        <v>0.32400000000000001</v>
      </c>
    </row>
    <row r="3703" spans="33:35" ht="15" customHeight="1">
      <c r="AG3703" s="347" t="s">
        <v>6872</v>
      </c>
      <c r="AH3703" s="347" t="s">
        <v>5851</v>
      </c>
      <c r="AI3703" s="150">
        <v>0.55099999999999993</v>
      </c>
    </row>
    <row r="3704" spans="33:35" ht="15" customHeight="1">
      <c r="AG3704" s="347" t="s">
        <v>6873</v>
      </c>
      <c r="AH3704" s="347" t="s">
        <v>5852</v>
      </c>
      <c r="AI3704" s="150">
        <v>0.45600000000000002</v>
      </c>
    </row>
    <row r="3705" spans="33:35" ht="15" customHeight="1">
      <c r="AG3705" s="347" t="s">
        <v>6874</v>
      </c>
      <c r="AH3705" s="347" t="s">
        <v>5853</v>
      </c>
      <c r="AI3705" s="150">
        <v>0.42899999999999999</v>
      </c>
    </row>
    <row r="3706" spans="33:35" ht="15" customHeight="1">
      <c r="AG3706" s="347" t="s">
        <v>6875</v>
      </c>
      <c r="AH3706" s="347" t="s">
        <v>5854</v>
      </c>
      <c r="AI3706" s="150">
        <v>0.47299999999999998</v>
      </c>
    </row>
    <row r="3707" spans="33:35" ht="15" customHeight="1">
      <c r="AG3707" s="347" t="s">
        <v>6876</v>
      </c>
      <c r="AH3707" s="347" t="s">
        <v>5855</v>
      </c>
      <c r="AI3707" s="150">
        <v>0.48799999999999999</v>
      </c>
    </row>
    <row r="3708" spans="33:35" ht="15" customHeight="1">
      <c r="AG3708" s="347" t="s">
        <v>6877</v>
      </c>
      <c r="AH3708" s="347" t="s">
        <v>5856</v>
      </c>
      <c r="AI3708" s="150">
        <v>0.52100000000000002</v>
      </c>
    </row>
    <row r="3709" spans="33:35" ht="15" customHeight="1">
      <c r="AG3709" s="347" t="s">
        <v>6878</v>
      </c>
      <c r="AH3709" s="347" t="s">
        <v>5857</v>
      </c>
      <c r="AI3709" s="150">
        <v>0.41699999999999998</v>
      </c>
    </row>
    <row r="3710" spans="33:35" ht="15" customHeight="1">
      <c r="AG3710" s="347" t="s">
        <v>6879</v>
      </c>
      <c r="AH3710" s="347" t="s">
        <v>5858</v>
      </c>
      <c r="AI3710" s="150">
        <v>0.54600000000000004</v>
      </c>
    </row>
    <row r="3711" spans="33:35" ht="15" customHeight="1">
      <c r="AG3711" s="347" t="s">
        <v>6880</v>
      </c>
      <c r="AH3711" s="347" t="s">
        <v>5859</v>
      </c>
      <c r="AI3711" s="150">
        <v>0.34200000000000003</v>
      </c>
    </row>
    <row r="3712" spans="33:35" ht="15" customHeight="1">
      <c r="AG3712" s="347" t="s">
        <v>6881</v>
      </c>
      <c r="AH3712" s="347" t="s">
        <v>5860</v>
      </c>
      <c r="AI3712" s="150">
        <v>0.26600000000000001</v>
      </c>
    </row>
    <row r="3713" spans="33:35" ht="15" customHeight="1">
      <c r="AG3713" s="347" t="s">
        <v>6882</v>
      </c>
      <c r="AH3713" s="347" t="s">
        <v>5861</v>
      </c>
      <c r="AI3713" s="150">
        <v>0</v>
      </c>
    </row>
    <row r="3714" spans="33:35" ht="15" customHeight="1">
      <c r="AG3714" s="347" t="s">
        <v>6883</v>
      </c>
      <c r="AH3714" s="347" t="s">
        <v>5862</v>
      </c>
      <c r="AI3714" s="150">
        <v>0.46800000000000003</v>
      </c>
    </row>
    <row r="3715" spans="33:35" ht="15" customHeight="1">
      <c r="AG3715" s="347" t="s">
        <v>6884</v>
      </c>
      <c r="AH3715" s="347" t="s">
        <v>5863</v>
      </c>
      <c r="AI3715" s="150">
        <v>0.39200000000000002</v>
      </c>
    </row>
    <row r="3716" spans="33:35" ht="15" customHeight="1">
      <c r="AG3716" s="347" t="s">
        <v>6885</v>
      </c>
      <c r="AH3716" s="347" t="s">
        <v>5864</v>
      </c>
      <c r="AI3716" s="150">
        <v>0.41399999999999998</v>
      </c>
    </row>
    <row r="3717" spans="33:35" ht="15" customHeight="1">
      <c r="AG3717" s="347" t="s">
        <v>6886</v>
      </c>
      <c r="AH3717" s="347" t="s">
        <v>5865</v>
      </c>
      <c r="AI3717" s="150">
        <v>0.53</v>
      </c>
    </row>
    <row r="3718" spans="33:35" ht="15" customHeight="1">
      <c r="AG3718" s="347" t="s">
        <v>6887</v>
      </c>
      <c r="AH3718" s="347" t="s">
        <v>5866</v>
      </c>
      <c r="AI3718" s="150">
        <v>0.47300000000000003</v>
      </c>
    </row>
    <row r="3719" spans="33:35" ht="15" customHeight="1">
      <c r="AG3719" s="347" t="s">
        <v>6888</v>
      </c>
      <c r="AH3719" s="347" t="s">
        <v>5867</v>
      </c>
      <c r="AI3719" s="150">
        <v>0.39800000000000002</v>
      </c>
    </row>
    <row r="3720" spans="33:35" ht="15" customHeight="1">
      <c r="AG3720" s="347" t="s">
        <v>6889</v>
      </c>
      <c r="AH3720" s="347" t="s">
        <v>4330</v>
      </c>
      <c r="AI3720" s="150">
        <v>0</v>
      </c>
    </row>
    <row r="3721" spans="33:35" ht="15" customHeight="1">
      <c r="AG3721" s="347" t="s">
        <v>6890</v>
      </c>
      <c r="AH3721" s="347" t="s">
        <v>5868</v>
      </c>
      <c r="AI3721" s="150">
        <v>0.64600000000000002</v>
      </c>
    </row>
    <row r="3722" spans="33:35" ht="15" customHeight="1">
      <c r="AG3722" s="347" t="s">
        <v>6891</v>
      </c>
      <c r="AH3722" s="347" t="s">
        <v>5869</v>
      </c>
      <c r="AI3722" s="150">
        <v>0.53700000000000003</v>
      </c>
    </row>
    <row r="3723" spans="33:35" ht="15" customHeight="1">
      <c r="AG3723" s="347" t="s">
        <v>6892</v>
      </c>
      <c r="AH3723" s="347" t="s">
        <v>4335</v>
      </c>
      <c r="AI3723" s="150">
        <v>0</v>
      </c>
    </row>
    <row r="3724" spans="33:35" ht="15" customHeight="1">
      <c r="AG3724" s="347" t="s">
        <v>6893</v>
      </c>
      <c r="AH3724" s="347" t="s">
        <v>4337</v>
      </c>
      <c r="AI3724" s="150">
        <v>0.28999999999999998</v>
      </c>
    </row>
    <row r="3725" spans="33:35" ht="15" customHeight="1">
      <c r="AG3725" s="347" t="s">
        <v>6894</v>
      </c>
      <c r="AH3725" s="347" t="s">
        <v>5870</v>
      </c>
      <c r="AI3725" s="150">
        <v>0.27599999999999997</v>
      </c>
    </row>
    <row r="3726" spans="33:35" ht="15" customHeight="1">
      <c r="AG3726" s="347" t="s">
        <v>6895</v>
      </c>
      <c r="AH3726" s="347" t="s">
        <v>5871</v>
      </c>
      <c r="AI3726" s="150">
        <v>0.33</v>
      </c>
    </row>
    <row r="3727" spans="33:35" ht="15" customHeight="1">
      <c r="AG3727" s="347" t="s">
        <v>6896</v>
      </c>
      <c r="AH3727" s="347" t="s">
        <v>5872</v>
      </c>
      <c r="AI3727" s="150">
        <v>0.73099999999999998</v>
      </c>
    </row>
    <row r="3728" spans="33:35" ht="15" customHeight="1">
      <c r="AG3728" s="347" t="s">
        <v>6897</v>
      </c>
      <c r="AH3728" s="347" t="s">
        <v>5873</v>
      </c>
      <c r="AI3728" s="150">
        <v>0.44400000000000001</v>
      </c>
    </row>
    <row r="3729" spans="33:35" ht="15" customHeight="1">
      <c r="AG3729" s="347" t="s">
        <v>6898</v>
      </c>
      <c r="AH3729" s="347" t="s">
        <v>5874</v>
      </c>
      <c r="AI3729" s="150">
        <v>0.5109999999999999</v>
      </c>
    </row>
    <row r="3730" spans="33:35" ht="15" customHeight="1">
      <c r="AG3730" s="347" t="s">
        <v>6899</v>
      </c>
      <c r="AH3730" s="347" t="s">
        <v>5875</v>
      </c>
      <c r="AI3730" s="150">
        <v>0.45700000000000002</v>
      </c>
    </row>
    <row r="3731" spans="33:35" ht="15" customHeight="1">
      <c r="AG3731" s="347" t="s">
        <v>6900</v>
      </c>
      <c r="AH3731" s="347" t="s">
        <v>4348</v>
      </c>
      <c r="AI3731" s="150">
        <v>0</v>
      </c>
    </row>
    <row r="3732" spans="33:35" ht="15" customHeight="1">
      <c r="AG3732" s="347" t="s">
        <v>6901</v>
      </c>
      <c r="AH3732" s="347" t="s">
        <v>4350</v>
      </c>
      <c r="AI3732" s="150">
        <v>0</v>
      </c>
    </row>
    <row r="3733" spans="33:35" ht="15" customHeight="1">
      <c r="AG3733" s="347" t="s">
        <v>6902</v>
      </c>
      <c r="AH3733" s="347" t="s">
        <v>5876</v>
      </c>
      <c r="AI3733" s="150">
        <v>0.1</v>
      </c>
    </row>
    <row r="3734" spans="33:35" ht="15" customHeight="1">
      <c r="AG3734" s="347" t="s">
        <v>6903</v>
      </c>
      <c r="AH3734" s="347" t="s">
        <v>5877</v>
      </c>
      <c r="AI3734" s="150">
        <v>0.25</v>
      </c>
    </row>
    <row r="3735" spans="33:35" ht="15" customHeight="1">
      <c r="AG3735" s="347" t="s">
        <v>6904</v>
      </c>
      <c r="AH3735" s="347" t="s">
        <v>5878</v>
      </c>
      <c r="AI3735" s="150">
        <v>0.59399999999999997</v>
      </c>
    </row>
    <row r="3736" spans="33:35" ht="15" customHeight="1">
      <c r="AG3736" s="347" t="s">
        <v>6905</v>
      </c>
      <c r="AH3736" s="347" t="s">
        <v>1434</v>
      </c>
      <c r="AI3736" s="150">
        <v>0</v>
      </c>
    </row>
    <row r="3737" spans="33:35" ht="15" customHeight="1">
      <c r="AG3737" s="347" t="s">
        <v>6906</v>
      </c>
      <c r="AH3737" s="347" t="s">
        <v>5879</v>
      </c>
      <c r="AI3737" s="150">
        <v>0.46799999999999997</v>
      </c>
    </row>
    <row r="3738" spans="33:35" ht="15" customHeight="1">
      <c r="AG3738" s="347" t="s">
        <v>6907</v>
      </c>
      <c r="AH3738" s="347" t="s">
        <v>5880</v>
      </c>
      <c r="AI3738" s="150">
        <v>0.37</v>
      </c>
    </row>
    <row r="3739" spans="33:35" ht="15" customHeight="1">
      <c r="AG3739" s="347" t="s">
        <v>6908</v>
      </c>
      <c r="AH3739" s="347" t="s">
        <v>5881</v>
      </c>
      <c r="AI3739" s="150">
        <v>0</v>
      </c>
    </row>
    <row r="3740" spans="33:35" ht="15" customHeight="1">
      <c r="AG3740" s="347" t="s">
        <v>6909</v>
      </c>
      <c r="AH3740" s="347" t="s">
        <v>5882</v>
      </c>
      <c r="AI3740" s="150">
        <v>0.495</v>
      </c>
    </row>
    <row r="3741" spans="33:35" ht="15" customHeight="1">
      <c r="AG3741" s="347" t="s">
        <v>6910</v>
      </c>
      <c r="AH3741" s="347" t="s">
        <v>5883</v>
      </c>
      <c r="AI3741" s="150">
        <v>0.48399999999999999</v>
      </c>
    </row>
    <row r="3742" spans="33:35" ht="15" customHeight="1">
      <c r="AG3742" s="347" t="s">
        <v>6911</v>
      </c>
      <c r="AH3742" s="347" t="s">
        <v>5884</v>
      </c>
      <c r="AI3742" s="150">
        <v>0</v>
      </c>
    </row>
    <row r="3743" spans="33:35" ht="15" customHeight="1">
      <c r="AG3743" s="347" t="s">
        <v>6912</v>
      </c>
      <c r="AH3743" s="347" t="s">
        <v>5885</v>
      </c>
      <c r="AI3743" s="150">
        <v>0.48500000000000004</v>
      </c>
    </row>
    <row r="3744" spans="33:35" ht="15" customHeight="1">
      <c r="AG3744" s="347" t="s">
        <v>6913</v>
      </c>
      <c r="AH3744" s="347" t="s">
        <v>5886</v>
      </c>
      <c r="AI3744" s="150">
        <v>0.53300000000000003</v>
      </c>
    </row>
    <row r="3745" spans="33:35" ht="15" customHeight="1">
      <c r="AG3745" s="347" t="s">
        <v>6914</v>
      </c>
      <c r="AH3745" s="347" t="s">
        <v>5887</v>
      </c>
      <c r="AI3745" s="150">
        <v>0</v>
      </c>
    </row>
    <row r="3746" spans="33:35" ht="15" customHeight="1">
      <c r="AG3746" s="347" t="s">
        <v>6915</v>
      </c>
      <c r="AH3746" s="347" t="s">
        <v>5888</v>
      </c>
      <c r="AI3746" s="150">
        <v>0.47800000000000004</v>
      </c>
    </row>
    <row r="3747" spans="33:35" ht="15" customHeight="1">
      <c r="AG3747" s="347" t="s">
        <v>6916</v>
      </c>
      <c r="AH3747" s="347" t="s">
        <v>5889</v>
      </c>
      <c r="AI3747" s="150">
        <v>0.41699999999999998</v>
      </c>
    </row>
    <row r="3748" spans="33:35" ht="15" customHeight="1">
      <c r="AG3748" s="347" t="s">
        <v>6917</v>
      </c>
      <c r="AH3748" s="347" t="s">
        <v>5890</v>
      </c>
      <c r="AI3748" s="150">
        <v>0.53500000000000003</v>
      </c>
    </row>
    <row r="3749" spans="33:35" ht="15" customHeight="1">
      <c r="AG3749" s="347" t="s">
        <v>6918</v>
      </c>
      <c r="AH3749" s="347" t="s">
        <v>5891</v>
      </c>
      <c r="AI3749" s="150">
        <v>0</v>
      </c>
    </row>
    <row r="3750" spans="33:35" ht="15" customHeight="1">
      <c r="AG3750" s="347" t="s">
        <v>6919</v>
      </c>
      <c r="AH3750" s="347" t="s">
        <v>5892</v>
      </c>
      <c r="AI3750" s="150">
        <v>0.47499999999999998</v>
      </c>
    </row>
    <row r="3751" spans="33:35" ht="15" customHeight="1">
      <c r="AG3751" s="347" t="s">
        <v>6920</v>
      </c>
      <c r="AH3751" s="347" t="s">
        <v>5893</v>
      </c>
      <c r="AI3751" s="150">
        <v>0.48899999999999993</v>
      </c>
    </row>
    <row r="3752" spans="33:35" ht="15" customHeight="1">
      <c r="AG3752" s="347" t="s">
        <v>6921</v>
      </c>
      <c r="AH3752" s="347" t="s">
        <v>5894</v>
      </c>
      <c r="AI3752" s="150">
        <v>0.436</v>
      </c>
    </row>
    <row r="3753" spans="33:35" ht="15" customHeight="1">
      <c r="AG3753" s="347" t="s">
        <v>6922</v>
      </c>
      <c r="AH3753" s="347" t="s">
        <v>5895</v>
      </c>
      <c r="AI3753" s="150">
        <v>0.47</v>
      </c>
    </row>
    <row r="3754" spans="33:35" ht="15" customHeight="1">
      <c r="AG3754" s="347" t="s">
        <v>6923</v>
      </c>
      <c r="AH3754" s="347" t="s">
        <v>5896</v>
      </c>
      <c r="AI3754" s="150">
        <v>0.70599999999999996</v>
      </c>
    </row>
    <row r="3755" spans="33:35" ht="15" customHeight="1">
      <c r="AG3755" s="347" t="s">
        <v>6924</v>
      </c>
      <c r="AH3755" s="347" t="s">
        <v>5897</v>
      </c>
      <c r="AI3755" s="150">
        <v>0</v>
      </c>
    </row>
    <row r="3756" spans="33:35" ht="15" customHeight="1">
      <c r="AG3756" s="347" t="s">
        <v>6925</v>
      </c>
      <c r="AH3756" s="347" t="s">
        <v>5898</v>
      </c>
      <c r="AI3756" s="150">
        <v>0.44900000000000001</v>
      </c>
    </row>
    <row r="3757" spans="33:35" ht="15" customHeight="1">
      <c r="AG3757" s="347" t="s">
        <v>6926</v>
      </c>
      <c r="AH3757" s="347" t="s">
        <v>5899</v>
      </c>
      <c r="AI3757" s="150">
        <v>0.42899999999999999</v>
      </c>
    </row>
    <row r="3758" spans="33:35" ht="15" customHeight="1">
      <c r="AG3758" s="347" t="s">
        <v>6927</v>
      </c>
      <c r="AH3758" s="347" t="s">
        <v>5900</v>
      </c>
      <c r="AI3758" s="150">
        <v>0.51700000000000002</v>
      </c>
    </row>
    <row r="3759" spans="33:35" ht="15" customHeight="1">
      <c r="AG3759" s="347" t="s">
        <v>6928</v>
      </c>
      <c r="AH3759" s="347" t="s">
        <v>5901</v>
      </c>
      <c r="AI3759" s="150">
        <v>0.41599999999999998</v>
      </c>
    </row>
    <row r="3760" spans="33:35" ht="15" customHeight="1">
      <c r="AG3760" s="347" t="s">
        <v>6929</v>
      </c>
      <c r="AH3760" s="347" t="s">
        <v>5902</v>
      </c>
      <c r="AI3760" s="150">
        <v>0.32500000000000001</v>
      </c>
    </row>
    <row r="3761" spans="33:35" ht="15" customHeight="1">
      <c r="AG3761" s="347" t="s">
        <v>6930</v>
      </c>
      <c r="AH3761" s="347" t="s">
        <v>5903</v>
      </c>
      <c r="AI3761" s="150">
        <v>0.46</v>
      </c>
    </row>
    <row r="3762" spans="33:35" ht="15" customHeight="1">
      <c r="AG3762" s="347" t="s">
        <v>6931</v>
      </c>
      <c r="AH3762" s="347" t="s">
        <v>5904</v>
      </c>
      <c r="AI3762" s="150">
        <v>0.46700000000000003</v>
      </c>
    </row>
    <row r="3763" spans="33:35" ht="15" customHeight="1">
      <c r="AG3763" s="347" t="s">
        <v>6932</v>
      </c>
      <c r="AH3763" s="347" t="s">
        <v>5905</v>
      </c>
      <c r="AI3763" s="150">
        <v>0.39500000000000002</v>
      </c>
    </row>
    <row r="3764" spans="33:35" ht="15" customHeight="1">
      <c r="AG3764" s="347" t="s">
        <v>6933</v>
      </c>
      <c r="AH3764" s="347" t="s">
        <v>5906</v>
      </c>
      <c r="AI3764" s="150">
        <v>0.48599999999999999</v>
      </c>
    </row>
    <row r="3765" spans="33:35" ht="15" customHeight="1">
      <c r="AG3765" s="347" t="s">
        <v>6934</v>
      </c>
      <c r="AH3765" s="347" t="s">
        <v>5907</v>
      </c>
      <c r="AI3765" s="150">
        <v>0.504</v>
      </c>
    </row>
    <row r="3766" spans="33:35" ht="15" customHeight="1">
      <c r="AG3766" s="347" t="s">
        <v>6935</v>
      </c>
      <c r="AH3766" s="347" t="s">
        <v>5908</v>
      </c>
      <c r="AI3766" s="150">
        <v>0.60799999999999998</v>
      </c>
    </row>
    <row r="3767" spans="33:35" ht="15" customHeight="1">
      <c r="AG3767" s="347" t="s">
        <v>6936</v>
      </c>
      <c r="AH3767" s="347" t="s">
        <v>5909</v>
      </c>
      <c r="AI3767" s="150">
        <v>0.23899999999999999</v>
      </c>
    </row>
    <row r="3768" spans="33:35" ht="15" customHeight="1">
      <c r="AG3768" s="347" t="s">
        <v>6937</v>
      </c>
      <c r="AH3768" s="347" t="s">
        <v>1208</v>
      </c>
      <c r="AI3768" s="150">
        <v>0.39600000000000002</v>
      </c>
    </row>
    <row r="3769" spans="33:35" ht="15" customHeight="1">
      <c r="AG3769" s="347" t="s">
        <v>6938</v>
      </c>
      <c r="AH3769" s="347" t="s">
        <v>1344</v>
      </c>
      <c r="AI3769" s="150">
        <v>0.44400000000000001</v>
      </c>
    </row>
    <row r="3770" spans="33:35" ht="15" customHeight="1">
      <c r="AG3770" s="347" t="s">
        <v>6939</v>
      </c>
      <c r="AH3770" s="347" t="s">
        <v>4398</v>
      </c>
      <c r="AI3770" s="150">
        <v>0.504</v>
      </c>
    </row>
    <row r="3771" spans="33:35" ht="15" customHeight="1">
      <c r="AG3771" s="347" t="s">
        <v>6940</v>
      </c>
      <c r="AH3771" s="347" t="s">
        <v>5910</v>
      </c>
      <c r="AI3771" s="150">
        <v>0.495</v>
      </c>
    </row>
    <row r="3772" spans="33:35" ht="15" customHeight="1">
      <c r="AG3772" s="347" t="s">
        <v>6941</v>
      </c>
      <c r="AH3772" s="347" t="s">
        <v>5911</v>
      </c>
      <c r="AI3772" s="150">
        <v>0.59199999999999997</v>
      </c>
    </row>
    <row r="3773" spans="33:35" ht="15" customHeight="1">
      <c r="AG3773" s="347" t="s">
        <v>6942</v>
      </c>
      <c r="AH3773" s="347" t="s">
        <v>5912</v>
      </c>
      <c r="AI3773" s="150">
        <v>0.56599999999999995</v>
      </c>
    </row>
    <row r="3774" spans="33:35" ht="15" customHeight="1">
      <c r="AG3774" s="347" t="s">
        <v>6943</v>
      </c>
      <c r="AH3774" s="347" t="s">
        <v>5913</v>
      </c>
      <c r="AI3774" s="150">
        <v>0.32300000000000001</v>
      </c>
    </row>
    <row r="3775" spans="33:35" ht="15" customHeight="1">
      <c r="AG3775" s="347" t="s">
        <v>6944</v>
      </c>
      <c r="AH3775" s="347" t="s">
        <v>5914</v>
      </c>
      <c r="AI3775" s="150">
        <v>0.39200000000000002</v>
      </c>
    </row>
    <row r="3776" spans="33:35" ht="15" customHeight="1">
      <c r="AG3776" s="347" t="s">
        <v>6945</v>
      </c>
      <c r="AH3776" s="347" t="s">
        <v>1412</v>
      </c>
      <c r="AI3776" s="150">
        <v>0</v>
      </c>
    </row>
    <row r="3777" spans="33:35" ht="15" customHeight="1">
      <c r="AG3777" s="347" t="s">
        <v>6946</v>
      </c>
      <c r="AH3777" s="347" t="s">
        <v>4408</v>
      </c>
      <c r="AI3777" s="150">
        <v>0.41</v>
      </c>
    </row>
    <row r="3778" spans="33:35" ht="15" customHeight="1">
      <c r="AG3778" s="347" t="s">
        <v>6947</v>
      </c>
      <c r="AH3778" s="347" t="s">
        <v>1979</v>
      </c>
      <c r="AI3778" s="150">
        <v>0</v>
      </c>
    </row>
    <row r="3779" spans="33:35" ht="15" customHeight="1">
      <c r="AG3779" s="347" t="s">
        <v>6948</v>
      </c>
      <c r="AH3779" s="347" t="s">
        <v>2728</v>
      </c>
      <c r="AI3779" s="150">
        <v>0</v>
      </c>
    </row>
    <row r="3780" spans="33:35" ht="15" customHeight="1">
      <c r="AG3780" s="347" t="s">
        <v>6949</v>
      </c>
      <c r="AH3780" s="347" t="s">
        <v>5915</v>
      </c>
      <c r="AI3780" s="150">
        <v>2.7E-2</v>
      </c>
    </row>
    <row r="3781" spans="33:35" ht="15" customHeight="1">
      <c r="AG3781" s="347" t="s">
        <v>6950</v>
      </c>
      <c r="AH3781" s="347" t="s">
        <v>5916</v>
      </c>
      <c r="AI3781" s="150">
        <v>0.54600000000000004</v>
      </c>
    </row>
    <row r="3782" spans="33:35" ht="15" customHeight="1">
      <c r="AG3782" s="347" t="s">
        <v>6951</v>
      </c>
      <c r="AH3782" s="347" t="s">
        <v>5917</v>
      </c>
      <c r="AI3782" s="150">
        <v>0.43</v>
      </c>
    </row>
    <row r="3783" spans="33:35" ht="15" customHeight="1">
      <c r="AG3783" s="347" t="s">
        <v>6952</v>
      </c>
      <c r="AH3783" s="347" t="s">
        <v>5918</v>
      </c>
      <c r="AI3783" s="150">
        <v>0.38900000000000001</v>
      </c>
    </row>
    <row r="3784" spans="33:35" ht="15" customHeight="1">
      <c r="AG3784" s="347" t="s">
        <v>6953</v>
      </c>
      <c r="AH3784" s="347" t="s">
        <v>5919</v>
      </c>
      <c r="AI3784" s="150">
        <v>0.27800000000000002</v>
      </c>
    </row>
    <row r="3785" spans="33:35" ht="15" customHeight="1">
      <c r="AG3785" s="347" t="s">
        <v>6954</v>
      </c>
      <c r="AH3785" s="347" t="s">
        <v>5920</v>
      </c>
      <c r="AI3785" s="150">
        <v>0.51</v>
      </c>
    </row>
    <row r="3786" spans="33:35" ht="15" customHeight="1">
      <c r="AG3786" s="347" t="s">
        <v>6955</v>
      </c>
      <c r="AH3786" s="347" t="s">
        <v>4427</v>
      </c>
      <c r="AI3786" s="150">
        <v>0</v>
      </c>
    </row>
    <row r="3787" spans="33:35" ht="15" customHeight="1">
      <c r="AG3787" s="347" t="s">
        <v>6956</v>
      </c>
      <c r="AH3787" s="347" t="s">
        <v>5921</v>
      </c>
      <c r="AI3787" s="150">
        <v>0</v>
      </c>
    </row>
    <row r="3788" spans="33:35" ht="15" customHeight="1">
      <c r="AG3788" s="347" t="s">
        <v>6957</v>
      </c>
      <c r="AH3788" s="347" t="s">
        <v>5922</v>
      </c>
      <c r="AI3788" s="150">
        <v>0.32100000000000001</v>
      </c>
    </row>
    <row r="3789" spans="33:35" ht="15" customHeight="1">
      <c r="AG3789" s="347" t="s">
        <v>6958</v>
      </c>
      <c r="AH3789" s="347" t="s">
        <v>5923</v>
      </c>
      <c r="AI3789" s="150">
        <v>0.52200000000000002</v>
      </c>
    </row>
    <row r="3790" spans="33:35" ht="15" customHeight="1">
      <c r="AG3790" s="347" t="s">
        <v>6959</v>
      </c>
      <c r="AH3790" s="347" t="s">
        <v>5924</v>
      </c>
      <c r="AI3790" s="150">
        <v>0.42199999999999999</v>
      </c>
    </row>
    <row r="3791" spans="33:35" ht="15" customHeight="1">
      <c r="AG3791" s="347" t="s">
        <v>6960</v>
      </c>
      <c r="AH3791" s="347" t="s">
        <v>5925</v>
      </c>
      <c r="AI3791" s="150">
        <v>0.52800000000000002</v>
      </c>
    </row>
    <row r="3792" spans="33:35" ht="15" customHeight="1">
      <c r="AG3792" s="347" t="s">
        <v>6961</v>
      </c>
      <c r="AH3792" s="347" t="s">
        <v>5926</v>
      </c>
      <c r="AI3792" s="150">
        <v>0.51</v>
      </c>
    </row>
    <row r="3793" spans="33:35" ht="15" customHeight="1">
      <c r="AG3793" s="347" t="s">
        <v>6962</v>
      </c>
      <c r="AH3793" s="347" t="s">
        <v>5927</v>
      </c>
      <c r="AI3793" s="150">
        <v>0</v>
      </c>
    </row>
    <row r="3794" spans="33:35" ht="15" customHeight="1">
      <c r="AG3794" s="347" t="s">
        <v>6963</v>
      </c>
      <c r="AH3794" s="347" t="s">
        <v>5928</v>
      </c>
      <c r="AI3794" s="150">
        <v>0.38900000000000001</v>
      </c>
    </row>
    <row r="3795" spans="33:35" ht="15" customHeight="1">
      <c r="AG3795" s="347" t="s">
        <v>6964</v>
      </c>
      <c r="AH3795" s="347" t="s">
        <v>1410</v>
      </c>
      <c r="AI3795" s="150">
        <v>0.377</v>
      </c>
    </row>
    <row r="3796" spans="33:35" ht="15" customHeight="1">
      <c r="AG3796" s="347" t="s">
        <v>6965</v>
      </c>
      <c r="AH3796" s="347" t="s">
        <v>4438</v>
      </c>
      <c r="AI3796" s="150">
        <v>0.42599999999999999</v>
      </c>
    </row>
    <row r="3797" spans="33:35" ht="15" customHeight="1">
      <c r="AG3797" s="347" t="s">
        <v>6966</v>
      </c>
      <c r="AH3797" s="347" t="s">
        <v>5929</v>
      </c>
      <c r="AI3797" s="150">
        <v>0</v>
      </c>
    </row>
    <row r="3798" spans="33:35" ht="15" customHeight="1">
      <c r="AG3798" s="347" t="s">
        <v>6967</v>
      </c>
      <c r="AH3798" s="347" t="s">
        <v>5930</v>
      </c>
      <c r="AI3798" s="150">
        <v>0.42899999999999999</v>
      </c>
    </row>
    <row r="3799" spans="33:35" ht="15" customHeight="1">
      <c r="AG3799" s="347" t="s">
        <v>6968</v>
      </c>
      <c r="AH3799" s="347" t="s">
        <v>5931</v>
      </c>
      <c r="AI3799" s="150">
        <v>0.46299999999999997</v>
      </c>
    </row>
    <row r="3800" spans="33:35" ht="15" customHeight="1">
      <c r="AG3800" s="347" t="s">
        <v>6969</v>
      </c>
      <c r="AH3800" s="347" t="s">
        <v>5932</v>
      </c>
      <c r="AI3800" s="150">
        <v>0.13</v>
      </c>
    </row>
    <row r="3801" spans="33:35" ht="15" customHeight="1">
      <c r="AG3801" s="347" t="s">
        <v>6970</v>
      </c>
      <c r="AH3801" s="347" t="s">
        <v>5933</v>
      </c>
      <c r="AI3801" s="150">
        <v>0.47</v>
      </c>
    </row>
    <row r="3802" spans="33:35" ht="15" customHeight="1">
      <c r="AG3802" s="347" t="s">
        <v>6971</v>
      </c>
      <c r="AH3802" s="347" t="s">
        <v>5934</v>
      </c>
      <c r="AI3802" s="150">
        <v>0.78700000000000003</v>
      </c>
    </row>
    <row r="3803" spans="33:35" ht="15" customHeight="1">
      <c r="AG3803" s="347" t="s">
        <v>6972</v>
      </c>
      <c r="AH3803" s="347" t="s">
        <v>5935</v>
      </c>
      <c r="AI3803" s="150">
        <v>0.41499999999999998</v>
      </c>
    </row>
    <row r="3804" spans="33:35" ht="15" customHeight="1">
      <c r="AG3804" s="347" t="s">
        <v>6973</v>
      </c>
      <c r="AH3804" s="347" t="s">
        <v>5936</v>
      </c>
      <c r="AI3804" s="150">
        <v>0.34900000000000003</v>
      </c>
    </row>
    <row r="3805" spans="33:35" ht="15" customHeight="1">
      <c r="AG3805" s="347" t="s">
        <v>6974</v>
      </c>
      <c r="AH3805" s="347" t="s">
        <v>5937</v>
      </c>
      <c r="AI3805" s="150">
        <v>0.504</v>
      </c>
    </row>
    <row r="3806" spans="33:35" ht="15" customHeight="1">
      <c r="AG3806" s="347" t="s">
        <v>6975</v>
      </c>
      <c r="AH3806" s="347" t="s">
        <v>5938</v>
      </c>
      <c r="AI3806" s="150">
        <v>0.504</v>
      </c>
    </row>
    <row r="3807" spans="33:35" ht="15" customHeight="1">
      <c r="AG3807" s="347" t="s">
        <v>6976</v>
      </c>
      <c r="AH3807" s="347" t="s">
        <v>4454</v>
      </c>
      <c r="AI3807" s="150">
        <v>0</v>
      </c>
    </row>
    <row r="3808" spans="33:35" ht="15" customHeight="1">
      <c r="AG3808" s="347" t="s">
        <v>6977</v>
      </c>
      <c r="AH3808" s="347" t="s">
        <v>5939</v>
      </c>
      <c r="AI3808" s="150">
        <v>0.54</v>
      </c>
    </row>
    <row r="3809" spans="33:35" ht="15" customHeight="1">
      <c r="AG3809" s="347" t="s">
        <v>6978</v>
      </c>
      <c r="AH3809" s="347" t="s">
        <v>4458</v>
      </c>
      <c r="AI3809" s="150">
        <v>0</v>
      </c>
    </row>
    <row r="3810" spans="33:35" ht="15" customHeight="1">
      <c r="AG3810" s="347" t="s">
        <v>6979</v>
      </c>
      <c r="AH3810" s="347" t="s">
        <v>5940</v>
      </c>
      <c r="AI3810" s="150">
        <v>0.39100000000000001</v>
      </c>
    </row>
    <row r="3811" spans="33:35" ht="15" customHeight="1">
      <c r="AG3811" s="347" t="s">
        <v>6980</v>
      </c>
      <c r="AH3811" s="347" t="s">
        <v>5941</v>
      </c>
      <c r="AI3811" s="150">
        <v>0.47499999999999998</v>
      </c>
    </row>
    <row r="3812" spans="33:35" ht="15" customHeight="1">
      <c r="AG3812" s="347" t="s">
        <v>6981</v>
      </c>
      <c r="AH3812" s="347" t="s">
        <v>5942</v>
      </c>
      <c r="AI3812" s="150">
        <v>0.495</v>
      </c>
    </row>
    <row r="3813" spans="33:35" ht="15" customHeight="1">
      <c r="AG3813" s="347" t="s">
        <v>6982</v>
      </c>
      <c r="AH3813" s="347" t="s">
        <v>5943</v>
      </c>
      <c r="AI3813" s="150">
        <v>0.39200000000000002</v>
      </c>
    </row>
    <row r="3814" spans="33:35" ht="15" customHeight="1">
      <c r="AG3814" s="347" t="s">
        <v>6983</v>
      </c>
      <c r="AH3814" s="347" t="s">
        <v>5944</v>
      </c>
      <c r="AI3814" s="150">
        <v>0.52899999999999991</v>
      </c>
    </row>
    <row r="3815" spans="33:35" ht="15" customHeight="1">
      <c r="AG3815" s="347" t="s">
        <v>6984</v>
      </c>
      <c r="AH3815" s="347" t="s">
        <v>5945</v>
      </c>
      <c r="AI3815" s="150">
        <v>0.60099999999999998</v>
      </c>
    </row>
    <row r="3816" spans="33:35" ht="15" customHeight="1">
      <c r="AG3816" s="347" t="s">
        <v>6985</v>
      </c>
      <c r="AH3816" s="347" t="s">
        <v>5946</v>
      </c>
      <c r="AI3816" s="150">
        <v>0.16400000000000001</v>
      </c>
    </row>
    <row r="3817" spans="33:35" ht="15" customHeight="1">
      <c r="AG3817" s="347" t="s">
        <v>6986</v>
      </c>
      <c r="AH3817" s="347" t="s">
        <v>5947</v>
      </c>
      <c r="AI3817" s="150">
        <v>0.46500000000000002</v>
      </c>
    </row>
    <row r="3818" spans="33:35" ht="15" customHeight="1">
      <c r="AG3818" s="347" t="s">
        <v>6987</v>
      </c>
      <c r="AH3818" s="347" t="s">
        <v>5948</v>
      </c>
      <c r="AI3818" s="150">
        <v>0.47399999999999998</v>
      </c>
    </row>
    <row r="3819" spans="33:35" ht="15" customHeight="1">
      <c r="AG3819" s="347" t="s">
        <v>6988</v>
      </c>
      <c r="AH3819" s="347" t="s">
        <v>5949</v>
      </c>
      <c r="AI3819" s="150">
        <v>0.39200000000000002</v>
      </c>
    </row>
    <row r="3820" spans="33:35" ht="15" customHeight="1">
      <c r="AG3820" s="347" t="s">
        <v>6989</v>
      </c>
      <c r="AH3820" s="347" t="s">
        <v>5950</v>
      </c>
      <c r="AI3820" s="150">
        <v>0.45700000000000002</v>
      </c>
    </row>
    <row r="3821" spans="33:35" ht="15" customHeight="1">
      <c r="AG3821" s="347" t="s">
        <v>6990</v>
      </c>
      <c r="AH3821" s="347" t="s">
        <v>2321</v>
      </c>
      <c r="AI3821" s="150">
        <v>0</v>
      </c>
    </row>
    <row r="3822" spans="33:35" ht="15" customHeight="1">
      <c r="AG3822" s="347" t="s">
        <v>6991</v>
      </c>
      <c r="AH3822" s="347" t="s">
        <v>4470</v>
      </c>
      <c r="AI3822" s="150">
        <v>0</v>
      </c>
    </row>
    <row r="3823" spans="33:35" ht="15" customHeight="1">
      <c r="AG3823" s="347" t="s">
        <v>6992</v>
      </c>
      <c r="AH3823" s="347" t="s">
        <v>5951</v>
      </c>
      <c r="AI3823" s="150">
        <v>0</v>
      </c>
    </row>
    <row r="3824" spans="33:35" ht="15" customHeight="1">
      <c r="AG3824" s="347" t="s">
        <v>6993</v>
      </c>
      <c r="AH3824" s="347" t="s">
        <v>5952</v>
      </c>
      <c r="AI3824" s="150">
        <v>0</v>
      </c>
    </row>
    <row r="3825" spans="33:35" ht="15" customHeight="1">
      <c r="AG3825" s="347" t="s">
        <v>6994</v>
      </c>
      <c r="AH3825" s="347" t="s">
        <v>5953</v>
      </c>
      <c r="AI3825" s="150">
        <v>0.46599999999999997</v>
      </c>
    </row>
    <row r="3826" spans="33:35" ht="15" customHeight="1">
      <c r="AG3826" s="347" t="s">
        <v>6995</v>
      </c>
      <c r="AH3826" s="347" t="s">
        <v>5954</v>
      </c>
      <c r="AI3826" s="150">
        <v>0.248</v>
      </c>
    </row>
    <row r="3827" spans="33:35" ht="15" customHeight="1">
      <c r="AG3827" s="347" t="s">
        <v>6996</v>
      </c>
      <c r="AH3827" s="347" t="s">
        <v>5955</v>
      </c>
      <c r="AI3827" s="150">
        <v>0</v>
      </c>
    </row>
    <row r="3828" spans="33:35" ht="15" customHeight="1">
      <c r="AG3828" s="347" t="s">
        <v>6997</v>
      </c>
      <c r="AH3828" s="347" t="s">
        <v>5956</v>
      </c>
      <c r="AI3828" s="150">
        <v>0.46899999999999997</v>
      </c>
    </row>
    <row r="3829" spans="33:35" ht="15" customHeight="1">
      <c r="AG3829" s="347" t="s">
        <v>6998</v>
      </c>
      <c r="AH3829" s="347" t="s">
        <v>1415</v>
      </c>
      <c r="AI3829" s="150">
        <v>0</v>
      </c>
    </row>
    <row r="3830" spans="33:35" ht="15" customHeight="1">
      <c r="AG3830" s="347" t="s">
        <v>6999</v>
      </c>
      <c r="AH3830" s="347" t="s">
        <v>5957</v>
      </c>
      <c r="AI3830" s="150">
        <v>0</v>
      </c>
    </row>
    <row r="3831" spans="33:35" ht="15" customHeight="1">
      <c r="AG3831" s="347" t="s">
        <v>7000</v>
      </c>
      <c r="AH3831" s="347" t="s">
        <v>5958</v>
      </c>
      <c r="AI3831" s="150">
        <v>0.55000000000000004</v>
      </c>
    </row>
    <row r="3832" spans="33:35" ht="15" customHeight="1">
      <c r="AG3832" s="347" t="s">
        <v>7001</v>
      </c>
      <c r="AH3832" s="347" t="s">
        <v>5959</v>
      </c>
      <c r="AI3832" s="150">
        <v>0.51500000000000001</v>
      </c>
    </row>
    <row r="3833" spans="33:35" ht="15" customHeight="1">
      <c r="AG3833" s="347" t="s">
        <v>7002</v>
      </c>
      <c r="AH3833" s="347" t="s">
        <v>5960</v>
      </c>
      <c r="AI3833" s="150">
        <v>0.46500000000000002</v>
      </c>
    </row>
    <row r="3834" spans="33:35" ht="15" customHeight="1">
      <c r="AG3834" s="347" t="s">
        <v>7003</v>
      </c>
      <c r="AH3834" s="347" t="s">
        <v>5961</v>
      </c>
      <c r="AI3834" s="150">
        <v>0.33</v>
      </c>
    </row>
    <row r="3835" spans="33:35" ht="15" customHeight="1">
      <c r="AG3835" s="347" t="s">
        <v>7004</v>
      </c>
      <c r="AH3835" s="347" t="s">
        <v>5962</v>
      </c>
      <c r="AI3835" s="150">
        <v>0.39200000000000002</v>
      </c>
    </row>
    <row r="3836" spans="33:35" ht="15" customHeight="1">
      <c r="AG3836" s="347" t="s">
        <v>7005</v>
      </c>
      <c r="AH3836" s="347" t="s">
        <v>5963</v>
      </c>
      <c r="AI3836" s="150">
        <v>0.39200000000000002</v>
      </c>
    </row>
    <row r="3837" spans="33:35" ht="15" customHeight="1">
      <c r="AG3837" s="347" t="s">
        <v>7006</v>
      </c>
      <c r="AH3837" s="347" t="s">
        <v>5964</v>
      </c>
      <c r="AI3837" s="150">
        <v>0.68799999999999994</v>
      </c>
    </row>
    <row r="3838" spans="33:35" ht="15" customHeight="1">
      <c r="AG3838" s="347" t="s">
        <v>7007</v>
      </c>
      <c r="AH3838" s="347" t="s">
        <v>5965</v>
      </c>
      <c r="AI3838" s="150">
        <v>0.32200000000000001</v>
      </c>
    </row>
    <row r="3839" spans="33:35" ht="15" customHeight="1">
      <c r="AG3839" s="347" t="s">
        <v>7008</v>
      </c>
      <c r="AH3839" s="347" t="s">
        <v>5966</v>
      </c>
      <c r="AI3839" s="150">
        <v>0.39200000000000002</v>
      </c>
    </row>
    <row r="3840" spans="33:35" ht="15" customHeight="1">
      <c r="AG3840" s="347" t="s">
        <v>7009</v>
      </c>
      <c r="AH3840" s="347" t="s">
        <v>5967</v>
      </c>
      <c r="AI3840" s="150">
        <v>0.441</v>
      </c>
    </row>
    <row r="3841" spans="33:35" ht="15" customHeight="1">
      <c r="AG3841" s="347" t="s">
        <v>7010</v>
      </c>
      <c r="AH3841" s="347" t="s">
        <v>5968</v>
      </c>
      <c r="AI3841" s="150">
        <v>0.52700000000000002</v>
      </c>
    </row>
    <row r="3842" spans="33:35" ht="15" customHeight="1">
      <c r="AG3842" s="347" t="s">
        <v>7011</v>
      </c>
      <c r="AH3842" s="347" t="s">
        <v>5969</v>
      </c>
      <c r="AI3842" s="150">
        <v>0.41099999999999998</v>
      </c>
    </row>
    <row r="3843" spans="33:35" ht="15" customHeight="1">
      <c r="AG3843" s="347" t="s">
        <v>7012</v>
      </c>
      <c r="AH3843" s="347" t="s">
        <v>5970</v>
      </c>
      <c r="AI3843" s="150">
        <v>0.66300000000000003</v>
      </c>
    </row>
    <row r="3844" spans="33:35" ht="15" customHeight="1">
      <c r="AG3844" s="347" t="s">
        <v>7013</v>
      </c>
      <c r="AH3844" s="347" t="s">
        <v>4495</v>
      </c>
      <c r="AI3844" s="150">
        <v>0</v>
      </c>
    </row>
    <row r="3845" spans="33:35" ht="15" customHeight="1">
      <c r="AG3845" s="347" t="s">
        <v>7014</v>
      </c>
      <c r="AH3845" s="347" t="s">
        <v>5971</v>
      </c>
      <c r="AI3845" s="150">
        <v>0.312</v>
      </c>
    </row>
    <row r="3846" spans="33:35" ht="15" customHeight="1">
      <c r="AG3846" s="347" t="s">
        <v>7015</v>
      </c>
      <c r="AH3846" s="347" t="s">
        <v>1546</v>
      </c>
      <c r="AI3846" s="150">
        <v>0</v>
      </c>
    </row>
    <row r="3847" spans="33:35" ht="15" customHeight="1">
      <c r="AG3847" s="347" t="s">
        <v>7016</v>
      </c>
      <c r="AH3847" s="347" t="s">
        <v>4500</v>
      </c>
      <c r="AI3847" s="150">
        <v>0.184</v>
      </c>
    </row>
    <row r="3848" spans="33:35" ht="15" customHeight="1">
      <c r="AG3848" s="347" t="s">
        <v>7017</v>
      </c>
      <c r="AH3848" s="347" t="s">
        <v>4502</v>
      </c>
      <c r="AI3848" s="150">
        <v>0.377</v>
      </c>
    </row>
    <row r="3849" spans="33:35" ht="15" customHeight="1">
      <c r="AG3849" s="347" t="s">
        <v>7018</v>
      </c>
      <c r="AH3849" s="347" t="s">
        <v>4504</v>
      </c>
      <c r="AI3849" s="150">
        <v>0</v>
      </c>
    </row>
    <row r="3850" spans="33:35" ht="15" customHeight="1">
      <c r="AG3850" s="347" t="s">
        <v>7019</v>
      </c>
      <c r="AH3850" s="347" t="s">
        <v>5972</v>
      </c>
      <c r="AI3850" s="150">
        <v>0.502</v>
      </c>
    </row>
    <row r="3851" spans="33:35" ht="15" customHeight="1">
      <c r="AG3851" s="347" t="s">
        <v>7020</v>
      </c>
      <c r="AH3851" s="347" t="s">
        <v>5973</v>
      </c>
      <c r="AI3851" s="150">
        <v>0.59599999999999997</v>
      </c>
    </row>
    <row r="3852" spans="33:35" ht="15" customHeight="1">
      <c r="AG3852" s="347" t="s">
        <v>7021</v>
      </c>
      <c r="AH3852" s="347" t="s">
        <v>5974</v>
      </c>
      <c r="AI3852" s="150">
        <v>0.39200000000000002</v>
      </c>
    </row>
    <row r="3853" spans="33:35" ht="15" customHeight="1">
      <c r="AG3853" s="347" t="s">
        <v>7022</v>
      </c>
      <c r="AH3853" s="347" t="s">
        <v>4515</v>
      </c>
      <c r="AI3853" s="150">
        <v>0</v>
      </c>
    </row>
    <row r="3854" spans="33:35" ht="15" customHeight="1">
      <c r="AG3854" s="347" t="s">
        <v>7023</v>
      </c>
      <c r="AH3854" s="347" t="s">
        <v>5975</v>
      </c>
      <c r="AI3854" s="150">
        <v>1.0369999999999999</v>
      </c>
    </row>
    <row r="3855" spans="33:35" ht="15" customHeight="1">
      <c r="AG3855" s="347" t="s">
        <v>7024</v>
      </c>
      <c r="AH3855" s="347" t="s">
        <v>5976</v>
      </c>
      <c r="AI3855" s="150">
        <v>0.64400000000000002</v>
      </c>
    </row>
    <row r="3856" spans="33:35" ht="15" customHeight="1">
      <c r="AG3856" s="347" t="s">
        <v>7025</v>
      </c>
      <c r="AH3856" s="347" t="s">
        <v>1087</v>
      </c>
      <c r="AI3856" s="150">
        <v>0</v>
      </c>
    </row>
    <row r="3857" spans="33:35" ht="15" customHeight="1">
      <c r="AG3857" s="347" t="s">
        <v>7026</v>
      </c>
      <c r="AH3857" s="347" t="s">
        <v>1088</v>
      </c>
      <c r="AI3857" s="150">
        <v>0.19700000000000001</v>
      </c>
    </row>
    <row r="3858" spans="33:35" ht="15" customHeight="1">
      <c r="AG3858" s="347" t="s">
        <v>7027</v>
      </c>
      <c r="AH3858" s="347" t="s">
        <v>2335</v>
      </c>
      <c r="AI3858" s="150">
        <v>0</v>
      </c>
    </row>
    <row r="3859" spans="33:35" ht="15" customHeight="1">
      <c r="AG3859" s="347" t="s">
        <v>7028</v>
      </c>
      <c r="AH3859" s="347" t="s">
        <v>2336</v>
      </c>
      <c r="AI3859" s="150">
        <v>0</v>
      </c>
    </row>
    <row r="3860" spans="33:35" ht="15" customHeight="1">
      <c r="AG3860" s="347" t="s">
        <v>7029</v>
      </c>
      <c r="AH3860" s="347" t="s">
        <v>4524</v>
      </c>
      <c r="AI3860" s="150">
        <v>0.247</v>
      </c>
    </row>
    <row r="3861" spans="33:35" ht="15" customHeight="1">
      <c r="AG3861" s="347" t="s">
        <v>7030</v>
      </c>
      <c r="AH3861" s="347" t="s">
        <v>4526</v>
      </c>
      <c r="AI3861" s="150">
        <v>0</v>
      </c>
    </row>
    <row r="3862" spans="33:35" ht="15" customHeight="1">
      <c r="AG3862" s="347" t="s">
        <v>7031</v>
      </c>
      <c r="AH3862" s="347" t="s">
        <v>4528</v>
      </c>
      <c r="AI3862" s="150">
        <v>0</v>
      </c>
    </row>
    <row r="3863" spans="33:35" ht="15" customHeight="1">
      <c r="AG3863" s="347" t="s">
        <v>7032</v>
      </c>
      <c r="AH3863" s="347" t="s">
        <v>5977</v>
      </c>
      <c r="AI3863" s="150">
        <v>0</v>
      </c>
    </row>
    <row r="3864" spans="33:35" ht="15" customHeight="1">
      <c r="AG3864" s="347" t="s">
        <v>7033</v>
      </c>
      <c r="AH3864" s="347" t="s">
        <v>5978</v>
      </c>
      <c r="AI3864" s="150">
        <v>0.248</v>
      </c>
    </row>
    <row r="3865" spans="33:35" ht="15" customHeight="1">
      <c r="AG3865" s="347" t="s">
        <v>7034</v>
      </c>
      <c r="AH3865" s="347" t="s">
        <v>5979</v>
      </c>
      <c r="AI3865" s="150">
        <v>0.46400000000000002</v>
      </c>
    </row>
    <row r="3866" spans="33:35" ht="15" customHeight="1">
      <c r="AG3866" s="347" t="s">
        <v>7035</v>
      </c>
      <c r="AH3866" s="347" t="s">
        <v>5980</v>
      </c>
      <c r="AI3866" s="150">
        <v>0.43</v>
      </c>
    </row>
    <row r="3867" spans="33:35" ht="15" customHeight="1">
      <c r="AG3867" s="347" t="s">
        <v>7036</v>
      </c>
      <c r="AH3867" s="347" t="s">
        <v>5981</v>
      </c>
      <c r="AI3867" s="150">
        <v>0.41399999999999998</v>
      </c>
    </row>
    <row r="3868" spans="33:35" ht="15" customHeight="1">
      <c r="AG3868" s="347" t="s">
        <v>7037</v>
      </c>
      <c r="AH3868" s="347" t="s">
        <v>5982</v>
      </c>
      <c r="AI3868" s="150">
        <v>0.51200000000000001</v>
      </c>
    </row>
    <row r="3869" spans="33:35" ht="15" customHeight="1">
      <c r="AG3869" s="347" t="s">
        <v>7038</v>
      </c>
      <c r="AH3869" s="347" t="s">
        <v>5983</v>
      </c>
      <c r="AI3869" s="150">
        <v>0.47399999999999998</v>
      </c>
    </row>
    <row r="3870" spans="33:35" ht="15" customHeight="1">
      <c r="AG3870" s="347" t="s">
        <v>7039</v>
      </c>
      <c r="AH3870" s="347" t="s">
        <v>5984</v>
      </c>
      <c r="AI3870" s="150">
        <v>0.53300000000000003</v>
      </c>
    </row>
    <row r="3871" spans="33:35" ht="15" customHeight="1">
      <c r="AG3871" s="347" t="s">
        <v>7040</v>
      </c>
      <c r="AH3871" s="347" t="s">
        <v>5985</v>
      </c>
      <c r="AI3871" s="150">
        <v>0.52300000000000002</v>
      </c>
    </row>
    <row r="3872" spans="33:35" ht="15" customHeight="1">
      <c r="AG3872" s="347" t="s">
        <v>7041</v>
      </c>
      <c r="AH3872" s="347" t="s">
        <v>5986</v>
      </c>
      <c r="AI3872" s="150">
        <v>0.50700000000000001</v>
      </c>
    </row>
    <row r="3873" spans="33:35" ht="15" customHeight="1">
      <c r="AG3873" s="347" t="s">
        <v>7042</v>
      </c>
      <c r="AH3873" s="347" t="s">
        <v>5987</v>
      </c>
      <c r="AI3873" s="150">
        <v>0.44</v>
      </c>
    </row>
    <row r="3874" spans="33:35" ht="15" customHeight="1">
      <c r="AG3874" s="347" t="s">
        <v>7043</v>
      </c>
      <c r="AH3874" s="347" t="s">
        <v>5988</v>
      </c>
      <c r="AI3874" s="150">
        <v>0.40300000000000002</v>
      </c>
    </row>
    <row r="3875" spans="33:35" ht="15" customHeight="1">
      <c r="AG3875" s="347" t="s">
        <v>7044</v>
      </c>
      <c r="AH3875" s="347" t="s">
        <v>5989</v>
      </c>
      <c r="AI3875" s="150">
        <v>0.39599999999999996</v>
      </c>
    </row>
    <row r="3876" spans="33:35" ht="15" customHeight="1">
      <c r="AG3876" s="347" t="s">
        <v>7045</v>
      </c>
      <c r="AH3876" s="347" t="s">
        <v>5990</v>
      </c>
      <c r="AI3876" s="150">
        <v>0.33300000000000002</v>
      </c>
    </row>
    <row r="3877" spans="33:35" ht="15" customHeight="1">
      <c r="AG3877" s="347" t="s">
        <v>7046</v>
      </c>
      <c r="AH3877" s="347" t="s">
        <v>5991</v>
      </c>
      <c r="AI3877" s="150">
        <v>0.45400000000000001</v>
      </c>
    </row>
    <row r="3878" spans="33:35" ht="15" customHeight="1">
      <c r="AG3878" s="347" t="s">
        <v>7047</v>
      </c>
      <c r="AH3878" s="347" t="s">
        <v>5992</v>
      </c>
      <c r="AI3878" s="150">
        <v>0</v>
      </c>
    </row>
    <row r="3879" spans="33:35" ht="15" customHeight="1">
      <c r="AG3879" s="347" t="s">
        <v>7048</v>
      </c>
      <c r="AH3879" s="347" t="s">
        <v>5993</v>
      </c>
      <c r="AI3879" s="150">
        <v>0.434</v>
      </c>
    </row>
    <row r="3880" spans="33:35" ht="15" customHeight="1">
      <c r="AG3880" s="347" t="s">
        <v>7049</v>
      </c>
      <c r="AH3880" s="347" t="s">
        <v>5994</v>
      </c>
      <c r="AI3880" s="150">
        <v>0.53400000000000003</v>
      </c>
    </row>
    <row r="3881" spans="33:35" ht="15" customHeight="1">
      <c r="AG3881" s="347" t="s">
        <v>7050</v>
      </c>
      <c r="AH3881" s="347" t="s">
        <v>5995</v>
      </c>
      <c r="AI3881" s="150">
        <v>0.46099999999999997</v>
      </c>
    </row>
    <row r="3882" spans="33:35" ht="15" customHeight="1">
      <c r="AG3882" s="347" t="s">
        <v>7051</v>
      </c>
      <c r="AH3882" s="347" t="s">
        <v>5996</v>
      </c>
      <c r="AI3882" s="150">
        <v>0.55699999999999994</v>
      </c>
    </row>
    <row r="3883" spans="33:35" ht="15" customHeight="1">
      <c r="AG3883" s="347" t="s">
        <v>7052</v>
      </c>
      <c r="AH3883" s="347" t="s">
        <v>5997</v>
      </c>
      <c r="AI3883" s="150">
        <v>0.44499999999999995</v>
      </c>
    </row>
    <row r="3884" spans="33:35" ht="15" customHeight="1">
      <c r="AG3884" s="347" t="s">
        <v>7053</v>
      </c>
      <c r="AH3884" s="347" t="s">
        <v>5998</v>
      </c>
      <c r="AI3884" s="150">
        <v>0.67</v>
      </c>
    </row>
    <row r="3885" spans="33:35" ht="15" customHeight="1">
      <c r="AG3885" s="347" t="s">
        <v>7054</v>
      </c>
      <c r="AH3885" s="347" t="s">
        <v>5999</v>
      </c>
      <c r="AI3885" s="150">
        <v>0</v>
      </c>
    </row>
    <row r="3886" spans="33:35" ht="15" customHeight="1">
      <c r="AG3886" s="347" t="s">
        <v>7055</v>
      </c>
      <c r="AH3886" s="347" t="s">
        <v>6000</v>
      </c>
      <c r="AI3886" s="150">
        <v>0.49</v>
      </c>
    </row>
    <row r="3887" spans="33:35" ht="15" customHeight="1">
      <c r="AG3887" s="347" t="s">
        <v>7056</v>
      </c>
      <c r="AH3887" s="347" t="s">
        <v>6001</v>
      </c>
      <c r="AI3887" s="150">
        <v>0.46500000000000002</v>
      </c>
    </row>
    <row r="3888" spans="33:35" ht="15" customHeight="1">
      <c r="AG3888" s="347" t="s">
        <v>7057</v>
      </c>
      <c r="AH3888" s="347" t="s">
        <v>6002</v>
      </c>
      <c r="AI3888" s="150">
        <v>0.39</v>
      </c>
    </row>
    <row r="3889" spans="33:35" ht="15" customHeight="1">
      <c r="AG3889" s="347" t="s">
        <v>7058</v>
      </c>
      <c r="AH3889" s="347" t="s">
        <v>4570</v>
      </c>
      <c r="AI3889" s="150">
        <v>0</v>
      </c>
    </row>
    <row r="3890" spans="33:35" ht="15" customHeight="1">
      <c r="AG3890" s="347" t="s">
        <v>7059</v>
      </c>
      <c r="AH3890" s="347" t="s">
        <v>6003</v>
      </c>
      <c r="AI3890" s="150">
        <v>0.502</v>
      </c>
    </row>
    <row r="3891" spans="33:35" ht="15" customHeight="1">
      <c r="AG3891" s="347" t="s">
        <v>7060</v>
      </c>
      <c r="AH3891" s="347" t="s">
        <v>6004</v>
      </c>
      <c r="AI3891" s="150">
        <v>0.38400000000000001</v>
      </c>
    </row>
    <row r="3892" spans="33:35" ht="15" customHeight="1">
      <c r="AG3892" s="347" t="s">
        <v>7061</v>
      </c>
      <c r="AH3892" s="347" t="s">
        <v>6005</v>
      </c>
      <c r="AI3892" s="150">
        <v>0</v>
      </c>
    </row>
    <row r="3893" spans="33:35" ht="15" customHeight="1">
      <c r="AG3893" s="347" t="s">
        <v>7062</v>
      </c>
      <c r="AH3893" s="347" t="s">
        <v>6006</v>
      </c>
      <c r="AI3893" s="150">
        <v>0.48599999999999999</v>
      </c>
    </row>
    <row r="3894" spans="33:35" ht="15" customHeight="1">
      <c r="AG3894" s="347" t="s">
        <v>7063</v>
      </c>
      <c r="AH3894" s="347" t="s">
        <v>6007</v>
      </c>
      <c r="AI3894" s="150">
        <v>0.39200000000000002</v>
      </c>
    </row>
    <row r="3895" spans="33:35" ht="15" customHeight="1">
      <c r="AG3895" s="347" t="s">
        <v>7064</v>
      </c>
      <c r="AH3895" s="347" t="s">
        <v>4578</v>
      </c>
      <c r="AI3895" s="150">
        <v>0</v>
      </c>
    </row>
    <row r="3896" spans="33:35" ht="15" customHeight="1">
      <c r="AG3896" s="347" t="s">
        <v>7065</v>
      </c>
      <c r="AH3896" s="347" t="s">
        <v>6008</v>
      </c>
      <c r="AI3896" s="150">
        <v>0.45199999999999996</v>
      </c>
    </row>
    <row r="3897" spans="33:35" ht="15" customHeight="1">
      <c r="AG3897" s="347" t="s">
        <v>7066</v>
      </c>
      <c r="AH3897" s="347" t="s">
        <v>6009</v>
      </c>
      <c r="AI3897" s="150">
        <v>0.502</v>
      </c>
    </row>
    <row r="3898" spans="33:35" ht="15" customHeight="1">
      <c r="AG3898" s="347" t="s">
        <v>7067</v>
      </c>
      <c r="AH3898" s="347" t="s">
        <v>6010</v>
      </c>
      <c r="AI3898" s="150">
        <v>0.34099999999999997</v>
      </c>
    </row>
    <row r="3899" spans="33:35" ht="15" customHeight="1">
      <c r="AG3899" s="347" t="s">
        <v>7068</v>
      </c>
      <c r="AH3899" s="347" t="s">
        <v>4585</v>
      </c>
      <c r="AI3899" s="150">
        <v>0</v>
      </c>
    </row>
    <row r="3900" spans="33:35" ht="15" customHeight="1">
      <c r="AG3900" s="347" t="s">
        <v>7069</v>
      </c>
      <c r="AH3900" s="347" t="s">
        <v>6011</v>
      </c>
      <c r="AI3900" s="150">
        <v>0.28600000000000003</v>
      </c>
    </row>
    <row r="3901" spans="33:35" ht="15" customHeight="1">
      <c r="AG3901" s="347" t="s">
        <v>7070</v>
      </c>
      <c r="AH3901" s="347" t="s">
        <v>6012</v>
      </c>
      <c r="AI3901" s="150">
        <v>0.46600000000000003</v>
      </c>
    </row>
    <row r="3902" spans="33:35" ht="15" customHeight="1">
      <c r="AG3902" s="347" t="s">
        <v>7071</v>
      </c>
      <c r="AH3902" s="347" t="s">
        <v>6013</v>
      </c>
      <c r="AI3902" s="150">
        <v>0.53500000000000003</v>
      </c>
    </row>
    <row r="3903" spans="33:35" ht="15" customHeight="1">
      <c r="AG3903" s="347" t="s">
        <v>7072</v>
      </c>
      <c r="AH3903" s="347" t="s">
        <v>6014</v>
      </c>
      <c r="AI3903" s="150">
        <v>0.443</v>
      </c>
    </row>
    <row r="3904" spans="33:35" ht="15" customHeight="1">
      <c r="AG3904" s="347" t="s">
        <v>7073</v>
      </c>
      <c r="AH3904" s="347" t="s">
        <v>6015</v>
      </c>
      <c r="AI3904" s="150">
        <v>0.501</v>
      </c>
    </row>
    <row r="3905" spans="33:35" ht="15" customHeight="1">
      <c r="AG3905" s="347" t="s">
        <v>7074</v>
      </c>
      <c r="AH3905" s="347" t="s">
        <v>6016</v>
      </c>
      <c r="AI3905" s="150">
        <v>0</v>
      </c>
    </row>
    <row r="3906" spans="33:35" ht="15" customHeight="1">
      <c r="AG3906" s="347" t="s">
        <v>7075</v>
      </c>
      <c r="AH3906" s="347" t="s">
        <v>6017</v>
      </c>
      <c r="AI3906" s="150">
        <v>0.46</v>
      </c>
    </row>
    <row r="3907" spans="33:35" ht="15" customHeight="1">
      <c r="AG3907" s="347" t="s">
        <v>7076</v>
      </c>
      <c r="AH3907" s="347" t="s">
        <v>6018</v>
      </c>
      <c r="AI3907" s="150">
        <v>0.39200000000000002</v>
      </c>
    </row>
    <row r="3908" spans="33:35" ht="15" customHeight="1">
      <c r="AG3908" s="347" t="s">
        <v>7077</v>
      </c>
      <c r="AH3908" s="347" t="s">
        <v>6019</v>
      </c>
      <c r="AI3908" s="150">
        <v>0.504</v>
      </c>
    </row>
    <row r="3909" spans="33:35" ht="15" customHeight="1">
      <c r="AG3909" s="347" t="s">
        <v>7078</v>
      </c>
      <c r="AH3909" s="347" t="s">
        <v>6020</v>
      </c>
      <c r="AI3909" s="150">
        <v>0.41800000000000004</v>
      </c>
    </row>
    <row r="3910" spans="33:35" ht="15" customHeight="1">
      <c r="AG3910" s="347" t="s">
        <v>7079</v>
      </c>
      <c r="AH3910" s="347" t="s">
        <v>6021</v>
      </c>
      <c r="AI3910" s="150">
        <v>0</v>
      </c>
    </row>
    <row r="3911" spans="33:35" ht="15" customHeight="1">
      <c r="AG3911" s="347" t="s">
        <v>7080</v>
      </c>
      <c r="AH3911" s="347" t="s">
        <v>6022</v>
      </c>
      <c r="AI3911" s="150">
        <v>0</v>
      </c>
    </row>
    <row r="3912" spans="33:35" ht="15" customHeight="1">
      <c r="AG3912" s="347" t="s">
        <v>7081</v>
      </c>
      <c r="AH3912" s="347" t="s">
        <v>6023</v>
      </c>
      <c r="AI3912" s="150">
        <v>0.54500000000000004</v>
      </c>
    </row>
    <row r="3913" spans="33:35" ht="15" customHeight="1">
      <c r="AG3913" s="347" t="s">
        <v>7082</v>
      </c>
      <c r="AH3913" s="347" t="s">
        <v>6024</v>
      </c>
      <c r="AI3913" s="150">
        <v>0</v>
      </c>
    </row>
    <row r="3914" spans="33:35" ht="15" customHeight="1">
      <c r="AG3914" s="347" t="s">
        <v>7083</v>
      </c>
      <c r="AH3914" s="347" t="s">
        <v>6025</v>
      </c>
      <c r="AI3914" s="150">
        <v>0.374</v>
      </c>
    </row>
    <row r="3915" spans="33:35" ht="15" customHeight="1">
      <c r="AG3915" s="347" t="s">
        <v>7084</v>
      </c>
      <c r="AH3915" s="347" t="s">
        <v>6026</v>
      </c>
      <c r="AI3915" s="150">
        <v>0.53500000000000003</v>
      </c>
    </row>
    <row r="3916" spans="33:35" ht="15" customHeight="1">
      <c r="AG3916" s="347" t="s">
        <v>7085</v>
      </c>
      <c r="AH3916" s="347" t="s">
        <v>6027</v>
      </c>
      <c r="AI3916" s="150">
        <v>0.53100000000000003</v>
      </c>
    </row>
    <row r="3917" spans="33:35" ht="15" customHeight="1">
      <c r="AG3917" s="347" t="s">
        <v>7086</v>
      </c>
      <c r="AH3917" s="347" t="s">
        <v>6028</v>
      </c>
      <c r="AI3917" s="150">
        <v>0.54</v>
      </c>
    </row>
    <row r="3918" spans="33:35" ht="15" customHeight="1">
      <c r="AG3918" s="347" t="s">
        <v>7087</v>
      </c>
      <c r="AH3918" s="347" t="s">
        <v>2016</v>
      </c>
      <c r="AI3918" s="150">
        <v>0</v>
      </c>
    </row>
    <row r="3919" spans="33:35" ht="15" customHeight="1">
      <c r="AG3919" s="347" t="s">
        <v>7088</v>
      </c>
      <c r="AH3919" s="347" t="s">
        <v>2017</v>
      </c>
      <c r="AI3919" s="150">
        <v>0</v>
      </c>
    </row>
    <row r="3920" spans="33:35" ht="15" customHeight="1">
      <c r="AG3920" s="347" t="s">
        <v>7089</v>
      </c>
      <c r="AH3920" s="347" t="s">
        <v>2801</v>
      </c>
      <c r="AI3920" s="150">
        <v>0.30199999999999999</v>
      </c>
    </row>
    <row r="3921" spans="33:35" ht="15" customHeight="1">
      <c r="AG3921" s="347" t="s">
        <v>7090</v>
      </c>
      <c r="AH3921" s="347" t="s">
        <v>2802</v>
      </c>
      <c r="AI3921" s="150">
        <v>0</v>
      </c>
    </row>
    <row r="3922" spans="33:35" ht="15" customHeight="1">
      <c r="AG3922" s="347" t="s">
        <v>7091</v>
      </c>
      <c r="AH3922" s="347" t="s">
        <v>2803</v>
      </c>
      <c r="AI3922" s="150">
        <v>0.37</v>
      </c>
    </row>
    <row r="3923" spans="33:35" ht="15" customHeight="1">
      <c r="AG3923" s="347" t="s">
        <v>7092</v>
      </c>
      <c r="AH3923" s="347" t="s">
        <v>4612</v>
      </c>
      <c r="AI3923" s="150">
        <v>0.44400000000000001</v>
      </c>
    </row>
    <row r="3924" spans="33:35" ht="15" customHeight="1">
      <c r="AG3924" s="347" t="s">
        <v>7093</v>
      </c>
      <c r="AH3924" s="347" t="s">
        <v>6029</v>
      </c>
      <c r="AI3924" s="150">
        <v>0.51999999999999991</v>
      </c>
    </row>
    <row r="3925" spans="33:35" ht="15" customHeight="1">
      <c r="AG3925" s="347" t="s">
        <v>7094</v>
      </c>
      <c r="AH3925" s="347" t="s">
        <v>6030</v>
      </c>
      <c r="AI3925" s="150">
        <v>0</v>
      </c>
    </row>
    <row r="3926" spans="33:35" ht="15" customHeight="1">
      <c r="AG3926" s="347" t="s">
        <v>7095</v>
      </c>
      <c r="AH3926" s="347" t="s">
        <v>6031</v>
      </c>
      <c r="AI3926" s="150">
        <v>0.127</v>
      </c>
    </row>
    <row r="3927" spans="33:35" ht="15" customHeight="1">
      <c r="AG3927" s="347" t="s">
        <v>7096</v>
      </c>
      <c r="AH3927" s="347" t="s">
        <v>6032</v>
      </c>
      <c r="AI3927" s="150">
        <v>0.183</v>
      </c>
    </row>
    <row r="3928" spans="33:35" ht="15" customHeight="1">
      <c r="AG3928" s="347" t="s">
        <v>7097</v>
      </c>
      <c r="AH3928" s="347" t="s">
        <v>6033</v>
      </c>
      <c r="AI3928" s="150">
        <v>0</v>
      </c>
    </row>
    <row r="3929" spans="33:35" ht="15" customHeight="1">
      <c r="AG3929" s="347" t="s">
        <v>7098</v>
      </c>
      <c r="AH3929" s="347" t="s">
        <v>6034</v>
      </c>
      <c r="AI3929" s="150">
        <v>0.57799999999999996</v>
      </c>
    </row>
    <row r="3930" spans="33:35" ht="15" customHeight="1">
      <c r="AG3930" s="347" t="s">
        <v>7099</v>
      </c>
      <c r="AH3930" s="347" t="s">
        <v>4618</v>
      </c>
      <c r="AI3930" s="150">
        <v>0</v>
      </c>
    </row>
    <row r="3931" spans="33:35" ht="15" customHeight="1">
      <c r="AG3931" s="347" t="s">
        <v>7100</v>
      </c>
      <c r="AH3931" s="347" t="s">
        <v>6035</v>
      </c>
      <c r="AI3931" s="150">
        <v>0.48500000000000004</v>
      </c>
    </row>
    <row r="3932" spans="33:35" ht="15" customHeight="1">
      <c r="AG3932" s="347" t="s">
        <v>7101</v>
      </c>
      <c r="AH3932" s="347" t="s">
        <v>6036</v>
      </c>
      <c r="AI3932" s="150">
        <v>0.54</v>
      </c>
    </row>
    <row r="3933" spans="33:35" ht="15" customHeight="1">
      <c r="AG3933" s="347" t="s">
        <v>7102</v>
      </c>
      <c r="AH3933" s="347" t="s">
        <v>6037</v>
      </c>
      <c r="AI3933" s="150">
        <v>0</v>
      </c>
    </row>
    <row r="3934" spans="33:35" ht="15" customHeight="1">
      <c r="AG3934" s="347" t="s">
        <v>7103</v>
      </c>
      <c r="AH3934" s="347" t="s">
        <v>6038</v>
      </c>
      <c r="AI3934" s="150">
        <v>0.34900000000000003</v>
      </c>
    </row>
    <row r="3935" spans="33:35" ht="15" customHeight="1">
      <c r="AG3935" s="347" t="s">
        <v>7104</v>
      </c>
      <c r="AH3935" s="347" t="s">
        <v>6039</v>
      </c>
      <c r="AI3935" s="150">
        <v>0.439</v>
      </c>
    </row>
    <row r="3936" spans="33:35" ht="15" customHeight="1">
      <c r="AG3936" s="347" t="s">
        <v>7105</v>
      </c>
      <c r="AH3936" s="347" t="s">
        <v>6040</v>
      </c>
      <c r="AI3936" s="150">
        <v>0.48199999999999998</v>
      </c>
    </row>
    <row r="3937" spans="33:35" ht="15" customHeight="1">
      <c r="AG3937" s="347" t="s">
        <v>7106</v>
      </c>
      <c r="AH3937" s="347" t="s">
        <v>6041</v>
      </c>
      <c r="AI3937" s="150">
        <v>0.53200000000000003</v>
      </c>
    </row>
    <row r="3938" spans="33:35" ht="15" customHeight="1">
      <c r="AG3938" s="347" t="s">
        <v>7107</v>
      </c>
      <c r="AH3938" s="347" t="s">
        <v>6042</v>
      </c>
      <c r="AI3938" s="150">
        <v>0.48799999999999999</v>
      </c>
    </row>
    <row r="3939" spans="33:35" ht="15" customHeight="1">
      <c r="AG3939" s="347" t="s">
        <v>7108</v>
      </c>
      <c r="AH3939" s="347" t="s">
        <v>6043</v>
      </c>
      <c r="AI3939" s="150">
        <v>0.40400000000000003</v>
      </c>
    </row>
    <row r="3940" spans="33:35" ht="15" customHeight="1">
      <c r="AG3940" s="347" t="s">
        <v>7109</v>
      </c>
      <c r="AH3940" s="347" t="s">
        <v>4624</v>
      </c>
      <c r="AI3940" s="150">
        <v>0</v>
      </c>
    </row>
    <row r="3941" spans="33:35" ht="15" customHeight="1">
      <c r="AG3941" s="347" t="s">
        <v>7110</v>
      </c>
      <c r="AH3941" s="347" t="s">
        <v>6044</v>
      </c>
      <c r="AI3941" s="150">
        <v>0.32100000000000001</v>
      </c>
    </row>
    <row r="3942" spans="33:35" ht="15" customHeight="1">
      <c r="AG3942" s="347" t="s">
        <v>7111</v>
      </c>
      <c r="AH3942" s="347" t="s">
        <v>6045</v>
      </c>
      <c r="AI3942" s="150">
        <v>0</v>
      </c>
    </row>
    <row r="3943" spans="33:35" ht="15" customHeight="1">
      <c r="AG3943" s="347" t="s">
        <v>7112</v>
      </c>
      <c r="AH3943" s="347" t="s">
        <v>6046</v>
      </c>
      <c r="AI3943" s="150">
        <v>0.33599999999999997</v>
      </c>
    </row>
    <row r="3944" spans="33:35" ht="15" customHeight="1">
      <c r="AG3944" s="347" t="s">
        <v>7113</v>
      </c>
      <c r="AH3944" s="347" t="s">
        <v>6047</v>
      </c>
      <c r="AI3944" s="150">
        <v>0.53399999999999992</v>
      </c>
    </row>
    <row r="3945" spans="33:35" ht="15" customHeight="1">
      <c r="AG3945" s="347" t="s">
        <v>7114</v>
      </c>
      <c r="AH3945" s="347" t="s">
        <v>6048</v>
      </c>
      <c r="AI3945" s="150">
        <v>0.54</v>
      </c>
    </row>
    <row r="3946" spans="33:35" ht="15" customHeight="1">
      <c r="AG3946" s="347" t="s">
        <v>7115</v>
      </c>
      <c r="AH3946" s="347" t="s">
        <v>4634</v>
      </c>
      <c r="AI3946" s="150">
        <v>0</v>
      </c>
    </row>
    <row r="3947" spans="33:35" ht="15" customHeight="1">
      <c r="AG3947" s="347" t="s">
        <v>7116</v>
      </c>
      <c r="AH3947" s="347" t="s">
        <v>6049</v>
      </c>
      <c r="AI3947" s="150">
        <v>0.49200000000000005</v>
      </c>
    </row>
    <row r="3948" spans="33:35" ht="15" customHeight="1">
      <c r="AG3948" s="347" t="s">
        <v>7117</v>
      </c>
      <c r="AH3948" s="347" t="s">
        <v>6050</v>
      </c>
      <c r="AI3948" s="150">
        <v>0</v>
      </c>
    </row>
    <row r="3949" spans="33:35" ht="15" customHeight="1">
      <c r="AG3949" s="347" t="s">
        <v>7118</v>
      </c>
      <c r="AH3949" s="347" t="s">
        <v>6051</v>
      </c>
      <c r="AI3949" s="150">
        <v>0.53600000000000003</v>
      </c>
    </row>
    <row r="3950" spans="33:35" ht="15" customHeight="1">
      <c r="AG3950" s="347" t="s">
        <v>7119</v>
      </c>
      <c r="AH3950" s="347" t="s">
        <v>6052</v>
      </c>
      <c r="AI3950" s="150">
        <v>0.42599999999999999</v>
      </c>
    </row>
    <row r="3951" spans="33:35" ht="15" customHeight="1">
      <c r="AG3951" s="347" t="s">
        <v>7120</v>
      </c>
      <c r="AH3951" s="347" t="s">
        <v>6053</v>
      </c>
      <c r="AI3951" s="150">
        <v>0</v>
      </c>
    </row>
    <row r="3952" spans="33:35" ht="15" customHeight="1">
      <c r="AG3952" s="347" t="s">
        <v>7121</v>
      </c>
      <c r="AH3952" s="347" t="s">
        <v>6054</v>
      </c>
      <c r="AI3952" s="150">
        <v>0.36399999999999999</v>
      </c>
    </row>
    <row r="3953" spans="33:35" ht="15" customHeight="1">
      <c r="AG3953" s="347" t="s">
        <v>7122</v>
      </c>
      <c r="AH3953" s="347" t="s">
        <v>6055</v>
      </c>
      <c r="AI3953" s="150">
        <v>0.65200000000000002</v>
      </c>
    </row>
    <row r="3954" spans="33:35" ht="15" customHeight="1">
      <c r="AG3954" s="347" t="s">
        <v>7123</v>
      </c>
      <c r="AH3954" s="347" t="s">
        <v>6056</v>
      </c>
      <c r="AI3954" s="150">
        <v>0.45500000000000002</v>
      </c>
    </row>
    <row r="3955" spans="33:35" ht="15" customHeight="1">
      <c r="AG3955" s="347" t="s">
        <v>7124</v>
      </c>
      <c r="AH3955" s="347" t="s">
        <v>6057</v>
      </c>
      <c r="AI3955" s="150">
        <v>0.33599999999999997</v>
      </c>
    </row>
    <row r="3956" spans="33:35" ht="15" customHeight="1">
      <c r="AG3956" s="347" t="s">
        <v>7125</v>
      </c>
      <c r="AH3956" s="347" t="s">
        <v>6058</v>
      </c>
      <c r="AI3956" s="150">
        <v>0</v>
      </c>
    </row>
    <row r="3957" spans="33:35" ht="15" customHeight="1">
      <c r="AG3957" s="347" t="s">
        <v>7126</v>
      </c>
      <c r="AH3957" s="347" t="s">
        <v>6059</v>
      </c>
      <c r="AI3957" s="150">
        <v>0</v>
      </c>
    </row>
    <row r="3958" spans="33:35" ht="15" customHeight="1">
      <c r="AG3958" s="347" t="s">
        <v>7127</v>
      </c>
      <c r="AH3958" s="347" t="s">
        <v>6060</v>
      </c>
      <c r="AI3958" s="150">
        <v>0</v>
      </c>
    </row>
    <row r="3959" spans="33:35" ht="15" customHeight="1">
      <c r="AG3959" s="347" t="s">
        <v>7128</v>
      </c>
      <c r="AH3959" s="347" t="s">
        <v>6061</v>
      </c>
      <c r="AI3959" s="150">
        <v>0.48000000000000004</v>
      </c>
    </row>
    <row r="3960" spans="33:35" ht="15" customHeight="1">
      <c r="AG3960" s="347" t="s">
        <v>7129</v>
      </c>
      <c r="AH3960" s="347" t="s">
        <v>1187</v>
      </c>
      <c r="AI3960" s="150">
        <v>0</v>
      </c>
    </row>
    <row r="3961" spans="33:35" ht="15" customHeight="1">
      <c r="AG3961" s="347" t="s">
        <v>7130</v>
      </c>
      <c r="AH3961" s="347" t="s">
        <v>4662</v>
      </c>
      <c r="AI3961" s="150">
        <v>0</v>
      </c>
    </row>
    <row r="3962" spans="33:35" ht="15" customHeight="1">
      <c r="AG3962" s="347" t="s">
        <v>7131</v>
      </c>
      <c r="AH3962" s="347" t="s">
        <v>4664</v>
      </c>
      <c r="AI3962" s="150">
        <v>0.48199999999999998</v>
      </c>
    </row>
    <row r="3963" spans="33:35" ht="15" customHeight="1">
      <c r="AG3963" s="347" t="s">
        <v>7132</v>
      </c>
      <c r="AH3963" s="347" t="s">
        <v>6062</v>
      </c>
      <c r="AI3963" s="150">
        <v>0.48199999999999998</v>
      </c>
    </row>
    <row r="3964" spans="33:35" ht="15" customHeight="1">
      <c r="AG3964" s="347" t="s">
        <v>7133</v>
      </c>
      <c r="AH3964" s="347" t="s">
        <v>6063</v>
      </c>
      <c r="AI3964" s="150">
        <v>0</v>
      </c>
    </row>
    <row r="3965" spans="33:35" ht="15" customHeight="1">
      <c r="AG3965" s="347" t="s">
        <v>7134</v>
      </c>
      <c r="AH3965" s="347" t="s">
        <v>6064</v>
      </c>
      <c r="AI3965" s="150">
        <v>0.52100000000000002</v>
      </c>
    </row>
    <row r="3966" spans="33:35" ht="15" customHeight="1">
      <c r="AG3966" s="347" t="s">
        <v>7135</v>
      </c>
      <c r="AH3966" s="347" t="s">
        <v>6065</v>
      </c>
      <c r="AI3966" s="150">
        <v>0</v>
      </c>
    </row>
    <row r="3967" spans="33:35" ht="15" customHeight="1">
      <c r="AG3967" s="347" t="s">
        <v>7136</v>
      </c>
      <c r="AH3967" s="347" t="s">
        <v>6066</v>
      </c>
      <c r="AI3967" s="150">
        <v>0</v>
      </c>
    </row>
    <row r="3968" spans="33:35" ht="15" customHeight="1">
      <c r="AG3968" s="347" t="s">
        <v>7137</v>
      </c>
      <c r="AH3968" s="347" t="s">
        <v>6067</v>
      </c>
      <c r="AI3968" s="150">
        <v>0.53799999999999992</v>
      </c>
    </row>
    <row r="3969" spans="33:35" ht="15" customHeight="1">
      <c r="AG3969" s="347" t="s">
        <v>7138</v>
      </c>
      <c r="AH3969" s="347" t="s">
        <v>6068</v>
      </c>
      <c r="AI3969" s="150">
        <v>0.47599999999999998</v>
      </c>
    </row>
    <row r="3970" spans="33:35" ht="15" customHeight="1">
      <c r="AG3970" s="347" t="s">
        <v>7139</v>
      </c>
      <c r="AH3970" s="347" t="s">
        <v>6069</v>
      </c>
      <c r="AI3970" s="150">
        <v>0.52400000000000002</v>
      </c>
    </row>
    <row r="3971" spans="33:35" ht="15" customHeight="1">
      <c r="AG3971" s="347" t="s">
        <v>7140</v>
      </c>
      <c r="AH3971" s="347" t="s">
        <v>6070</v>
      </c>
      <c r="AI3971" s="150">
        <v>0.52600000000000002</v>
      </c>
    </row>
    <row r="3972" spans="33:35" ht="15" customHeight="1">
      <c r="AG3972" s="347" t="s">
        <v>7141</v>
      </c>
      <c r="AH3972" s="347" t="s">
        <v>6071</v>
      </c>
      <c r="AI3972" s="150">
        <v>0</v>
      </c>
    </row>
    <row r="3973" spans="33:35" ht="15" customHeight="1">
      <c r="AG3973" s="347" t="s">
        <v>7142</v>
      </c>
      <c r="AH3973" s="347" t="s">
        <v>6072</v>
      </c>
      <c r="AI3973" s="150">
        <v>0</v>
      </c>
    </row>
    <row r="3974" spans="33:35" ht="15" customHeight="1">
      <c r="AG3974" s="621" t="s">
        <v>7143</v>
      </c>
      <c r="AH3974" s="127" t="s">
        <v>6073</v>
      </c>
      <c r="AI3974" s="127">
        <v>0.47699999999999998</v>
      </c>
    </row>
    <row r="3975" spans="33:35" ht="15" customHeight="1">
      <c r="AG3975" s="621" t="s">
        <v>7144</v>
      </c>
      <c r="AH3975" s="127" t="s">
        <v>6074</v>
      </c>
      <c r="AI3975" s="127">
        <v>0.51600000000000001</v>
      </c>
    </row>
    <row r="3976" spans="33:35" ht="15" customHeight="1">
      <c r="AG3976" s="621" t="s">
        <v>7145</v>
      </c>
      <c r="AH3976" s="127" t="s">
        <v>6075</v>
      </c>
      <c r="AI3976" s="127">
        <v>0.70899999999999996</v>
      </c>
    </row>
    <row r="3977" spans="33:35" ht="15" customHeight="1">
      <c r="AG3977" s="621" t="s">
        <v>7146</v>
      </c>
      <c r="AH3977" s="127" t="s">
        <v>6076</v>
      </c>
      <c r="AI3977" s="127">
        <v>0.31</v>
      </c>
    </row>
    <row r="3978" spans="33:35" ht="15" customHeight="1">
      <c r="AG3978" s="621" t="s">
        <v>7147</v>
      </c>
      <c r="AH3978" s="127" t="s">
        <v>6077</v>
      </c>
      <c r="AI3978" s="127">
        <v>0.48299999999999998</v>
      </c>
    </row>
    <row r="3979" spans="33:35" ht="15" customHeight="1">
      <c r="AG3979" s="621" t="s">
        <v>7148</v>
      </c>
      <c r="AH3979" s="127" t="s">
        <v>6078</v>
      </c>
      <c r="AI3979" s="127">
        <v>0.40099999999999997</v>
      </c>
    </row>
    <row r="3980" spans="33:35" ht="15" customHeight="1">
      <c r="AG3980" s="621" t="s">
        <v>7149</v>
      </c>
      <c r="AH3980" s="127" t="s">
        <v>6079</v>
      </c>
      <c r="AI3980" s="127">
        <v>0.57499999999999996</v>
      </c>
    </row>
    <row r="3981" spans="33:35" ht="15" customHeight="1">
      <c r="AG3981" s="621" t="s">
        <v>7150</v>
      </c>
      <c r="AH3981" s="127" t="s">
        <v>6080</v>
      </c>
      <c r="AI3981" s="127">
        <v>0</v>
      </c>
    </row>
    <row r="3982" spans="33:35" ht="15" customHeight="1">
      <c r="AG3982" s="621" t="s">
        <v>7151</v>
      </c>
      <c r="AH3982" s="127" t="s">
        <v>6081</v>
      </c>
      <c r="AI3982" s="127">
        <v>0.41699999999999998</v>
      </c>
    </row>
    <row r="3983" spans="33:35" ht="15" customHeight="1">
      <c r="AG3983" s="621" t="s">
        <v>7152</v>
      </c>
      <c r="AH3983" s="127" t="s">
        <v>6082</v>
      </c>
      <c r="AI3983" s="127">
        <v>0.59399999999999997</v>
      </c>
    </row>
    <row r="3984" spans="33:35" ht="15" customHeight="1">
      <c r="AG3984" s="621" t="s">
        <v>7153</v>
      </c>
      <c r="AH3984" s="127" t="s">
        <v>6083</v>
      </c>
      <c r="AI3984" s="127">
        <v>0.41699999999999998</v>
      </c>
    </row>
    <row r="3985" spans="33:35" ht="15" customHeight="1">
      <c r="AG3985" s="621" t="s">
        <v>7154</v>
      </c>
      <c r="AH3985" s="127" t="s">
        <v>6084</v>
      </c>
      <c r="AI3985" s="127">
        <v>0.505</v>
      </c>
    </row>
    <row r="3986" spans="33:35" ht="15" customHeight="1">
      <c r="AG3986" s="621" t="s">
        <v>7155</v>
      </c>
      <c r="AH3986" s="127" t="s">
        <v>6085</v>
      </c>
      <c r="AI3986" s="127">
        <v>0.54500000000000004</v>
      </c>
    </row>
    <row r="3987" spans="33:35" ht="15" customHeight="1">
      <c r="AG3987" s="621" t="s">
        <v>7156</v>
      </c>
      <c r="AH3987" s="127" t="s">
        <v>6086</v>
      </c>
      <c r="AI3987" s="127">
        <v>0</v>
      </c>
    </row>
    <row r="3988" spans="33:35" ht="15" customHeight="1">
      <c r="AG3988" s="621" t="s">
        <v>7157</v>
      </c>
      <c r="AH3988" s="127" t="s">
        <v>6087</v>
      </c>
      <c r="AI3988" s="127">
        <v>0.20100000000000001</v>
      </c>
    </row>
    <row r="3989" spans="33:35" ht="15" customHeight="1">
      <c r="AG3989" s="621" t="s">
        <v>7158</v>
      </c>
      <c r="AH3989" s="127" t="s">
        <v>6088</v>
      </c>
      <c r="AI3989" s="127">
        <v>0.499</v>
      </c>
    </row>
    <row r="3990" spans="33:35" ht="15" customHeight="1">
      <c r="AG3990" s="621" t="s">
        <v>7159</v>
      </c>
      <c r="AH3990" s="127" t="s">
        <v>4700</v>
      </c>
      <c r="AI3990" s="127">
        <v>0</v>
      </c>
    </row>
    <row r="3991" spans="33:35" ht="15" customHeight="1">
      <c r="AG3991" s="621" t="s">
        <v>7160</v>
      </c>
      <c r="AH3991" s="127" t="s">
        <v>4702</v>
      </c>
      <c r="AI3991" s="127">
        <v>0.34899999999999998</v>
      </c>
    </row>
    <row r="3992" spans="33:35" ht="15" customHeight="1">
      <c r="AG3992" s="621" t="s">
        <v>7161</v>
      </c>
      <c r="AH3992" s="127" t="s">
        <v>4704</v>
      </c>
      <c r="AI3992" s="127">
        <v>0.28100000000000003</v>
      </c>
    </row>
    <row r="3993" spans="33:35" ht="15" customHeight="1">
      <c r="AG3993" s="621" t="s">
        <v>7162</v>
      </c>
      <c r="AH3993" s="127" t="s">
        <v>4706</v>
      </c>
      <c r="AI3993" s="127">
        <v>0.30199999999999999</v>
      </c>
    </row>
    <row r="3994" spans="33:35" ht="15" customHeight="1">
      <c r="AG3994" s="621" t="s">
        <v>7163</v>
      </c>
      <c r="AH3994" s="127" t="s">
        <v>6089</v>
      </c>
      <c r="AI3994" s="127">
        <v>0.216</v>
      </c>
    </row>
    <row r="3995" spans="33:35" ht="15" customHeight="1">
      <c r="AG3995" s="621" t="s">
        <v>7164</v>
      </c>
      <c r="AH3995" s="127" t="s">
        <v>6090</v>
      </c>
      <c r="AI3995" s="127">
        <v>0.48899999999999993</v>
      </c>
    </row>
    <row r="3996" spans="33:35" ht="15" customHeight="1">
      <c r="AG3996" s="621" t="s">
        <v>7165</v>
      </c>
      <c r="AH3996" s="127" t="s">
        <v>6091</v>
      </c>
      <c r="AI3996" s="127">
        <v>0</v>
      </c>
    </row>
    <row r="3997" spans="33:35" ht="15" customHeight="1">
      <c r="AG3997" s="621" t="s">
        <v>7166</v>
      </c>
      <c r="AH3997" s="127" t="s">
        <v>6092</v>
      </c>
      <c r="AI3997" s="127">
        <v>0.24600000000000002</v>
      </c>
    </row>
    <row r="3998" spans="33:35" ht="15" customHeight="1">
      <c r="AG3998" s="621" t="s">
        <v>7167</v>
      </c>
      <c r="AH3998" s="127" t="s">
        <v>6093</v>
      </c>
      <c r="AI3998" s="127">
        <v>0.43099999999999999</v>
      </c>
    </row>
    <row r="3999" spans="33:35" ht="15" customHeight="1">
      <c r="AG3999" s="621" t="s">
        <v>7168</v>
      </c>
      <c r="AH3999" s="127" t="s">
        <v>4713</v>
      </c>
      <c r="AI3999" s="127">
        <v>0</v>
      </c>
    </row>
    <row r="4000" spans="33:35" ht="15" customHeight="1">
      <c r="AG4000" s="621" t="s">
        <v>7169</v>
      </c>
      <c r="AH4000" s="127" t="s">
        <v>4715</v>
      </c>
      <c r="AI4000" s="127">
        <v>0</v>
      </c>
    </row>
    <row r="4001" spans="33:35" ht="15" customHeight="1">
      <c r="AG4001" s="621" t="s">
        <v>7170</v>
      </c>
      <c r="AH4001" s="127" t="s">
        <v>4717</v>
      </c>
      <c r="AI4001" s="127">
        <v>0</v>
      </c>
    </row>
    <row r="4002" spans="33:35" ht="15" customHeight="1">
      <c r="AG4002" s="621" t="s">
        <v>7171</v>
      </c>
      <c r="AH4002" s="127" t="s">
        <v>6094</v>
      </c>
      <c r="AI4002" s="127">
        <v>0.48000000000000004</v>
      </c>
    </row>
    <row r="4003" spans="33:35" ht="15" customHeight="1">
      <c r="AG4003" s="621" t="s">
        <v>7172</v>
      </c>
      <c r="AH4003" s="127" t="s">
        <v>6095</v>
      </c>
      <c r="AI4003" s="127">
        <v>0.40500000000000003</v>
      </c>
    </row>
    <row r="4004" spans="33:35" ht="15" customHeight="1">
      <c r="AG4004" s="621" t="s">
        <v>7173</v>
      </c>
      <c r="AH4004" s="127" t="s">
        <v>6096</v>
      </c>
      <c r="AI4004" s="127">
        <v>0.253</v>
      </c>
    </row>
    <row r="4005" spans="33:35" ht="15" customHeight="1">
      <c r="AG4005" s="621" t="s">
        <v>7174</v>
      </c>
      <c r="AH4005" s="127" t="s">
        <v>6097</v>
      </c>
      <c r="AI4005" s="127">
        <v>0.435</v>
      </c>
    </row>
    <row r="4006" spans="33:35" ht="15" customHeight="1">
      <c r="AG4006" s="621" t="s">
        <v>7175</v>
      </c>
      <c r="AH4006" s="127" t="s">
        <v>6098</v>
      </c>
      <c r="AI4006" s="127">
        <v>0.42299999999999999</v>
      </c>
    </row>
    <row r="4007" spans="33:35" ht="15" customHeight="1">
      <c r="AG4007" s="621" t="s">
        <v>7176</v>
      </c>
      <c r="AH4007" s="127" t="s">
        <v>6099</v>
      </c>
      <c r="AI4007" s="127">
        <v>0.53</v>
      </c>
    </row>
    <row r="4008" spans="33:35" ht="15" customHeight="1">
      <c r="AG4008" s="621" t="s">
        <v>7177</v>
      </c>
      <c r="AH4008" s="127" t="s">
        <v>6100</v>
      </c>
      <c r="AI4008" s="127">
        <v>0.55199999999999994</v>
      </c>
    </row>
    <row r="4009" spans="33:35" ht="15" customHeight="1">
      <c r="AG4009" s="621" t="s">
        <v>7178</v>
      </c>
      <c r="AH4009" s="127" t="s">
        <v>6101</v>
      </c>
      <c r="AI4009" s="127">
        <v>0.67900000000000005</v>
      </c>
    </row>
    <row r="4010" spans="33:35" ht="15" customHeight="1">
      <c r="AG4010" s="621" t="s">
        <v>7179</v>
      </c>
      <c r="AH4010" s="127" t="s">
        <v>6102</v>
      </c>
      <c r="AI4010" s="127">
        <v>0.53</v>
      </c>
    </row>
    <row r="4011" spans="33:35" ht="15" customHeight="1">
      <c r="AG4011" s="621" t="s">
        <v>7180</v>
      </c>
      <c r="AH4011" s="127" t="s">
        <v>6103</v>
      </c>
      <c r="AI4011" s="127">
        <v>0.54199999999999993</v>
      </c>
    </row>
    <row r="4012" spans="33:35" ht="15" customHeight="1">
      <c r="AG4012" s="621" t="s">
        <v>7181</v>
      </c>
      <c r="AH4012" s="127" t="s">
        <v>1408</v>
      </c>
      <c r="AI4012" s="127">
        <v>0</v>
      </c>
    </row>
    <row r="4013" spans="33:35" ht="15" customHeight="1">
      <c r="AG4013" s="621" t="s">
        <v>7182</v>
      </c>
      <c r="AH4013" s="127" t="s">
        <v>4734</v>
      </c>
      <c r="AI4013" s="127">
        <v>0.43</v>
      </c>
    </row>
    <row r="4014" spans="33:35" ht="15" customHeight="1">
      <c r="AG4014" s="621" t="s">
        <v>7183</v>
      </c>
      <c r="AH4014" s="127" t="s">
        <v>6104</v>
      </c>
      <c r="AI4014" s="127">
        <v>0</v>
      </c>
    </row>
    <row r="4015" spans="33:35" ht="15" customHeight="1">
      <c r="AG4015" s="621" t="s">
        <v>7184</v>
      </c>
      <c r="AH4015" s="127" t="s">
        <v>6105</v>
      </c>
      <c r="AI4015" s="127">
        <v>0.106</v>
      </c>
    </row>
    <row r="4016" spans="33:35" ht="15" customHeight="1">
      <c r="AG4016" s="621" t="s">
        <v>7185</v>
      </c>
      <c r="AH4016" s="127" t="s">
        <v>6106</v>
      </c>
      <c r="AI4016" s="127">
        <v>0.56000000000000005</v>
      </c>
    </row>
    <row r="4017" spans="33:35" ht="15" customHeight="1">
      <c r="AG4017" s="621" t="s">
        <v>7186</v>
      </c>
      <c r="AH4017" s="127" t="s">
        <v>6107</v>
      </c>
      <c r="AI4017" s="127">
        <v>0.41899999999999998</v>
      </c>
    </row>
    <row r="4018" spans="33:35" ht="15" customHeight="1">
      <c r="AG4018" s="621" t="s">
        <v>7187</v>
      </c>
      <c r="AH4018" s="127" t="s">
        <v>6108</v>
      </c>
      <c r="AI4018" s="127">
        <v>0.41899999999999998</v>
      </c>
    </row>
    <row r="4019" spans="33:35" ht="15" customHeight="1">
      <c r="AG4019" s="621" t="s">
        <v>7188</v>
      </c>
      <c r="AH4019" s="127" t="s">
        <v>6109</v>
      </c>
      <c r="AI4019" s="127">
        <v>0.49099999999999999</v>
      </c>
    </row>
    <row r="4020" spans="33:35" ht="15" customHeight="1">
      <c r="AG4020" s="621" t="s">
        <v>7189</v>
      </c>
      <c r="AH4020" s="127" t="s">
        <v>6110</v>
      </c>
      <c r="AI4020" s="127">
        <v>0</v>
      </c>
    </row>
    <row r="4021" spans="33:35" ht="15" customHeight="1">
      <c r="AG4021" s="621" t="s">
        <v>7190</v>
      </c>
      <c r="AH4021" s="127" t="s">
        <v>6111</v>
      </c>
      <c r="AI4021" s="127">
        <v>0</v>
      </c>
    </row>
    <row r="4022" spans="33:35" ht="15" customHeight="1">
      <c r="AG4022" s="621" t="s">
        <v>7191</v>
      </c>
      <c r="AH4022" s="127" t="s">
        <v>6112</v>
      </c>
      <c r="AI4022" s="127">
        <v>0.54700000000000004</v>
      </c>
    </row>
    <row r="4023" spans="33:35" ht="15" customHeight="1">
      <c r="AG4023" s="621" t="s">
        <v>7192</v>
      </c>
      <c r="AH4023" s="127" t="s">
        <v>6113</v>
      </c>
      <c r="AI4023" s="127">
        <v>0.53200000000000003</v>
      </c>
    </row>
    <row r="4024" spans="33:35" ht="15" customHeight="1">
      <c r="AG4024" s="621" t="s">
        <v>7193</v>
      </c>
      <c r="AH4024" s="127" t="s">
        <v>4756</v>
      </c>
      <c r="AI4024" s="127">
        <v>0</v>
      </c>
    </row>
    <row r="4025" spans="33:35" ht="15" customHeight="1">
      <c r="AG4025" s="621" t="s">
        <v>7194</v>
      </c>
      <c r="AH4025" s="127" t="s">
        <v>4758</v>
      </c>
      <c r="AI4025" s="127">
        <v>0.19</v>
      </c>
    </row>
    <row r="4026" spans="33:35" ht="15" customHeight="1">
      <c r="AG4026" s="621" t="s">
        <v>7195</v>
      </c>
      <c r="AH4026" s="127" t="s">
        <v>6114</v>
      </c>
      <c r="AI4026" s="127">
        <v>0.52300000000000002</v>
      </c>
    </row>
    <row r="4027" spans="33:35" ht="15" customHeight="1">
      <c r="AG4027" s="621" t="s">
        <v>7196</v>
      </c>
      <c r="AH4027" s="127" t="s">
        <v>6115</v>
      </c>
      <c r="AI4027" s="127">
        <v>0.52100000000000002</v>
      </c>
    </row>
    <row r="4028" spans="33:35" ht="15" customHeight="1">
      <c r="AG4028" s="621" t="s">
        <v>7197</v>
      </c>
      <c r="AH4028" s="127" t="s">
        <v>6116</v>
      </c>
      <c r="AI4028" s="127">
        <v>0.53300000000000003</v>
      </c>
    </row>
    <row r="4029" spans="33:35" ht="15" customHeight="1">
      <c r="AG4029" s="621" t="s">
        <v>7198</v>
      </c>
      <c r="AH4029" s="127" t="s">
        <v>6117</v>
      </c>
      <c r="AI4029" s="127">
        <v>0.54500000000000004</v>
      </c>
    </row>
    <row r="4030" spans="33:35" ht="15" customHeight="1">
      <c r="AG4030" s="621" t="s">
        <v>7199</v>
      </c>
      <c r="AH4030" s="127" t="s">
        <v>6118</v>
      </c>
      <c r="AI4030" s="127">
        <v>0.45900000000000002</v>
      </c>
    </row>
    <row r="4031" spans="33:35" ht="15" customHeight="1">
      <c r="AG4031" s="621" t="s">
        <v>7200</v>
      </c>
      <c r="AH4031" s="127" t="s">
        <v>6119</v>
      </c>
      <c r="AI4031" s="127">
        <v>0.42199999999999999</v>
      </c>
    </row>
    <row r="4032" spans="33:35" ht="15" customHeight="1">
      <c r="AG4032" s="621" t="s">
        <v>7201</v>
      </c>
      <c r="AH4032" s="127" t="s">
        <v>6120</v>
      </c>
      <c r="AI4032" s="127">
        <v>0.45300000000000001</v>
      </c>
    </row>
    <row r="4033" spans="33:35" ht="15" customHeight="1">
      <c r="AG4033" s="621" t="s">
        <v>7202</v>
      </c>
      <c r="AH4033" s="127" t="s">
        <v>6121</v>
      </c>
      <c r="AI4033" s="127">
        <v>0</v>
      </c>
    </row>
    <row r="4034" spans="33:35" ht="15" customHeight="1">
      <c r="AG4034" s="621" t="s">
        <v>7203</v>
      </c>
      <c r="AH4034" s="127" t="s">
        <v>6122</v>
      </c>
      <c r="AI4034" s="127">
        <v>0</v>
      </c>
    </row>
    <row r="4035" spans="33:35" ht="15" customHeight="1">
      <c r="AG4035" s="621" t="s">
        <v>7204</v>
      </c>
      <c r="AH4035" s="127" t="s">
        <v>6123</v>
      </c>
      <c r="AI4035" s="127">
        <v>0</v>
      </c>
    </row>
    <row r="4036" spans="33:35" ht="15" customHeight="1">
      <c r="AG4036" s="621" t="s">
        <v>7205</v>
      </c>
      <c r="AH4036" s="127" t="s">
        <v>6124</v>
      </c>
      <c r="AI4036" s="127">
        <v>0.52600000000000002</v>
      </c>
    </row>
    <row r="4037" spans="33:35" ht="15" customHeight="1">
      <c r="AG4037" s="621" t="s">
        <v>7206</v>
      </c>
      <c r="AH4037" s="127" t="s">
        <v>6125</v>
      </c>
      <c r="AI4037" s="127">
        <v>0.46400000000000002</v>
      </c>
    </row>
    <row r="4038" spans="33:35" ht="15" customHeight="1">
      <c r="AG4038" s="621" t="s">
        <v>7207</v>
      </c>
      <c r="AH4038" s="127" t="s">
        <v>6126</v>
      </c>
      <c r="AI4038" s="127">
        <v>0.38900000000000001</v>
      </c>
    </row>
    <row r="4039" spans="33:35" ht="15" customHeight="1">
      <c r="AG4039" s="621" t="s">
        <v>7208</v>
      </c>
      <c r="AH4039" s="127" t="s">
        <v>6127</v>
      </c>
      <c r="AI4039" s="127">
        <v>0.49200000000000005</v>
      </c>
    </row>
    <row r="4040" spans="33:35" ht="15" customHeight="1">
      <c r="AG4040" s="621" t="s">
        <v>7209</v>
      </c>
      <c r="AH4040" s="127" t="s">
        <v>6128</v>
      </c>
      <c r="AI4040" s="127">
        <v>0</v>
      </c>
    </row>
    <row r="4041" spans="33:35" ht="15" customHeight="1">
      <c r="AG4041" s="621" t="s">
        <v>7210</v>
      </c>
      <c r="AH4041" s="127" t="s">
        <v>6129</v>
      </c>
      <c r="AI4041" s="127">
        <v>0.19900000000000001</v>
      </c>
    </row>
    <row r="4042" spans="33:35" ht="15" customHeight="1">
      <c r="AG4042" s="621" t="s">
        <v>7211</v>
      </c>
      <c r="AH4042" s="127" t="s">
        <v>6130</v>
      </c>
      <c r="AI4042" s="127">
        <v>0.41100000000000003</v>
      </c>
    </row>
    <row r="4043" spans="33:35" ht="15" customHeight="1">
      <c r="AG4043" s="621" t="s">
        <v>7212</v>
      </c>
      <c r="AH4043" s="127" t="s">
        <v>6131</v>
      </c>
      <c r="AI4043" s="127">
        <v>0.42299999999999999</v>
      </c>
    </row>
    <row r="4044" spans="33:35" ht="15" customHeight="1">
      <c r="AG4044" s="621" t="s">
        <v>7213</v>
      </c>
      <c r="AH4044" s="127" t="s">
        <v>4779</v>
      </c>
      <c r="AI4044" s="127">
        <v>0.27200000000000002</v>
      </c>
    </row>
    <row r="4045" spans="33:35" ht="15" customHeight="1">
      <c r="AG4045" s="621" t="s">
        <v>7214</v>
      </c>
      <c r="AH4045" s="127" t="s">
        <v>6132</v>
      </c>
      <c r="AI4045" s="127">
        <v>0</v>
      </c>
    </row>
    <row r="4046" spans="33:35" ht="15" customHeight="1">
      <c r="AG4046" s="621" t="s">
        <v>7215</v>
      </c>
      <c r="AH4046" s="127" t="s">
        <v>6133</v>
      </c>
      <c r="AI4046" s="127">
        <v>0.45800000000000002</v>
      </c>
    </row>
    <row r="4047" spans="33:35" ht="15" customHeight="1">
      <c r="AG4047" s="621" t="s">
        <v>7216</v>
      </c>
      <c r="AH4047" s="127" t="s">
        <v>4783</v>
      </c>
      <c r="AI4047" s="127">
        <v>0</v>
      </c>
    </row>
    <row r="4048" spans="33:35" ht="15" customHeight="1">
      <c r="AG4048" s="621" t="s">
        <v>7217</v>
      </c>
      <c r="AH4048" s="127" t="s">
        <v>6134</v>
      </c>
      <c r="AI4048" s="127">
        <v>0.18000000000000002</v>
      </c>
    </row>
    <row r="4049" spans="33:35" ht="15" customHeight="1">
      <c r="AG4049" s="621" t="s">
        <v>7218</v>
      </c>
      <c r="AH4049" s="127" t="s">
        <v>6135</v>
      </c>
      <c r="AI4049" s="127">
        <v>0.39200000000000002</v>
      </c>
    </row>
    <row r="4050" spans="33:35" ht="15" customHeight="1">
      <c r="AG4050" s="621" t="s">
        <v>7219</v>
      </c>
      <c r="AH4050" s="127" t="s">
        <v>6136</v>
      </c>
      <c r="AI4050" s="127">
        <v>0.50600000000000001</v>
      </c>
    </row>
    <row r="4051" spans="33:35" ht="15" customHeight="1" thickBot="1">
      <c r="AG4051" s="621" t="s">
        <v>5363</v>
      </c>
      <c r="AH4051" s="127" t="s">
        <v>6137</v>
      </c>
      <c r="AI4051" s="127">
        <v>0.45300000000000001</v>
      </c>
    </row>
    <row r="4052" spans="33:35" ht="15" customHeight="1">
      <c r="AG4052" s="655" t="s">
        <v>7220</v>
      </c>
      <c r="AH4052" s="656" t="s">
        <v>5389</v>
      </c>
      <c r="AI4052" s="657">
        <v>0</v>
      </c>
    </row>
    <row r="4053" spans="33:35" ht="15" customHeight="1">
      <c r="AG4053" s="658" t="s">
        <v>7221</v>
      </c>
      <c r="AH4053" s="659" t="s">
        <v>5390</v>
      </c>
      <c r="AI4053" s="660">
        <v>0.55099999999999993</v>
      </c>
    </row>
    <row r="4054" spans="33:35" ht="15" customHeight="1">
      <c r="AG4054" s="658" t="s">
        <v>8506</v>
      </c>
      <c r="AH4054" s="659" t="s">
        <v>8198</v>
      </c>
      <c r="AI4054" s="660">
        <v>0</v>
      </c>
    </row>
    <row r="4055" spans="33:35" ht="15" customHeight="1">
      <c r="AG4055" s="658" t="s">
        <v>7222</v>
      </c>
      <c r="AH4055" s="659" t="s">
        <v>1199</v>
      </c>
      <c r="AI4055" s="660">
        <v>0</v>
      </c>
    </row>
    <row r="4056" spans="33:35" ht="15" customHeight="1">
      <c r="AG4056" s="658" t="s">
        <v>7223</v>
      </c>
      <c r="AH4056" s="659" t="s">
        <v>1200</v>
      </c>
      <c r="AI4056" s="660">
        <v>0.29199999999999998</v>
      </c>
    </row>
    <row r="4057" spans="33:35" ht="15" customHeight="1">
      <c r="AG4057" s="658" t="s">
        <v>7224</v>
      </c>
      <c r="AH4057" s="659" t="s">
        <v>1201</v>
      </c>
      <c r="AI4057" s="660">
        <v>0.34799999999999998</v>
      </c>
    </row>
    <row r="4058" spans="33:35" ht="15" customHeight="1">
      <c r="AG4058" s="658" t="s">
        <v>7225</v>
      </c>
      <c r="AH4058" s="659" t="s">
        <v>1202</v>
      </c>
      <c r="AI4058" s="660">
        <v>0.25</v>
      </c>
    </row>
    <row r="4059" spans="33:35" ht="15" customHeight="1">
      <c r="AG4059" s="658" t="s">
        <v>7226</v>
      </c>
      <c r="AH4059" s="659" t="s">
        <v>1203</v>
      </c>
      <c r="AI4059" s="660">
        <v>0.378</v>
      </c>
    </row>
    <row r="4060" spans="33:35" ht="15" customHeight="1">
      <c r="AG4060" s="658" t="s">
        <v>7227</v>
      </c>
      <c r="AH4060" s="659" t="s">
        <v>3479</v>
      </c>
      <c r="AI4060" s="660">
        <v>0</v>
      </c>
    </row>
    <row r="4061" spans="33:35" ht="15" customHeight="1">
      <c r="AG4061" s="658" t="s">
        <v>7228</v>
      </c>
      <c r="AH4061" s="659" t="s">
        <v>3481</v>
      </c>
      <c r="AI4061" s="660">
        <v>0</v>
      </c>
    </row>
    <row r="4062" spans="33:35" ht="15" customHeight="1">
      <c r="AG4062" s="658" t="s">
        <v>7229</v>
      </c>
      <c r="AH4062" s="659" t="s">
        <v>5391</v>
      </c>
      <c r="AI4062" s="660">
        <v>0</v>
      </c>
    </row>
    <row r="4063" spans="33:35" ht="15" customHeight="1">
      <c r="AG4063" s="658" t="s">
        <v>8507</v>
      </c>
      <c r="AH4063" s="659" t="s">
        <v>8199</v>
      </c>
      <c r="AI4063" s="660">
        <v>0</v>
      </c>
    </row>
    <row r="4064" spans="33:35" ht="15" customHeight="1">
      <c r="AG4064" s="658" t="s">
        <v>8508</v>
      </c>
      <c r="AH4064" s="659" t="s">
        <v>8200</v>
      </c>
      <c r="AI4064" s="660">
        <v>0.36599999999999999</v>
      </c>
    </row>
    <row r="4065" spans="33:35" ht="15" customHeight="1">
      <c r="AG4065" s="658" t="s">
        <v>8509</v>
      </c>
      <c r="AH4065" s="659" t="s">
        <v>8201</v>
      </c>
      <c r="AI4065" s="660">
        <v>0</v>
      </c>
    </row>
    <row r="4066" spans="33:35" ht="15" customHeight="1">
      <c r="AG4066" s="658" t="s">
        <v>8510</v>
      </c>
      <c r="AH4066" s="659" t="s">
        <v>8202</v>
      </c>
      <c r="AI4066" s="660">
        <v>0</v>
      </c>
    </row>
    <row r="4067" spans="33:35" ht="15" customHeight="1">
      <c r="AG4067" s="658" t="s">
        <v>8511</v>
      </c>
      <c r="AH4067" s="659" t="s">
        <v>8203</v>
      </c>
      <c r="AI4067" s="660">
        <v>0.59000000000000008</v>
      </c>
    </row>
    <row r="4068" spans="33:35" ht="15" customHeight="1">
      <c r="AG4068" s="658" t="s">
        <v>7230</v>
      </c>
      <c r="AH4068" s="659" t="s">
        <v>3488</v>
      </c>
      <c r="AI4068" s="660">
        <v>0</v>
      </c>
    </row>
    <row r="4069" spans="33:35" ht="15" customHeight="1">
      <c r="AG4069" s="658" t="s">
        <v>7231</v>
      </c>
      <c r="AH4069" s="659" t="s">
        <v>5393</v>
      </c>
      <c r="AI4069" s="660">
        <v>0.50800000000000001</v>
      </c>
    </row>
    <row r="4070" spans="33:35" ht="15" customHeight="1">
      <c r="AG4070" s="658" t="s">
        <v>7232</v>
      </c>
      <c r="AH4070" s="659" t="s">
        <v>6138</v>
      </c>
      <c r="AI4070" s="660">
        <v>0.51500000000000001</v>
      </c>
    </row>
    <row r="4071" spans="33:35" ht="15" customHeight="1">
      <c r="AG4071" s="658" t="s">
        <v>7233</v>
      </c>
      <c r="AH4071" s="659" t="s">
        <v>5395</v>
      </c>
      <c r="AI4071" s="660">
        <v>0.317</v>
      </c>
    </row>
    <row r="4072" spans="33:35" ht="15" customHeight="1">
      <c r="AG4072" s="658" t="s">
        <v>7234</v>
      </c>
      <c r="AH4072" s="659" t="s">
        <v>5396</v>
      </c>
      <c r="AI4072" s="660">
        <v>0.316</v>
      </c>
    </row>
    <row r="4073" spans="33:35" ht="15" customHeight="1">
      <c r="AG4073" s="658" t="s">
        <v>7235</v>
      </c>
      <c r="AH4073" s="659" t="s">
        <v>5399</v>
      </c>
      <c r="AI4073" s="660">
        <v>0.5</v>
      </c>
    </row>
    <row r="4074" spans="33:35" ht="15" customHeight="1">
      <c r="AG4074" s="658" t="s">
        <v>7236</v>
      </c>
      <c r="AH4074" s="659" t="s">
        <v>5400</v>
      </c>
      <c r="AI4074" s="660">
        <v>0.308</v>
      </c>
    </row>
    <row r="4075" spans="33:35" ht="15" customHeight="1">
      <c r="AG4075" s="658" t="s">
        <v>7237</v>
      </c>
      <c r="AH4075" s="659" t="s">
        <v>3496</v>
      </c>
      <c r="AI4075" s="660">
        <v>0.32400000000000001</v>
      </c>
    </row>
    <row r="4076" spans="33:35" ht="15" customHeight="1">
      <c r="AG4076" s="658" t="s">
        <v>7238</v>
      </c>
      <c r="AH4076" s="659" t="s">
        <v>3498</v>
      </c>
      <c r="AI4076" s="660">
        <v>0.378</v>
      </c>
    </row>
    <row r="4077" spans="33:35" ht="15" customHeight="1">
      <c r="AG4077" s="658" t="s">
        <v>7239</v>
      </c>
      <c r="AH4077" s="659" t="s">
        <v>5401</v>
      </c>
      <c r="AI4077" s="660">
        <v>0.38699999999999996</v>
      </c>
    </row>
    <row r="4078" spans="33:35" ht="15" customHeight="1">
      <c r="AG4078" s="658" t="s">
        <v>7240</v>
      </c>
      <c r="AH4078" s="659" t="s">
        <v>5402</v>
      </c>
      <c r="AI4078" s="660">
        <v>0.313</v>
      </c>
    </row>
    <row r="4079" spans="33:35" ht="15" customHeight="1">
      <c r="AG4079" s="658" t="s">
        <v>7241</v>
      </c>
      <c r="AH4079" s="659" t="s">
        <v>5403</v>
      </c>
      <c r="AI4079" s="660">
        <v>0.32100000000000001</v>
      </c>
    </row>
    <row r="4080" spans="33:35" ht="15" customHeight="1">
      <c r="AG4080" s="658" t="s">
        <v>7242</v>
      </c>
      <c r="AH4080" s="659" t="s">
        <v>5404</v>
      </c>
      <c r="AI4080" s="660">
        <v>0</v>
      </c>
    </row>
    <row r="4081" spans="33:35" ht="15" customHeight="1">
      <c r="AG4081" s="658" t="s">
        <v>7243</v>
      </c>
      <c r="AH4081" s="659" t="s">
        <v>5405</v>
      </c>
      <c r="AI4081" s="660">
        <v>0.48199999999999998</v>
      </c>
    </row>
    <row r="4082" spans="33:35" ht="15" customHeight="1">
      <c r="AG4082" s="658" t="s">
        <v>7244</v>
      </c>
      <c r="AH4082" s="659" t="s">
        <v>5406</v>
      </c>
      <c r="AI4082" s="660">
        <v>0.56099999999999994</v>
      </c>
    </row>
    <row r="4083" spans="33:35" ht="15" customHeight="1">
      <c r="AG4083" s="658" t="s">
        <v>7245</v>
      </c>
      <c r="AH4083" s="659" t="s">
        <v>5407</v>
      </c>
      <c r="AI4083" s="660">
        <v>0.308</v>
      </c>
    </row>
    <row r="4084" spans="33:35" ht="15" customHeight="1">
      <c r="AG4084" s="658" t="s">
        <v>7246</v>
      </c>
      <c r="AH4084" s="659" t="s">
        <v>5408</v>
      </c>
      <c r="AI4084" s="660">
        <v>0.54</v>
      </c>
    </row>
    <row r="4085" spans="33:35" ht="15" customHeight="1">
      <c r="AG4085" s="658" t="s">
        <v>7247</v>
      </c>
      <c r="AH4085" s="659" t="s">
        <v>5409</v>
      </c>
      <c r="AI4085" s="660">
        <v>0</v>
      </c>
    </row>
    <row r="4086" spans="33:35" ht="15" customHeight="1">
      <c r="AG4086" s="658" t="s">
        <v>7248</v>
      </c>
      <c r="AH4086" s="659" t="s">
        <v>5410</v>
      </c>
      <c r="AI4086" s="660">
        <v>0.189</v>
      </c>
    </row>
    <row r="4087" spans="33:35" ht="15" customHeight="1">
      <c r="AG4087" s="658" t="s">
        <v>7249</v>
      </c>
      <c r="AH4087" s="659" t="s">
        <v>5411</v>
      </c>
      <c r="AI4087" s="660">
        <v>0.26500000000000001</v>
      </c>
    </row>
    <row r="4088" spans="33:35" ht="15" customHeight="1">
      <c r="AG4088" s="658" t="s">
        <v>7250</v>
      </c>
      <c r="AH4088" s="659" t="s">
        <v>5412</v>
      </c>
      <c r="AI4088" s="660">
        <v>0.30299999999999999</v>
      </c>
    </row>
    <row r="4089" spans="33:35" ht="15" customHeight="1">
      <c r="AG4089" s="658" t="s">
        <v>7251</v>
      </c>
      <c r="AH4089" s="659" t="s">
        <v>5413</v>
      </c>
      <c r="AI4089" s="660">
        <v>0.34099999999999997</v>
      </c>
    </row>
    <row r="4090" spans="33:35" ht="15" customHeight="1">
      <c r="AG4090" s="658" t="s">
        <v>8512</v>
      </c>
      <c r="AH4090" s="659" t="s">
        <v>8204</v>
      </c>
      <c r="AI4090" s="660">
        <v>0.34499999999999997</v>
      </c>
    </row>
    <row r="4091" spans="33:35" ht="15" customHeight="1">
      <c r="AG4091" s="658" t="s">
        <v>7252</v>
      </c>
      <c r="AH4091" s="659" t="s">
        <v>5414</v>
      </c>
      <c r="AI4091" s="660">
        <v>0.23900000000000002</v>
      </c>
    </row>
    <row r="4092" spans="33:35" ht="15" customHeight="1">
      <c r="AG4092" s="658" t="s">
        <v>7253</v>
      </c>
      <c r="AH4092" s="659" t="s">
        <v>6139</v>
      </c>
      <c r="AI4092" s="660">
        <v>0.45300000000000001</v>
      </c>
    </row>
    <row r="4093" spans="33:35" ht="15" customHeight="1">
      <c r="AG4093" s="658" t="s">
        <v>8513</v>
      </c>
      <c r="AH4093" s="659" t="s">
        <v>8205</v>
      </c>
      <c r="AI4093" s="660">
        <v>0</v>
      </c>
    </row>
    <row r="4094" spans="33:35" ht="15" customHeight="1">
      <c r="AG4094" s="658" t="s">
        <v>8514</v>
      </c>
      <c r="AH4094" s="659" t="s">
        <v>8206</v>
      </c>
      <c r="AI4094" s="660">
        <v>0</v>
      </c>
    </row>
    <row r="4095" spans="33:35" ht="15" customHeight="1">
      <c r="AG4095" s="658" t="s">
        <v>8515</v>
      </c>
      <c r="AH4095" s="659" t="s">
        <v>8207</v>
      </c>
      <c r="AI4095" s="660">
        <v>0.45800000000000002</v>
      </c>
    </row>
    <row r="4096" spans="33:35" ht="15" customHeight="1">
      <c r="AG4096" s="658" t="s">
        <v>7254</v>
      </c>
      <c r="AH4096" s="659" t="s">
        <v>5417</v>
      </c>
      <c r="AI4096" s="660">
        <v>0.57399999999999995</v>
      </c>
    </row>
    <row r="4097" spans="33:35" ht="15" customHeight="1">
      <c r="AG4097" s="658" t="s">
        <v>7255</v>
      </c>
      <c r="AH4097" s="659" t="s">
        <v>5418</v>
      </c>
      <c r="AI4097" s="660">
        <v>0</v>
      </c>
    </row>
    <row r="4098" spans="33:35" ht="15" customHeight="1">
      <c r="AG4098" s="658" t="s">
        <v>7256</v>
      </c>
      <c r="AH4098" s="659" t="s">
        <v>6140</v>
      </c>
      <c r="AI4098" s="660">
        <v>0.307</v>
      </c>
    </row>
    <row r="4099" spans="33:35" ht="15" customHeight="1">
      <c r="AG4099" s="658" t="s">
        <v>7257</v>
      </c>
      <c r="AH4099" s="659" t="s">
        <v>5420</v>
      </c>
      <c r="AI4099" s="660">
        <v>0</v>
      </c>
    </row>
    <row r="4100" spans="33:35" ht="15" customHeight="1">
      <c r="AG4100" s="658" t="s">
        <v>7258</v>
      </c>
      <c r="AH4100" s="659" t="s">
        <v>5421</v>
      </c>
      <c r="AI4100" s="660">
        <v>0</v>
      </c>
    </row>
    <row r="4101" spans="33:35" ht="15" customHeight="1">
      <c r="AG4101" s="658" t="s">
        <v>8516</v>
      </c>
      <c r="AH4101" s="659" t="s">
        <v>8208</v>
      </c>
      <c r="AI4101" s="660">
        <v>4.2000000000000003E-2</v>
      </c>
    </row>
    <row r="4102" spans="33:35" ht="15" customHeight="1">
      <c r="AG4102" s="658" t="s">
        <v>8517</v>
      </c>
      <c r="AH4102" s="659" t="s">
        <v>8209</v>
      </c>
      <c r="AI4102" s="660">
        <v>0</v>
      </c>
    </row>
    <row r="4103" spans="33:35" ht="15" customHeight="1">
      <c r="AG4103" s="658" t="s">
        <v>8518</v>
      </c>
      <c r="AH4103" s="659" t="s">
        <v>8210</v>
      </c>
      <c r="AI4103" s="660">
        <v>0.52600000000000002</v>
      </c>
    </row>
    <row r="4104" spans="33:35" ht="15" customHeight="1">
      <c r="AG4104" s="658" t="s">
        <v>7259</v>
      </c>
      <c r="AH4104" s="659" t="s">
        <v>5426</v>
      </c>
      <c r="AI4104" s="660">
        <v>0.29300000000000004</v>
      </c>
    </row>
    <row r="4105" spans="33:35" ht="15" customHeight="1">
      <c r="AG4105" s="658" t="s">
        <v>8519</v>
      </c>
      <c r="AH4105" s="659" t="s">
        <v>8211</v>
      </c>
      <c r="AI4105" s="660">
        <v>0.46599999999999997</v>
      </c>
    </row>
    <row r="4106" spans="33:35" ht="15" customHeight="1">
      <c r="AG4106" s="658" t="s">
        <v>7260</v>
      </c>
      <c r="AH4106" s="659" t="s">
        <v>5427</v>
      </c>
      <c r="AI4106" s="660">
        <v>0.52800000000000002</v>
      </c>
    </row>
    <row r="4107" spans="33:35" ht="15" customHeight="1">
      <c r="AG4107" s="658" t="s">
        <v>7261</v>
      </c>
      <c r="AH4107" s="659" t="s">
        <v>5428</v>
      </c>
      <c r="AI4107" s="660">
        <v>0.45899999999999996</v>
      </c>
    </row>
    <row r="4108" spans="33:35" ht="15" customHeight="1">
      <c r="AG4108" s="658" t="s">
        <v>7262</v>
      </c>
      <c r="AH4108" s="659" t="s">
        <v>5429</v>
      </c>
      <c r="AI4108" s="660">
        <v>7.2999999999999995E-2</v>
      </c>
    </row>
    <row r="4109" spans="33:35" ht="15" customHeight="1">
      <c r="AG4109" s="658" t="s">
        <v>7263</v>
      </c>
      <c r="AH4109" s="659" t="s">
        <v>5430</v>
      </c>
      <c r="AI4109" s="660">
        <v>0.52600000000000002</v>
      </c>
    </row>
    <row r="4110" spans="33:35" ht="15" customHeight="1">
      <c r="AG4110" s="658" t="s">
        <v>7264</v>
      </c>
      <c r="AH4110" s="659" t="s">
        <v>5431</v>
      </c>
      <c r="AI4110" s="660">
        <v>0.48199999999999998</v>
      </c>
    </row>
    <row r="4111" spans="33:35" ht="15" customHeight="1">
      <c r="AG4111" s="658" t="s">
        <v>7265</v>
      </c>
      <c r="AH4111" s="659" t="s">
        <v>5432</v>
      </c>
      <c r="AI4111" s="660">
        <v>0</v>
      </c>
    </row>
    <row r="4112" spans="33:35" ht="15" customHeight="1">
      <c r="AG4112" s="658" t="s">
        <v>8520</v>
      </c>
      <c r="AH4112" s="659" t="s">
        <v>8212</v>
      </c>
      <c r="AI4112" s="660">
        <v>0.33799999999999997</v>
      </c>
    </row>
    <row r="4113" spans="33:35" ht="15" customHeight="1">
      <c r="AG4113" s="658" t="s">
        <v>8521</v>
      </c>
      <c r="AH4113" s="659" t="s">
        <v>8213</v>
      </c>
      <c r="AI4113" s="660">
        <v>0.46400000000000002</v>
      </c>
    </row>
    <row r="4114" spans="33:35" ht="15" customHeight="1">
      <c r="AG4114" s="658" t="s">
        <v>7266</v>
      </c>
      <c r="AH4114" s="659" t="s">
        <v>5434</v>
      </c>
      <c r="AI4114" s="660">
        <v>0.39500000000000002</v>
      </c>
    </row>
    <row r="4115" spans="33:35" ht="15" customHeight="1">
      <c r="AG4115" s="658" t="s">
        <v>7267</v>
      </c>
      <c r="AH4115" s="659" t="s">
        <v>3540</v>
      </c>
      <c r="AI4115" s="660">
        <v>0</v>
      </c>
    </row>
    <row r="4116" spans="33:35" ht="15" customHeight="1">
      <c r="AG4116" s="658" t="s">
        <v>7268</v>
      </c>
      <c r="AH4116" s="659" t="s">
        <v>3542</v>
      </c>
      <c r="AI4116" s="660">
        <v>0</v>
      </c>
    </row>
    <row r="4117" spans="33:35" ht="15" customHeight="1">
      <c r="AG4117" s="658" t="s">
        <v>7269</v>
      </c>
      <c r="AH4117" s="659" t="s">
        <v>5435</v>
      </c>
      <c r="AI4117" s="660">
        <v>0</v>
      </c>
    </row>
    <row r="4118" spans="33:35" ht="15" customHeight="1">
      <c r="AG4118" s="658" t="s">
        <v>8522</v>
      </c>
      <c r="AH4118" s="659" t="s">
        <v>8214</v>
      </c>
      <c r="AI4118" s="660">
        <v>0.32300000000000001</v>
      </c>
    </row>
    <row r="4119" spans="33:35" ht="15" customHeight="1">
      <c r="AG4119" s="658" t="s">
        <v>7270</v>
      </c>
      <c r="AH4119" s="659" t="s">
        <v>5438</v>
      </c>
      <c r="AI4119" s="660">
        <v>0.45300000000000001</v>
      </c>
    </row>
    <row r="4120" spans="33:35" ht="15" customHeight="1">
      <c r="AG4120" s="658" t="s">
        <v>7271</v>
      </c>
      <c r="AH4120" s="659" t="s">
        <v>5439</v>
      </c>
      <c r="AI4120" s="660">
        <v>0.40799999999999997</v>
      </c>
    </row>
    <row r="4121" spans="33:35" ht="15" customHeight="1">
      <c r="AG4121" s="658" t="s">
        <v>7272</v>
      </c>
      <c r="AH4121" s="659" t="s">
        <v>5440</v>
      </c>
      <c r="AI4121" s="660">
        <v>0.57099999999999995</v>
      </c>
    </row>
    <row r="4122" spans="33:35" ht="15" customHeight="1">
      <c r="AG4122" s="658" t="s">
        <v>7273</v>
      </c>
      <c r="AH4122" s="659" t="s">
        <v>5441</v>
      </c>
      <c r="AI4122" s="660">
        <v>0.39399999999999996</v>
      </c>
    </row>
    <row r="4123" spans="33:35" ht="15" customHeight="1">
      <c r="AG4123" s="658" t="s">
        <v>7274</v>
      </c>
      <c r="AH4123" s="659" t="s">
        <v>5442</v>
      </c>
      <c r="AI4123" s="660">
        <v>0.57200000000000006</v>
      </c>
    </row>
    <row r="4124" spans="33:35" ht="15" customHeight="1">
      <c r="AG4124" s="658" t="s">
        <v>7275</v>
      </c>
      <c r="AH4124" s="659" t="s">
        <v>5443</v>
      </c>
      <c r="AI4124" s="660">
        <v>0.93800000000000006</v>
      </c>
    </row>
    <row r="4125" spans="33:35" ht="15" customHeight="1">
      <c r="AG4125" s="658" t="s">
        <v>7276</v>
      </c>
      <c r="AH4125" s="659" t="s">
        <v>5444</v>
      </c>
      <c r="AI4125" s="660">
        <v>0.437</v>
      </c>
    </row>
    <row r="4126" spans="33:35" ht="15" customHeight="1">
      <c r="AG4126" s="658" t="s">
        <v>7277</v>
      </c>
      <c r="AH4126" s="659" t="s">
        <v>5446</v>
      </c>
      <c r="AI4126" s="660">
        <v>0.42899999999999999</v>
      </c>
    </row>
    <row r="4127" spans="33:35" ht="15" customHeight="1">
      <c r="AG4127" s="658" t="s">
        <v>7278</v>
      </c>
      <c r="AH4127" s="659" t="s">
        <v>5447</v>
      </c>
      <c r="AI4127" s="660">
        <v>0.55099999999999993</v>
      </c>
    </row>
    <row r="4128" spans="33:35" ht="15" customHeight="1">
      <c r="AG4128" s="658" t="s">
        <v>8523</v>
      </c>
      <c r="AH4128" s="659" t="s">
        <v>8215</v>
      </c>
      <c r="AI4128" s="660">
        <v>0.28600000000000003</v>
      </c>
    </row>
    <row r="4129" spans="33:35" ht="15" customHeight="1">
      <c r="AG4129" s="658" t="s">
        <v>8524</v>
      </c>
      <c r="AH4129" s="659" t="s">
        <v>8216</v>
      </c>
      <c r="AI4129" s="660">
        <v>0.34</v>
      </c>
    </row>
    <row r="4130" spans="33:35" ht="15" customHeight="1">
      <c r="AG4130" s="658" t="s">
        <v>7279</v>
      </c>
      <c r="AH4130" s="659" t="s">
        <v>5448</v>
      </c>
      <c r="AI4130" s="660">
        <v>0.308</v>
      </c>
    </row>
    <row r="4131" spans="33:35" ht="15" customHeight="1">
      <c r="AG4131" s="658" t="s">
        <v>7280</v>
      </c>
      <c r="AH4131" s="659" t="s">
        <v>5449</v>
      </c>
      <c r="AI4131" s="660">
        <v>0.48299999999999998</v>
      </c>
    </row>
    <row r="4132" spans="33:35" ht="15" customHeight="1">
      <c r="AG4132" s="658" t="s">
        <v>7281</v>
      </c>
      <c r="AH4132" s="659" t="s">
        <v>5450</v>
      </c>
      <c r="AI4132" s="660">
        <v>0.53399999999999992</v>
      </c>
    </row>
    <row r="4133" spans="33:35" ht="15" customHeight="1">
      <c r="AG4133" s="658" t="s">
        <v>8525</v>
      </c>
      <c r="AH4133" s="659" t="s">
        <v>8217</v>
      </c>
      <c r="AI4133" s="660">
        <v>0.35499999999999998</v>
      </c>
    </row>
    <row r="4134" spans="33:35" ht="15" customHeight="1">
      <c r="AG4134" s="658" t="s">
        <v>7289</v>
      </c>
      <c r="AH4134" s="659" t="s">
        <v>1100</v>
      </c>
      <c r="AI4134" s="660">
        <v>0.4</v>
      </c>
    </row>
    <row r="4135" spans="33:35" ht="15" customHeight="1">
      <c r="AG4135" s="658" t="s">
        <v>7290</v>
      </c>
      <c r="AH4135" s="659" t="s">
        <v>5453</v>
      </c>
      <c r="AI4135" s="660">
        <v>0.29599999999999999</v>
      </c>
    </row>
    <row r="4136" spans="33:35" ht="15" customHeight="1">
      <c r="AG4136" s="658" t="s">
        <v>7291</v>
      </c>
      <c r="AH4136" s="659" t="s">
        <v>5454</v>
      </c>
      <c r="AI4136" s="660">
        <v>0.36399999999999999</v>
      </c>
    </row>
    <row r="4137" spans="33:35" ht="15" customHeight="1">
      <c r="AG4137" s="658" t="s">
        <v>7295</v>
      </c>
      <c r="AH4137" s="659" t="s">
        <v>5456</v>
      </c>
      <c r="AI4137" s="660">
        <v>0.59199999999999997</v>
      </c>
    </row>
    <row r="4138" spans="33:35" ht="15" customHeight="1">
      <c r="AG4138" s="658" t="s">
        <v>7282</v>
      </c>
      <c r="AH4138" s="659" t="s">
        <v>3572</v>
      </c>
      <c r="AI4138" s="660">
        <v>0</v>
      </c>
    </row>
    <row r="4139" spans="33:35" ht="15" customHeight="1">
      <c r="AG4139" s="658" t="s">
        <v>7283</v>
      </c>
      <c r="AH4139" s="659" t="s">
        <v>3574</v>
      </c>
      <c r="AI4139" s="660">
        <v>0</v>
      </c>
    </row>
    <row r="4140" spans="33:35" ht="15" customHeight="1">
      <c r="AG4140" s="658" t="s">
        <v>7284</v>
      </c>
      <c r="AH4140" s="659" t="s">
        <v>3576</v>
      </c>
      <c r="AI4140" s="660">
        <v>0.2</v>
      </c>
    </row>
    <row r="4141" spans="33:35" ht="15" customHeight="1">
      <c r="AG4141" s="658" t="s">
        <v>7285</v>
      </c>
      <c r="AH4141" s="659" t="s">
        <v>3578</v>
      </c>
      <c r="AI4141" s="660">
        <v>0.45100000000000001</v>
      </c>
    </row>
    <row r="4142" spans="33:35" ht="15" customHeight="1">
      <c r="AG4142" s="658" t="s">
        <v>7286</v>
      </c>
      <c r="AH4142" s="659" t="s">
        <v>2896</v>
      </c>
      <c r="AI4142" s="660">
        <v>0</v>
      </c>
    </row>
    <row r="4143" spans="33:35" ht="15" customHeight="1">
      <c r="AG4143" s="658" t="s">
        <v>7287</v>
      </c>
      <c r="AH4143" s="659" t="s">
        <v>2897</v>
      </c>
      <c r="AI4143" s="660">
        <v>0.2</v>
      </c>
    </row>
    <row r="4144" spans="33:35" ht="15" customHeight="1">
      <c r="AG4144" s="658" t="s">
        <v>7288</v>
      </c>
      <c r="AH4144" s="659" t="s">
        <v>3584</v>
      </c>
      <c r="AI4144" s="660">
        <v>0.52100000000000002</v>
      </c>
    </row>
    <row r="4145" spans="33:35" ht="15" customHeight="1">
      <c r="AG4145" s="658" t="s">
        <v>7292</v>
      </c>
      <c r="AH4145" s="659" t="s">
        <v>5455</v>
      </c>
      <c r="AI4145" s="660">
        <v>0.41300000000000003</v>
      </c>
    </row>
    <row r="4146" spans="33:35" ht="15" customHeight="1">
      <c r="AG4146" s="658" t="s">
        <v>7293</v>
      </c>
      <c r="AH4146" s="659" t="s">
        <v>2070</v>
      </c>
      <c r="AI4146" s="660">
        <v>0</v>
      </c>
    </row>
    <row r="4147" spans="33:35" ht="15" customHeight="1">
      <c r="AG4147" s="658" t="s">
        <v>7294</v>
      </c>
      <c r="AH4147" s="659" t="s">
        <v>3595</v>
      </c>
      <c r="AI4147" s="660">
        <v>0.45300000000000001</v>
      </c>
    </row>
    <row r="4148" spans="33:35" ht="15" customHeight="1">
      <c r="AG4148" s="658" t="s">
        <v>7296</v>
      </c>
      <c r="AH4148" s="659" t="s">
        <v>5457</v>
      </c>
      <c r="AI4148" s="660">
        <v>0.316</v>
      </c>
    </row>
    <row r="4149" spans="33:35" ht="15" customHeight="1">
      <c r="AG4149" s="658" t="s">
        <v>7297</v>
      </c>
      <c r="AH4149" s="659" t="s">
        <v>5458</v>
      </c>
      <c r="AI4149" s="660">
        <v>0.308</v>
      </c>
    </row>
    <row r="4150" spans="33:35" ht="15" customHeight="1">
      <c r="AG4150" s="658" t="s">
        <v>7298</v>
      </c>
      <c r="AH4150" s="659" t="s">
        <v>5459</v>
      </c>
      <c r="AI4150" s="660">
        <v>0.70699999999999996</v>
      </c>
    </row>
    <row r="4151" spans="33:35" ht="15" customHeight="1">
      <c r="AG4151" s="658" t="s">
        <v>7301</v>
      </c>
      <c r="AH4151" s="659" t="s">
        <v>5460</v>
      </c>
      <c r="AI4151" s="660">
        <v>0.71299999999999997</v>
      </c>
    </row>
    <row r="4152" spans="33:35" ht="15" customHeight="1">
      <c r="AG4152" s="658" t="s">
        <v>7302</v>
      </c>
      <c r="AH4152" s="659" t="s">
        <v>5461</v>
      </c>
      <c r="AI4152" s="660">
        <v>0.308</v>
      </c>
    </row>
    <row r="4153" spans="33:35" ht="15" customHeight="1">
      <c r="AG4153" s="658" t="s">
        <v>7303</v>
      </c>
      <c r="AH4153" s="659" t="s">
        <v>5462</v>
      </c>
      <c r="AI4153" s="660">
        <v>0.51400000000000001</v>
      </c>
    </row>
    <row r="4154" spans="33:35" ht="15" customHeight="1">
      <c r="AG4154" s="658" t="s">
        <v>7300</v>
      </c>
      <c r="AH4154" s="659" t="s">
        <v>5463</v>
      </c>
      <c r="AI4154" s="660">
        <v>0.308</v>
      </c>
    </row>
    <row r="4155" spans="33:35" ht="15" customHeight="1">
      <c r="AG4155" s="658" t="s">
        <v>7299</v>
      </c>
      <c r="AH4155" s="659" t="s">
        <v>5464</v>
      </c>
      <c r="AI4155" s="660">
        <v>0.308</v>
      </c>
    </row>
    <row r="4156" spans="33:35" ht="15" customHeight="1">
      <c r="AG4156" s="658" t="s">
        <v>7304</v>
      </c>
      <c r="AH4156" s="659" t="s">
        <v>5465</v>
      </c>
      <c r="AI4156" s="660">
        <v>0.45100000000000001</v>
      </c>
    </row>
    <row r="4157" spans="33:35" ht="15" customHeight="1">
      <c r="AG4157" s="658" t="s">
        <v>7305</v>
      </c>
      <c r="AH4157" s="659" t="s">
        <v>5466</v>
      </c>
      <c r="AI4157" s="660">
        <v>0.50800000000000001</v>
      </c>
    </row>
    <row r="4158" spans="33:35" ht="15" customHeight="1">
      <c r="AG4158" s="658" t="s">
        <v>7306</v>
      </c>
      <c r="AH4158" s="659" t="s">
        <v>5467</v>
      </c>
      <c r="AI4158" s="660">
        <v>0.47699999999999998</v>
      </c>
    </row>
    <row r="4159" spans="33:35" ht="15" customHeight="1">
      <c r="AG4159" s="658" t="s">
        <v>7307</v>
      </c>
      <c r="AH4159" s="659" t="s">
        <v>5468</v>
      </c>
      <c r="AI4159" s="660">
        <v>0.32300000000000001</v>
      </c>
    </row>
    <row r="4160" spans="33:35" ht="15" customHeight="1">
      <c r="AG4160" s="658" t="s">
        <v>7308</v>
      </c>
      <c r="AH4160" s="659" t="s">
        <v>3614</v>
      </c>
      <c r="AI4160" s="660">
        <v>0.38900000000000001</v>
      </c>
    </row>
    <row r="4161" spans="33:35" ht="15" customHeight="1">
      <c r="AG4161" s="658" t="s">
        <v>7309</v>
      </c>
      <c r="AH4161" s="659" t="s">
        <v>5469</v>
      </c>
      <c r="AI4161" s="660">
        <v>0.308</v>
      </c>
    </row>
    <row r="4162" spans="33:35" ht="15" customHeight="1">
      <c r="AG4162" s="658" t="s">
        <v>7310</v>
      </c>
      <c r="AH4162" s="659" t="s">
        <v>5470</v>
      </c>
      <c r="AI4162" s="660">
        <v>0.308</v>
      </c>
    </row>
    <row r="4163" spans="33:35" ht="15" customHeight="1">
      <c r="AG4163" s="658" t="s">
        <v>7311</v>
      </c>
      <c r="AH4163" s="659" t="s">
        <v>5471</v>
      </c>
      <c r="AI4163" s="660">
        <v>0.38600000000000001</v>
      </c>
    </row>
    <row r="4164" spans="33:35" ht="15" customHeight="1">
      <c r="AG4164" s="658" t="s">
        <v>7312</v>
      </c>
      <c r="AH4164" s="659" t="s">
        <v>5472</v>
      </c>
      <c r="AI4164" s="660">
        <v>0.40400000000000003</v>
      </c>
    </row>
    <row r="4165" spans="33:35" ht="15" customHeight="1">
      <c r="AG4165" s="658" t="s">
        <v>7313</v>
      </c>
      <c r="AH4165" s="659" t="s">
        <v>5473</v>
      </c>
      <c r="AI4165" s="660">
        <v>0.35799999999999998</v>
      </c>
    </row>
    <row r="4166" spans="33:35" ht="15" customHeight="1">
      <c r="AG4166" s="658" t="s">
        <v>7314</v>
      </c>
      <c r="AH4166" s="659" t="s">
        <v>5474</v>
      </c>
      <c r="AI4166" s="660">
        <v>0.49099999999999999</v>
      </c>
    </row>
    <row r="4167" spans="33:35" ht="15" customHeight="1">
      <c r="AG4167" s="658" t="s">
        <v>7315</v>
      </c>
      <c r="AH4167" s="659" t="s">
        <v>5475</v>
      </c>
      <c r="AI4167" s="660">
        <v>0.40799999999999997</v>
      </c>
    </row>
    <row r="4168" spans="33:35" ht="15" customHeight="1">
      <c r="AG4168" s="658" t="s">
        <v>7316</v>
      </c>
      <c r="AH4168" s="659" t="s">
        <v>6141</v>
      </c>
      <c r="AI4168" s="660">
        <v>0.54699999999999993</v>
      </c>
    </row>
    <row r="4169" spans="33:35" ht="15" customHeight="1">
      <c r="AG4169" s="658" t="s">
        <v>7317</v>
      </c>
      <c r="AH4169" s="659" t="s">
        <v>6142</v>
      </c>
      <c r="AI4169" s="660">
        <v>0.252</v>
      </c>
    </row>
    <row r="4170" spans="33:35" ht="15" customHeight="1">
      <c r="AG4170" s="658" t="s">
        <v>7318</v>
      </c>
      <c r="AH4170" s="659" t="s">
        <v>5477</v>
      </c>
      <c r="AI4170" s="660">
        <v>0.39599999999999996</v>
      </c>
    </row>
    <row r="4171" spans="33:35" ht="15" customHeight="1">
      <c r="AG4171" s="658" t="s">
        <v>7319</v>
      </c>
      <c r="AH4171" s="659" t="s">
        <v>5478</v>
      </c>
      <c r="AI4171" s="660">
        <v>0.32699999999999996</v>
      </c>
    </row>
    <row r="4172" spans="33:35" ht="15" customHeight="1">
      <c r="AG4172" s="658" t="s">
        <v>7320</v>
      </c>
      <c r="AH4172" s="659" t="s">
        <v>5479</v>
      </c>
      <c r="AI4172" s="660">
        <v>0.44900000000000001</v>
      </c>
    </row>
    <row r="4173" spans="33:35" ht="15" customHeight="1">
      <c r="AG4173" s="658" t="s">
        <v>7321</v>
      </c>
      <c r="AH4173" s="659" t="s">
        <v>3631</v>
      </c>
      <c r="AI4173" s="660">
        <v>0</v>
      </c>
    </row>
    <row r="4174" spans="33:35" ht="15" customHeight="1">
      <c r="AG4174" s="658" t="s">
        <v>7322</v>
      </c>
      <c r="AH4174" s="659" t="s">
        <v>3633</v>
      </c>
      <c r="AI4174" s="660">
        <v>0</v>
      </c>
    </row>
    <row r="4175" spans="33:35" ht="15" customHeight="1">
      <c r="AG4175" s="658" t="s">
        <v>7323</v>
      </c>
      <c r="AH4175" s="659" t="s">
        <v>5480</v>
      </c>
      <c r="AI4175" s="660">
        <v>0.59499999999999997</v>
      </c>
    </row>
    <row r="4176" spans="33:35" ht="15" customHeight="1">
      <c r="AG4176" s="658" t="s">
        <v>7324</v>
      </c>
      <c r="AH4176" s="659" t="s">
        <v>5481</v>
      </c>
      <c r="AI4176" s="660">
        <v>0.30599999999999999</v>
      </c>
    </row>
    <row r="4177" spans="33:35" ht="15" customHeight="1">
      <c r="AG4177" s="658" t="s">
        <v>7325</v>
      </c>
      <c r="AH4177" s="659" t="s">
        <v>5482</v>
      </c>
      <c r="AI4177" s="660">
        <v>0.52200000000000002</v>
      </c>
    </row>
    <row r="4178" spans="33:35" ht="15" customHeight="1">
      <c r="AG4178" s="658" t="s">
        <v>7326</v>
      </c>
      <c r="AH4178" s="659" t="s">
        <v>5483</v>
      </c>
      <c r="AI4178" s="660">
        <v>0.45100000000000001</v>
      </c>
    </row>
    <row r="4179" spans="33:35" ht="15" customHeight="1">
      <c r="AG4179" s="658" t="s">
        <v>8526</v>
      </c>
      <c r="AH4179" s="659" t="s">
        <v>8218</v>
      </c>
      <c r="AI4179" s="660">
        <v>0.28600000000000003</v>
      </c>
    </row>
    <row r="4180" spans="33:35" ht="15" customHeight="1">
      <c r="AG4180" s="658" t="s">
        <v>7327</v>
      </c>
      <c r="AH4180" s="659" t="s">
        <v>5484</v>
      </c>
      <c r="AI4180" s="660">
        <v>0</v>
      </c>
    </row>
    <row r="4181" spans="33:35" ht="15" customHeight="1">
      <c r="AG4181" s="658" t="s">
        <v>7328</v>
      </c>
      <c r="AH4181" s="659" t="s">
        <v>6143</v>
      </c>
      <c r="AI4181" s="660">
        <v>0.59899999999999998</v>
      </c>
    </row>
    <row r="4182" spans="33:35" ht="15" customHeight="1">
      <c r="AG4182" s="658" t="s">
        <v>7329</v>
      </c>
      <c r="AH4182" s="659" t="s">
        <v>6144</v>
      </c>
      <c r="AI4182" s="660">
        <v>0.437</v>
      </c>
    </row>
    <row r="4183" spans="33:35" ht="15" customHeight="1">
      <c r="AG4183" s="658" t="s">
        <v>8527</v>
      </c>
      <c r="AH4183" s="659" t="s">
        <v>8219</v>
      </c>
      <c r="AI4183" s="660">
        <v>0</v>
      </c>
    </row>
    <row r="4184" spans="33:35" ht="15" customHeight="1">
      <c r="AG4184" s="658" t="s">
        <v>8528</v>
      </c>
      <c r="AH4184" s="659" t="s">
        <v>8220</v>
      </c>
      <c r="AI4184" s="660">
        <v>0.42299999999999999</v>
      </c>
    </row>
    <row r="4185" spans="33:35" ht="15" customHeight="1">
      <c r="AG4185" s="658" t="s">
        <v>7330</v>
      </c>
      <c r="AH4185" s="659" t="s">
        <v>5488</v>
      </c>
      <c r="AI4185" s="660">
        <v>0.441</v>
      </c>
    </row>
    <row r="4186" spans="33:35" ht="15" customHeight="1">
      <c r="AG4186" s="658" t="s">
        <v>7331</v>
      </c>
      <c r="AH4186" s="659" t="s">
        <v>2085</v>
      </c>
      <c r="AI4186" s="660">
        <v>0</v>
      </c>
    </row>
    <row r="4187" spans="33:35" ht="15" customHeight="1">
      <c r="AG4187" s="658" t="s">
        <v>7332</v>
      </c>
      <c r="AH4187" s="659" t="s">
        <v>3644</v>
      </c>
      <c r="AI4187" s="660">
        <v>0.378</v>
      </c>
    </row>
    <row r="4188" spans="33:35" ht="15" customHeight="1">
      <c r="AG4188" s="658" t="s">
        <v>7333</v>
      </c>
      <c r="AH4188" s="659" t="s">
        <v>2460</v>
      </c>
      <c r="AI4188" s="660">
        <v>0</v>
      </c>
    </row>
    <row r="4189" spans="33:35" ht="15" customHeight="1">
      <c r="AG4189" s="658" t="s">
        <v>7334</v>
      </c>
      <c r="AH4189" s="659" t="s">
        <v>2461</v>
      </c>
      <c r="AI4189" s="660">
        <v>0</v>
      </c>
    </row>
    <row r="4190" spans="33:35" ht="15" customHeight="1">
      <c r="AG4190" s="658" t="s">
        <v>7335</v>
      </c>
      <c r="AH4190" s="659" t="s">
        <v>3648</v>
      </c>
      <c r="AI4190" s="660">
        <v>0</v>
      </c>
    </row>
    <row r="4191" spans="33:35" ht="15" customHeight="1">
      <c r="AG4191" s="658" t="s">
        <v>7336</v>
      </c>
      <c r="AH4191" s="659" t="s">
        <v>3650</v>
      </c>
      <c r="AI4191" s="660">
        <v>0</v>
      </c>
    </row>
    <row r="4192" spans="33:35" ht="15" customHeight="1">
      <c r="AG4192" s="658" t="s">
        <v>7337</v>
      </c>
      <c r="AH4192" s="659" t="s">
        <v>3652</v>
      </c>
      <c r="AI4192" s="660">
        <v>0</v>
      </c>
    </row>
    <row r="4193" spans="33:35" ht="15" customHeight="1">
      <c r="AG4193" s="658" t="s">
        <v>7338</v>
      </c>
      <c r="AH4193" s="659" t="s">
        <v>3654</v>
      </c>
      <c r="AI4193" s="660">
        <v>0.1</v>
      </c>
    </row>
    <row r="4194" spans="33:35" ht="15" customHeight="1">
      <c r="AG4194" s="658" t="s">
        <v>7339</v>
      </c>
      <c r="AH4194" s="659" t="s">
        <v>5489</v>
      </c>
      <c r="AI4194" s="660">
        <v>0.3</v>
      </c>
    </row>
    <row r="4195" spans="33:35" ht="15" customHeight="1">
      <c r="AG4195" s="658" t="s">
        <v>7340</v>
      </c>
      <c r="AH4195" s="659" t="s">
        <v>5490</v>
      </c>
      <c r="AI4195" s="660">
        <v>0.4</v>
      </c>
    </row>
    <row r="4196" spans="33:35" ht="15" customHeight="1">
      <c r="AG4196" s="658" t="s">
        <v>8529</v>
      </c>
      <c r="AH4196" s="659" t="s">
        <v>8221</v>
      </c>
      <c r="AI4196" s="660">
        <v>0.57999999999999996</v>
      </c>
    </row>
    <row r="4197" spans="33:35" ht="15" customHeight="1">
      <c r="AG4197" s="658" t="s">
        <v>7341</v>
      </c>
      <c r="AH4197" s="659" t="s">
        <v>5493</v>
      </c>
      <c r="AI4197" s="660">
        <v>0.23599999999999999</v>
      </c>
    </row>
    <row r="4198" spans="33:35" ht="15" customHeight="1">
      <c r="AG4198" s="658" t="s">
        <v>7342</v>
      </c>
      <c r="AH4198" s="659" t="s">
        <v>5494</v>
      </c>
      <c r="AI4198" s="660">
        <v>0.442</v>
      </c>
    </row>
    <row r="4199" spans="33:35" ht="15" customHeight="1">
      <c r="AG4199" s="658" t="s">
        <v>7343</v>
      </c>
      <c r="AH4199" s="659" t="s">
        <v>5495</v>
      </c>
      <c r="AI4199" s="660">
        <v>0.40200000000000002</v>
      </c>
    </row>
    <row r="4200" spans="33:35" ht="15" customHeight="1">
      <c r="AG4200" s="658" t="s">
        <v>7344</v>
      </c>
      <c r="AH4200" s="659" t="s">
        <v>6145</v>
      </c>
      <c r="AI4200" s="660">
        <v>0</v>
      </c>
    </row>
    <row r="4201" spans="33:35" ht="15" customHeight="1">
      <c r="AG4201" s="658" t="s">
        <v>7345</v>
      </c>
      <c r="AH4201" s="659" t="s">
        <v>6146</v>
      </c>
      <c r="AI4201" s="660">
        <v>0.50600000000000001</v>
      </c>
    </row>
    <row r="4202" spans="33:35" ht="15" customHeight="1">
      <c r="AG4202" s="658" t="s">
        <v>7346</v>
      </c>
      <c r="AH4202" s="659" t="s">
        <v>5496</v>
      </c>
      <c r="AI4202" s="660">
        <v>0.41100000000000003</v>
      </c>
    </row>
    <row r="4203" spans="33:35" ht="15" customHeight="1">
      <c r="AG4203" s="658" t="s">
        <v>8530</v>
      </c>
      <c r="AH4203" s="659" t="s">
        <v>8222</v>
      </c>
      <c r="AI4203" s="660">
        <v>0</v>
      </c>
    </row>
    <row r="4204" spans="33:35" ht="15" customHeight="1">
      <c r="AG4204" s="658" t="s">
        <v>8531</v>
      </c>
      <c r="AH4204" s="659" t="s">
        <v>8223</v>
      </c>
      <c r="AI4204" s="660">
        <v>0.308</v>
      </c>
    </row>
    <row r="4205" spans="33:35" ht="15" customHeight="1">
      <c r="AG4205" s="658" t="s">
        <v>7347</v>
      </c>
      <c r="AH4205" s="659" t="s">
        <v>3664</v>
      </c>
      <c r="AI4205" s="660">
        <v>0</v>
      </c>
    </row>
    <row r="4206" spans="33:35" ht="15" customHeight="1">
      <c r="AG4206" s="658" t="s">
        <v>7348</v>
      </c>
      <c r="AH4206" s="659" t="s">
        <v>3666</v>
      </c>
      <c r="AI4206" s="660">
        <v>0.55400000000000005</v>
      </c>
    </row>
    <row r="4207" spans="33:35" ht="15" customHeight="1">
      <c r="AG4207" s="658" t="s">
        <v>7349</v>
      </c>
      <c r="AH4207" s="659" t="s">
        <v>5497</v>
      </c>
      <c r="AI4207" s="660">
        <v>0.46299999999999997</v>
      </c>
    </row>
    <row r="4208" spans="33:35" ht="15" customHeight="1">
      <c r="AG4208" s="658" t="s">
        <v>7350</v>
      </c>
      <c r="AH4208" s="659" t="s">
        <v>5498</v>
      </c>
      <c r="AI4208" s="660">
        <v>0</v>
      </c>
    </row>
    <row r="4209" spans="33:35" ht="15" customHeight="1">
      <c r="AG4209" s="658" t="s">
        <v>7351</v>
      </c>
      <c r="AH4209" s="659" t="s">
        <v>6147</v>
      </c>
      <c r="AI4209" s="660">
        <v>0.21199999999999999</v>
      </c>
    </row>
    <row r="4210" spans="33:35" ht="15" customHeight="1">
      <c r="AG4210" s="658" t="s">
        <v>7352</v>
      </c>
      <c r="AH4210" s="659" t="s">
        <v>1083</v>
      </c>
      <c r="AI4210" s="660">
        <v>0</v>
      </c>
    </row>
    <row r="4211" spans="33:35" ht="15" customHeight="1">
      <c r="AG4211" s="658" t="s">
        <v>7353</v>
      </c>
      <c r="AH4211" s="659" t="s">
        <v>1084</v>
      </c>
      <c r="AI4211" s="660">
        <v>0</v>
      </c>
    </row>
    <row r="4212" spans="33:35" ht="15" customHeight="1">
      <c r="AG4212" s="658" t="s">
        <v>7354</v>
      </c>
      <c r="AH4212" s="659" t="s">
        <v>1085</v>
      </c>
      <c r="AI4212" s="660">
        <v>0.2</v>
      </c>
    </row>
    <row r="4213" spans="33:35" ht="15" customHeight="1">
      <c r="AG4213" s="658" t="s">
        <v>7355</v>
      </c>
      <c r="AH4213" s="659" t="s">
        <v>1387</v>
      </c>
      <c r="AI4213" s="660">
        <v>0.22</v>
      </c>
    </row>
    <row r="4214" spans="33:35" ht="15" customHeight="1">
      <c r="AG4214" s="658" t="s">
        <v>7356</v>
      </c>
      <c r="AH4214" s="659" t="s">
        <v>1388</v>
      </c>
      <c r="AI4214" s="660">
        <v>0.3</v>
      </c>
    </row>
    <row r="4215" spans="33:35" ht="15" customHeight="1">
      <c r="AG4215" s="658" t="s">
        <v>7357</v>
      </c>
      <c r="AH4215" s="659" t="s">
        <v>1389</v>
      </c>
      <c r="AI4215" s="660">
        <v>0.34899999999999998</v>
      </c>
    </row>
    <row r="4216" spans="33:35" ht="15" customHeight="1">
      <c r="AG4216" s="658" t="s">
        <v>7358</v>
      </c>
      <c r="AH4216" s="659" t="s">
        <v>1390</v>
      </c>
      <c r="AI4216" s="660">
        <v>0.37</v>
      </c>
    </row>
    <row r="4217" spans="33:35" ht="15" customHeight="1">
      <c r="AG4217" s="658" t="s">
        <v>8532</v>
      </c>
      <c r="AH4217" s="659" t="s">
        <v>1391</v>
      </c>
      <c r="AI4217" s="660">
        <v>0.4</v>
      </c>
    </row>
    <row r="4218" spans="33:35" ht="15" customHeight="1">
      <c r="AG4218" s="658" t="s">
        <v>8533</v>
      </c>
      <c r="AH4218" s="659" t="s">
        <v>8224</v>
      </c>
      <c r="AI4218" s="660">
        <v>0.40799999999999997</v>
      </c>
    </row>
    <row r="4219" spans="33:35" ht="15" customHeight="1">
      <c r="AG4219" s="658" t="s">
        <v>7359</v>
      </c>
      <c r="AH4219" s="659" t="s">
        <v>5500</v>
      </c>
      <c r="AI4219" s="660">
        <v>0.45300000000000001</v>
      </c>
    </row>
    <row r="4220" spans="33:35" ht="15" customHeight="1">
      <c r="AG4220" s="658" t="s">
        <v>7360</v>
      </c>
      <c r="AH4220" s="659" t="s">
        <v>1436</v>
      </c>
      <c r="AI4220" s="660">
        <v>0</v>
      </c>
    </row>
    <row r="4221" spans="33:35" ht="15" customHeight="1">
      <c r="AG4221" s="658" t="s">
        <v>7361</v>
      </c>
      <c r="AH4221" s="659" t="s">
        <v>1437</v>
      </c>
      <c r="AI4221" s="660">
        <v>0.27599999999999997</v>
      </c>
    </row>
    <row r="4222" spans="33:35" ht="15" customHeight="1">
      <c r="AG4222" s="658" t="s">
        <v>7362</v>
      </c>
      <c r="AH4222" s="659" t="s">
        <v>5501</v>
      </c>
      <c r="AI4222" s="660">
        <v>0.46100000000000002</v>
      </c>
    </row>
    <row r="4223" spans="33:35" ht="15" customHeight="1">
      <c r="AG4223" s="658" t="s">
        <v>7363</v>
      </c>
      <c r="AH4223" s="659" t="s">
        <v>5502</v>
      </c>
      <c r="AI4223" s="660">
        <v>0</v>
      </c>
    </row>
    <row r="4224" spans="33:35" ht="15" customHeight="1">
      <c r="AG4224" s="658" t="s">
        <v>7364</v>
      </c>
      <c r="AH4224" s="659" t="s">
        <v>6148</v>
      </c>
      <c r="AI4224" s="660">
        <v>0.48299999999999998</v>
      </c>
    </row>
    <row r="4225" spans="33:35" ht="15" customHeight="1">
      <c r="AG4225" s="658" t="s">
        <v>7365</v>
      </c>
      <c r="AH4225" s="659" t="s">
        <v>5504</v>
      </c>
      <c r="AI4225" s="660">
        <v>0</v>
      </c>
    </row>
    <row r="4226" spans="33:35" ht="15" customHeight="1">
      <c r="AG4226" s="658" t="s">
        <v>7366</v>
      </c>
      <c r="AH4226" s="659" t="s">
        <v>6149</v>
      </c>
      <c r="AI4226" s="660">
        <v>0.44</v>
      </c>
    </row>
    <row r="4227" spans="33:35" ht="15" customHeight="1">
      <c r="AG4227" s="658" t="s">
        <v>7367</v>
      </c>
      <c r="AH4227" s="659" t="s">
        <v>5506</v>
      </c>
      <c r="AI4227" s="660">
        <v>0</v>
      </c>
    </row>
    <row r="4228" spans="33:35" ht="15" customHeight="1">
      <c r="AG4228" s="658" t="s">
        <v>7368</v>
      </c>
      <c r="AH4228" s="659" t="s">
        <v>5507</v>
      </c>
      <c r="AI4228" s="660">
        <v>0</v>
      </c>
    </row>
    <row r="4229" spans="33:35" ht="15" customHeight="1">
      <c r="AG4229" s="658" t="s">
        <v>7369</v>
      </c>
      <c r="AH4229" s="659" t="s">
        <v>5508</v>
      </c>
      <c r="AI4229" s="660">
        <v>0</v>
      </c>
    </row>
    <row r="4230" spans="33:35" ht="15" customHeight="1">
      <c r="AG4230" s="658" t="s">
        <v>7370</v>
      </c>
      <c r="AH4230" s="659" t="s">
        <v>5509</v>
      </c>
      <c r="AI4230" s="660">
        <v>0</v>
      </c>
    </row>
    <row r="4231" spans="33:35" ht="15" customHeight="1">
      <c r="AG4231" s="658" t="s">
        <v>8534</v>
      </c>
      <c r="AH4231" s="659" t="s">
        <v>8225</v>
      </c>
      <c r="AI4231" s="660">
        <v>0</v>
      </c>
    </row>
    <row r="4232" spans="33:35" ht="15" customHeight="1">
      <c r="AG4232" s="658" t="s">
        <v>8535</v>
      </c>
      <c r="AH4232" s="659" t="s">
        <v>8226</v>
      </c>
      <c r="AI4232" s="660">
        <v>0</v>
      </c>
    </row>
    <row r="4233" spans="33:35" ht="15" customHeight="1">
      <c r="AG4233" s="658" t="s">
        <v>8536</v>
      </c>
      <c r="AH4233" s="659" t="s">
        <v>8227</v>
      </c>
      <c r="AI4233" s="660">
        <v>0.53100000000000003</v>
      </c>
    </row>
    <row r="4234" spans="33:35" ht="15" customHeight="1">
      <c r="AG4234" s="658" t="s">
        <v>7371</v>
      </c>
      <c r="AH4234" s="659" t="s">
        <v>5511</v>
      </c>
      <c r="AI4234" s="660">
        <v>0</v>
      </c>
    </row>
    <row r="4235" spans="33:35" ht="15" customHeight="1">
      <c r="AG4235" s="658" t="s">
        <v>7372</v>
      </c>
      <c r="AH4235" s="659" t="s">
        <v>5512</v>
      </c>
      <c r="AI4235" s="660">
        <v>0.44800000000000001</v>
      </c>
    </row>
    <row r="4236" spans="33:35" ht="15" customHeight="1">
      <c r="AG4236" s="658" t="s">
        <v>7373</v>
      </c>
      <c r="AH4236" s="659" t="s">
        <v>5513</v>
      </c>
      <c r="AI4236" s="660">
        <v>0</v>
      </c>
    </row>
    <row r="4237" spans="33:35" ht="15" customHeight="1">
      <c r="AG4237" s="658" t="s">
        <v>8537</v>
      </c>
      <c r="AH4237" s="659" t="s">
        <v>8228</v>
      </c>
      <c r="AI4237" s="660">
        <v>0.51800000000000002</v>
      </c>
    </row>
    <row r="4238" spans="33:35" ht="15" customHeight="1">
      <c r="AG4238" s="658" t="s">
        <v>7374</v>
      </c>
      <c r="AH4238" s="659" t="s">
        <v>5514</v>
      </c>
      <c r="AI4238" s="660">
        <v>0</v>
      </c>
    </row>
    <row r="4239" spans="33:35" ht="15" customHeight="1">
      <c r="AG4239" s="658" t="s">
        <v>7375</v>
      </c>
      <c r="AH4239" s="659" t="s">
        <v>5515</v>
      </c>
      <c r="AI4239" s="660">
        <v>0.49200000000000005</v>
      </c>
    </row>
    <row r="4240" spans="33:35" ht="15" customHeight="1">
      <c r="AG4240" s="658" t="s">
        <v>7376</v>
      </c>
      <c r="AH4240" s="659" t="s">
        <v>1091</v>
      </c>
      <c r="AI4240" s="660">
        <v>0</v>
      </c>
    </row>
    <row r="4241" spans="33:35" ht="15" customHeight="1">
      <c r="AG4241" s="658" t="s">
        <v>7377</v>
      </c>
      <c r="AH4241" s="659" t="s">
        <v>1092</v>
      </c>
      <c r="AI4241" s="660">
        <v>0</v>
      </c>
    </row>
    <row r="4242" spans="33:35" ht="15" customHeight="1">
      <c r="AG4242" s="658" t="s">
        <v>7378</v>
      </c>
      <c r="AH4242" s="659" t="s">
        <v>1093</v>
      </c>
      <c r="AI4242" s="660">
        <v>0.25900000000000001</v>
      </c>
    </row>
    <row r="4243" spans="33:35" ht="15" customHeight="1">
      <c r="AG4243" s="658" t="s">
        <v>7379</v>
      </c>
      <c r="AH4243" s="659" t="s">
        <v>1094</v>
      </c>
      <c r="AI4243" s="660">
        <v>0.25999999999999995</v>
      </c>
    </row>
    <row r="4244" spans="33:35" ht="15" customHeight="1">
      <c r="AG4244" s="658" t="s">
        <v>7380</v>
      </c>
      <c r="AH4244" s="659" t="s">
        <v>1095</v>
      </c>
      <c r="AI4244" s="660">
        <v>0.22599999999999998</v>
      </c>
    </row>
    <row r="4245" spans="33:35" ht="15" customHeight="1">
      <c r="AG4245" s="658" t="s">
        <v>7381</v>
      </c>
      <c r="AH4245" s="659" t="s">
        <v>1096</v>
      </c>
      <c r="AI4245" s="660">
        <v>0.21800000000000003</v>
      </c>
    </row>
    <row r="4246" spans="33:35" ht="15" customHeight="1">
      <c r="AG4246" s="658" t="s">
        <v>7382</v>
      </c>
      <c r="AH4246" s="659" t="s">
        <v>1097</v>
      </c>
      <c r="AI4246" s="660">
        <v>0.32</v>
      </c>
    </row>
    <row r="4247" spans="33:35" ht="15" customHeight="1">
      <c r="AG4247" s="658" t="s">
        <v>7383</v>
      </c>
      <c r="AH4247" s="659" t="s">
        <v>1098</v>
      </c>
      <c r="AI4247" s="660">
        <v>0.378</v>
      </c>
    </row>
    <row r="4248" spans="33:35" ht="15" customHeight="1">
      <c r="AG4248" s="658" t="s">
        <v>7384</v>
      </c>
      <c r="AH4248" s="659" t="s">
        <v>1099</v>
      </c>
      <c r="AI4248" s="660">
        <v>0.25</v>
      </c>
    </row>
    <row r="4249" spans="33:35" ht="15" customHeight="1">
      <c r="AG4249" s="658" t="s">
        <v>7385</v>
      </c>
      <c r="AH4249" s="659" t="s">
        <v>2480</v>
      </c>
      <c r="AI4249" s="660">
        <v>0.35</v>
      </c>
    </row>
    <row r="4250" spans="33:35" ht="15" customHeight="1">
      <c r="AG4250" s="658" t="s">
        <v>7386</v>
      </c>
      <c r="AH4250" s="659" t="s">
        <v>2481</v>
      </c>
      <c r="AI4250" s="660">
        <v>0.18100000000000002</v>
      </c>
    </row>
    <row r="4251" spans="33:35" ht="15" customHeight="1">
      <c r="AG4251" s="658" t="s">
        <v>7387</v>
      </c>
      <c r="AH4251" s="659" t="s">
        <v>2482</v>
      </c>
      <c r="AI4251" s="660">
        <v>0.23399999999999999</v>
      </c>
    </row>
    <row r="4252" spans="33:35" ht="15" customHeight="1">
      <c r="AG4252" s="658" t="s">
        <v>7388</v>
      </c>
      <c r="AH4252" s="659" t="s">
        <v>5516</v>
      </c>
      <c r="AI4252" s="660">
        <v>0.38699999999999996</v>
      </c>
    </row>
    <row r="4253" spans="33:35" ht="15" customHeight="1">
      <c r="AG4253" s="658" t="s">
        <v>8538</v>
      </c>
      <c r="AH4253" s="659" t="s">
        <v>8229</v>
      </c>
      <c r="AI4253" s="660">
        <v>6.8000000000000005E-2</v>
      </c>
    </row>
    <row r="4254" spans="33:35" ht="15" customHeight="1">
      <c r="AG4254" s="658" t="s">
        <v>8539</v>
      </c>
      <c r="AH4254" s="659" t="s">
        <v>8230</v>
      </c>
      <c r="AI4254" s="660">
        <v>0.21199999999999999</v>
      </c>
    </row>
    <row r="4255" spans="33:35" ht="15" customHeight="1">
      <c r="AG4255" s="658" t="s">
        <v>8540</v>
      </c>
      <c r="AH4255" s="659" t="s">
        <v>8231</v>
      </c>
      <c r="AI4255" s="660">
        <v>0.23100000000000001</v>
      </c>
    </row>
    <row r="4256" spans="33:35" ht="15" customHeight="1">
      <c r="AG4256" s="658" t="s">
        <v>7389</v>
      </c>
      <c r="AH4256" s="659" t="s">
        <v>5518</v>
      </c>
      <c r="AI4256" s="660">
        <v>0.45300000000000001</v>
      </c>
    </row>
    <row r="4257" spans="33:35" ht="15" customHeight="1">
      <c r="AG4257" s="658" t="s">
        <v>7390</v>
      </c>
      <c r="AH4257" s="659" t="s">
        <v>5519</v>
      </c>
      <c r="AI4257" s="660">
        <v>0.55800000000000005</v>
      </c>
    </row>
    <row r="4258" spans="33:35" ht="15" customHeight="1">
      <c r="AG4258" s="658" t="s">
        <v>7391</v>
      </c>
      <c r="AH4258" s="659" t="s">
        <v>3725</v>
      </c>
      <c r="AI4258" s="660">
        <v>0</v>
      </c>
    </row>
    <row r="4259" spans="33:35" ht="15" customHeight="1">
      <c r="AG4259" s="658" t="s">
        <v>7392</v>
      </c>
      <c r="AH4259" s="659" t="s">
        <v>3727</v>
      </c>
      <c r="AI4259" s="660">
        <v>0.23900000000000002</v>
      </c>
    </row>
    <row r="4260" spans="33:35" ht="15" customHeight="1">
      <c r="AG4260" s="658" t="s">
        <v>7393</v>
      </c>
      <c r="AH4260" s="659" t="s">
        <v>3729</v>
      </c>
      <c r="AI4260" s="660">
        <v>0.29599999999999999</v>
      </c>
    </row>
    <row r="4261" spans="33:35" ht="15" customHeight="1">
      <c r="AG4261" s="658" t="s">
        <v>7394</v>
      </c>
      <c r="AH4261" s="659" t="s">
        <v>3731</v>
      </c>
      <c r="AI4261" s="660">
        <v>0.33100000000000002</v>
      </c>
    </row>
    <row r="4262" spans="33:35" ht="15" customHeight="1">
      <c r="AG4262" s="658" t="s">
        <v>7395</v>
      </c>
      <c r="AH4262" s="659" t="s">
        <v>3733</v>
      </c>
      <c r="AI4262" s="660">
        <v>0.33500000000000002</v>
      </c>
    </row>
    <row r="4263" spans="33:35" ht="15" customHeight="1">
      <c r="AG4263" s="658" t="s">
        <v>7396</v>
      </c>
      <c r="AH4263" s="659" t="s">
        <v>5521</v>
      </c>
      <c r="AI4263" s="660">
        <v>9.7000000000000003E-2</v>
      </c>
    </row>
    <row r="4264" spans="33:35" ht="15" customHeight="1">
      <c r="AG4264" s="658" t="s">
        <v>7397</v>
      </c>
      <c r="AH4264" s="659" t="s">
        <v>3737</v>
      </c>
      <c r="AI4264" s="660">
        <v>0.22699999999999998</v>
      </c>
    </row>
    <row r="4265" spans="33:35" ht="15" customHeight="1">
      <c r="AG4265" s="658" t="s">
        <v>7398</v>
      </c>
      <c r="AH4265" s="659" t="s">
        <v>3739</v>
      </c>
      <c r="AI4265" s="660">
        <v>0</v>
      </c>
    </row>
    <row r="4266" spans="33:35" ht="15" customHeight="1">
      <c r="AG4266" s="658" t="s">
        <v>7399</v>
      </c>
      <c r="AH4266" s="659" t="s">
        <v>3741</v>
      </c>
      <c r="AI4266" s="660">
        <v>0.52800000000000002</v>
      </c>
    </row>
    <row r="4267" spans="33:35" ht="15" customHeight="1">
      <c r="AG4267" s="658" t="s">
        <v>7400</v>
      </c>
      <c r="AH4267" s="659" t="s">
        <v>5522</v>
      </c>
      <c r="AI4267" s="660">
        <v>0.502</v>
      </c>
    </row>
    <row r="4268" spans="33:35" ht="15" customHeight="1">
      <c r="AG4268" s="658" t="s">
        <v>7401</v>
      </c>
      <c r="AH4268" s="659" t="s">
        <v>5523</v>
      </c>
      <c r="AI4268" s="660">
        <v>0.33500000000000002</v>
      </c>
    </row>
    <row r="4269" spans="33:35" ht="15" customHeight="1">
      <c r="AG4269" s="658" t="s">
        <v>7402</v>
      </c>
      <c r="AH4269" s="659" t="s">
        <v>5524</v>
      </c>
      <c r="AI4269" s="660">
        <v>0.49700000000000005</v>
      </c>
    </row>
    <row r="4270" spans="33:35" ht="15" customHeight="1">
      <c r="AG4270" s="658" t="s">
        <v>7403</v>
      </c>
      <c r="AH4270" s="659" t="s">
        <v>5525</v>
      </c>
      <c r="AI4270" s="660">
        <v>0</v>
      </c>
    </row>
    <row r="4271" spans="33:35" ht="15" customHeight="1">
      <c r="AG4271" s="658" t="s">
        <v>7404</v>
      </c>
      <c r="AH4271" s="659" t="s">
        <v>5526</v>
      </c>
      <c r="AI4271" s="660">
        <v>0</v>
      </c>
    </row>
    <row r="4272" spans="33:35" ht="15" customHeight="1">
      <c r="AG4272" s="658" t="s">
        <v>7405</v>
      </c>
      <c r="AH4272" s="659" t="s">
        <v>6150</v>
      </c>
      <c r="AI4272" s="660">
        <v>0.23</v>
      </c>
    </row>
    <row r="4273" spans="33:35" ht="15" customHeight="1">
      <c r="AG4273" s="658" t="s">
        <v>7406</v>
      </c>
      <c r="AH4273" s="659" t="s">
        <v>3749</v>
      </c>
      <c r="AI4273" s="660">
        <v>0</v>
      </c>
    </row>
    <row r="4274" spans="33:35" ht="15" customHeight="1">
      <c r="AG4274" s="658" t="s">
        <v>7407</v>
      </c>
      <c r="AH4274" s="659" t="s">
        <v>5528</v>
      </c>
      <c r="AI4274" s="660">
        <v>0.159</v>
      </c>
    </row>
    <row r="4275" spans="33:35" ht="15" customHeight="1">
      <c r="AG4275" s="658" t="s">
        <v>7408</v>
      </c>
      <c r="AH4275" s="659" t="s">
        <v>5529</v>
      </c>
      <c r="AI4275" s="660">
        <v>0.247</v>
      </c>
    </row>
    <row r="4276" spans="33:35" ht="15" customHeight="1">
      <c r="AG4276" s="658" t="s">
        <v>7409</v>
      </c>
      <c r="AH4276" s="659" t="s">
        <v>5530</v>
      </c>
      <c r="AI4276" s="660">
        <v>0.90900000000000003</v>
      </c>
    </row>
    <row r="4277" spans="33:35" ht="15" customHeight="1">
      <c r="AG4277" s="658" t="s">
        <v>8541</v>
      </c>
      <c r="AH4277" s="659" t="s">
        <v>8232</v>
      </c>
      <c r="AI4277" s="660">
        <v>0</v>
      </c>
    </row>
    <row r="4278" spans="33:35" ht="15" customHeight="1">
      <c r="AG4278" s="658" t="s">
        <v>8542</v>
      </c>
      <c r="AH4278" s="659" t="s">
        <v>8233</v>
      </c>
      <c r="AI4278" s="660">
        <v>0</v>
      </c>
    </row>
    <row r="4279" spans="33:35" ht="15" customHeight="1">
      <c r="AG4279" s="658" t="s">
        <v>8543</v>
      </c>
      <c r="AH4279" s="659" t="s">
        <v>8234</v>
      </c>
      <c r="AI4279" s="660">
        <v>0.503</v>
      </c>
    </row>
    <row r="4280" spans="33:35" ht="15" customHeight="1">
      <c r="AG4280" s="658" t="s">
        <v>7410</v>
      </c>
      <c r="AH4280" s="659" t="s">
        <v>5533</v>
      </c>
      <c r="AI4280" s="660">
        <v>0.308</v>
      </c>
    </row>
    <row r="4281" spans="33:35" ht="15" customHeight="1">
      <c r="AG4281" s="658" t="s">
        <v>8544</v>
      </c>
      <c r="AH4281" s="659" t="s">
        <v>8235</v>
      </c>
      <c r="AI4281" s="660">
        <v>0.42899999999999999</v>
      </c>
    </row>
    <row r="4282" spans="33:35" ht="15" customHeight="1">
      <c r="AG4282" s="658" t="s">
        <v>7411</v>
      </c>
      <c r="AH4282" s="659" t="s">
        <v>1401</v>
      </c>
      <c r="AI4282" s="660">
        <v>0</v>
      </c>
    </row>
    <row r="4283" spans="33:35" ht="15" customHeight="1">
      <c r="AG4283" s="658" t="s">
        <v>7412</v>
      </c>
      <c r="AH4283" s="659" t="s">
        <v>3759</v>
      </c>
      <c r="AI4283" s="660">
        <v>0.32300000000000001</v>
      </c>
    </row>
    <row r="4284" spans="33:35" ht="15" customHeight="1">
      <c r="AG4284" s="658" t="s">
        <v>7413</v>
      </c>
      <c r="AH4284" s="659" t="s">
        <v>3763</v>
      </c>
      <c r="AI4284" s="660">
        <v>0</v>
      </c>
    </row>
    <row r="4285" spans="33:35" ht="15" customHeight="1">
      <c r="AG4285" s="658" t="s">
        <v>7414</v>
      </c>
      <c r="AH4285" s="659" t="s">
        <v>5534</v>
      </c>
      <c r="AI4285" s="660">
        <v>0</v>
      </c>
    </row>
    <row r="4286" spans="33:35" ht="15" customHeight="1">
      <c r="AG4286" s="658" t="s">
        <v>7415</v>
      </c>
      <c r="AH4286" s="659" t="s">
        <v>5535</v>
      </c>
      <c r="AI4286" s="660">
        <v>0.35899999999999999</v>
      </c>
    </row>
    <row r="4287" spans="33:35" ht="15" customHeight="1">
      <c r="AG4287" s="658" t="s">
        <v>7416</v>
      </c>
      <c r="AH4287" s="659" t="s">
        <v>5536</v>
      </c>
      <c r="AI4287" s="660">
        <v>0.45800000000000002</v>
      </c>
    </row>
    <row r="4288" spans="33:35" ht="15" customHeight="1">
      <c r="AG4288" s="658" t="s">
        <v>7417</v>
      </c>
      <c r="AH4288" s="659" t="s">
        <v>5537</v>
      </c>
      <c r="AI4288" s="660">
        <v>0.45800000000000002</v>
      </c>
    </row>
    <row r="4289" spans="33:35" ht="15" customHeight="1">
      <c r="AG4289" s="658" t="s">
        <v>7418</v>
      </c>
      <c r="AH4289" s="659" t="s">
        <v>5538</v>
      </c>
      <c r="AI4289" s="660">
        <v>0.39900000000000002</v>
      </c>
    </row>
    <row r="4290" spans="33:35" ht="15" customHeight="1">
      <c r="AG4290" s="658" t="s">
        <v>7419</v>
      </c>
      <c r="AH4290" s="659" t="s">
        <v>5539</v>
      </c>
      <c r="AI4290" s="660">
        <v>0.308</v>
      </c>
    </row>
    <row r="4291" spans="33:35" ht="15" customHeight="1">
      <c r="AG4291" s="658" t="s">
        <v>8545</v>
      </c>
      <c r="AH4291" s="659" t="s">
        <v>8236</v>
      </c>
      <c r="AI4291" s="660">
        <v>0</v>
      </c>
    </row>
    <row r="4292" spans="33:35" ht="15" customHeight="1">
      <c r="AG4292" s="658" t="s">
        <v>7420</v>
      </c>
      <c r="AH4292" s="659" t="s">
        <v>5540</v>
      </c>
      <c r="AI4292" s="660">
        <v>0.437</v>
      </c>
    </row>
    <row r="4293" spans="33:35" ht="15" customHeight="1">
      <c r="AG4293" s="658" t="s">
        <v>7421</v>
      </c>
      <c r="AH4293" s="659" t="s">
        <v>5541</v>
      </c>
      <c r="AI4293" s="660">
        <v>0.317</v>
      </c>
    </row>
    <row r="4294" spans="33:35" ht="15" customHeight="1">
      <c r="AG4294" s="658" t="s">
        <v>7422</v>
      </c>
      <c r="AH4294" s="659" t="s">
        <v>5542</v>
      </c>
      <c r="AI4294" s="660">
        <v>0.47100000000000003</v>
      </c>
    </row>
    <row r="4295" spans="33:35" ht="15" customHeight="1">
      <c r="AG4295" s="658" t="s">
        <v>7423</v>
      </c>
      <c r="AH4295" s="659" t="s">
        <v>5543</v>
      </c>
      <c r="AI4295" s="660">
        <v>0.495</v>
      </c>
    </row>
    <row r="4296" spans="33:35" ht="15" customHeight="1">
      <c r="AG4296" s="658" t="s">
        <v>7424</v>
      </c>
      <c r="AH4296" s="659" t="s">
        <v>5544</v>
      </c>
      <c r="AI4296" s="660">
        <v>0</v>
      </c>
    </row>
    <row r="4297" spans="33:35" ht="15" customHeight="1">
      <c r="AG4297" s="658" t="s">
        <v>7425</v>
      </c>
      <c r="AH4297" s="659" t="s">
        <v>6151</v>
      </c>
      <c r="AI4297" s="660">
        <v>0.40100000000000002</v>
      </c>
    </row>
    <row r="4298" spans="33:35" ht="15" customHeight="1">
      <c r="AG4298" s="658" t="s">
        <v>8546</v>
      </c>
      <c r="AH4298" s="659" t="s">
        <v>8237</v>
      </c>
      <c r="AI4298" s="660">
        <v>0</v>
      </c>
    </row>
    <row r="4299" spans="33:35" ht="15" customHeight="1">
      <c r="AG4299" s="658" t="s">
        <v>8547</v>
      </c>
      <c r="AH4299" s="659" t="s">
        <v>8238</v>
      </c>
      <c r="AI4299" s="660">
        <v>0.43</v>
      </c>
    </row>
    <row r="4300" spans="33:35" ht="15" customHeight="1">
      <c r="AG4300" s="658" t="s">
        <v>7426</v>
      </c>
      <c r="AH4300" s="659" t="s">
        <v>5546</v>
      </c>
      <c r="AI4300" s="660">
        <v>0</v>
      </c>
    </row>
    <row r="4301" spans="33:35" ht="15" customHeight="1">
      <c r="AG4301" s="658" t="s">
        <v>7427</v>
      </c>
      <c r="AH4301" s="659" t="s">
        <v>6152</v>
      </c>
      <c r="AI4301" s="660">
        <v>0.32500000000000001</v>
      </c>
    </row>
    <row r="4302" spans="33:35" ht="15" customHeight="1">
      <c r="AG4302" s="658" t="s">
        <v>7428</v>
      </c>
      <c r="AH4302" s="659" t="s">
        <v>5548</v>
      </c>
      <c r="AI4302" s="660">
        <v>0.68300000000000005</v>
      </c>
    </row>
    <row r="4303" spans="33:35" ht="15" customHeight="1">
      <c r="AG4303" s="658" t="s">
        <v>7429</v>
      </c>
      <c r="AH4303" s="659" t="s">
        <v>5549</v>
      </c>
      <c r="AI4303" s="660">
        <v>0.60799999999999998</v>
      </c>
    </row>
    <row r="4304" spans="33:35" ht="15" customHeight="1">
      <c r="AG4304" s="658" t="s">
        <v>7430</v>
      </c>
      <c r="AH4304" s="659" t="s">
        <v>5550</v>
      </c>
      <c r="AI4304" s="660">
        <v>0</v>
      </c>
    </row>
    <row r="4305" spans="33:35" ht="15" customHeight="1">
      <c r="AG4305" s="658" t="s">
        <v>7431</v>
      </c>
      <c r="AH4305" s="659" t="s">
        <v>6153</v>
      </c>
      <c r="AI4305" s="660">
        <v>0.68499999999999994</v>
      </c>
    </row>
    <row r="4306" spans="33:35" ht="15" customHeight="1">
      <c r="AG4306" s="658" t="s">
        <v>7432</v>
      </c>
      <c r="AH4306" s="659" t="s">
        <v>5552</v>
      </c>
      <c r="AI4306" s="660">
        <v>0.46799999999999997</v>
      </c>
    </row>
    <row r="4307" spans="33:35" ht="15" customHeight="1">
      <c r="AG4307" s="658" t="s">
        <v>7433</v>
      </c>
      <c r="AH4307" s="659" t="s">
        <v>5553</v>
      </c>
      <c r="AI4307" s="660">
        <v>0.54299999999999993</v>
      </c>
    </row>
    <row r="4308" spans="33:35" ht="15" customHeight="1">
      <c r="AG4308" s="658" t="s">
        <v>7434</v>
      </c>
      <c r="AH4308" s="659" t="s">
        <v>5555</v>
      </c>
      <c r="AI4308" s="660">
        <v>0.52400000000000002</v>
      </c>
    </row>
    <row r="4309" spans="33:35" ht="15" customHeight="1">
      <c r="AG4309" s="658" t="s">
        <v>8548</v>
      </c>
      <c r="AH4309" s="659" t="s">
        <v>8239</v>
      </c>
      <c r="AI4309" s="660">
        <v>0.48099999999999998</v>
      </c>
    </row>
    <row r="4310" spans="33:35" ht="15" customHeight="1">
      <c r="AG4310" s="658" t="s">
        <v>8549</v>
      </c>
      <c r="AH4310" s="659" t="s">
        <v>8240</v>
      </c>
      <c r="AI4310" s="660">
        <v>0</v>
      </c>
    </row>
    <row r="4311" spans="33:35" ht="15" customHeight="1">
      <c r="AG4311" s="658" t="s">
        <v>8550</v>
      </c>
      <c r="AH4311" s="659" t="s">
        <v>8241</v>
      </c>
      <c r="AI4311" s="660">
        <v>0.50600000000000001</v>
      </c>
    </row>
    <row r="4312" spans="33:35" ht="15" customHeight="1">
      <c r="AG4312" s="658" t="s">
        <v>7435</v>
      </c>
      <c r="AH4312" s="659" t="s">
        <v>5558</v>
      </c>
      <c r="AI4312" s="660">
        <v>9.8000000000000004E-2</v>
      </c>
    </row>
    <row r="4313" spans="33:35" ht="15" customHeight="1">
      <c r="AG4313" s="658" t="s">
        <v>7436</v>
      </c>
      <c r="AH4313" s="659" t="s">
        <v>1820</v>
      </c>
      <c r="AI4313" s="660">
        <v>0.39900000000000002</v>
      </c>
    </row>
    <row r="4314" spans="33:35" ht="15" customHeight="1">
      <c r="AG4314" s="658" t="s">
        <v>7437</v>
      </c>
      <c r="AH4314" s="659" t="s">
        <v>2502</v>
      </c>
      <c r="AI4314" s="660">
        <v>0.29899999999999999</v>
      </c>
    </row>
    <row r="4315" spans="33:35" ht="15" customHeight="1">
      <c r="AG4315" s="658" t="s">
        <v>7438</v>
      </c>
      <c r="AH4315" s="659" t="s">
        <v>2503</v>
      </c>
      <c r="AI4315" s="660">
        <v>0.19900000000000001</v>
      </c>
    </row>
    <row r="4316" spans="33:35" ht="15" customHeight="1">
      <c r="AG4316" s="658" t="s">
        <v>7439</v>
      </c>
      <c r="AH4316" s="659" t="s">
        <v>2504</v>
      </c>
      <c r="AI4316" s="660">
        <v>0</v>
      </c>
    </row>
    <row r="4317" spans="33:35" ht="15" customHeight="1">
      <c r="AG4317" s="658" t="s">
        <v>7440</v>
      </c>
      <c r="AH4317" s="659" t="s">
        <v>3794</v>
      </c>
      <c r="AI4317" s="660">
        <v>0.45</v>
      </c>
    </row>
    <row r="4318" spans="33:35" ht="15" customHeight="1">
      <c r="AG4318" s="658" t="s">
        <v>7441</v>
      </c>
      <c r="AH4318" s="659" t="s">
        <v>3796</v>
      </c>
      <c r="AI4318" s="660">
        <v>0.315</v>
      </c>
    </row>
    <row r="4319" spans="33:35" ht="15" customHeight="1">
      <c r="AG4319" s="658" t="s">
        <v>7442</v>
      </c>
      <c r="AH4319" s="659" t="s">
        <v>5559</v>
      </c>
      <c r="AI4319" s="660">
        <v>0.23499999999999999</v>
      </c>
    </row>
    <row r="4320" spans="33:35" ht="15" customHeight="1">
      <c r="AG4320" s="658" t="s">
        <v>7443</v>
      </c>
      <c r="AH4320" s="659" t="s">
        <v>5560</v>
      </c>
      <c r="AI4320" s="660">
        <v>0.73399999999999999</v>
      </c>
    </row>
    <row r="4321" spans="33:35" ht="15" customHeight="1">
      <c r="AG4321" s="658" t="s">
        <v>7444</v>
      </c>
      <c r="AH4321" s="659" t="s">
        <v>5561</v>
      </c>
      <c r="AI4321" s="660">
        <v>0</v>
      </c>
    </row>
    <row r="4322" spans="33:35" ht="15" customHeight="1">
      <c r="AG4322" s="658" t="s">
        <v>7445</v>
      </c>
      <c r="AH4322" s="659" t="s">
        <v>6154</v>
      </c>
      <c r="AI4322" s="660">
        <v>0.41299999999999998</v>
      </c>
    </row>
    <row r="4323" spans="33:35" ht="15" customHeight="1">
      <c r="AG4323" s="658" t="s">
        <v>7446</v>
      </c>
      <c r="AH4323" s="659" t="s">
        <v>6155</v>
      </c>
      <c r="AI4323" s="660">
        <v>0.438</v>
      </c>
    </row>
    <row r="4324" spans="33:35" ht="15" customHeight="1">
      <c r="AG4324" s="658" t="s">
        <v>7447</v>
      </c>
      <c r="AH4324" s="659" t="s">
        <v>5564</v>
      </c>
      <c r="AI4324" s="660">
        <v>0.49299999999999994</v>
      </c>
    </row>
    <row r="4325" spans="33:35" ht="15" customHeight="1">
      <c r="AG4325" s="658" t="s">
        <v>7448</v>
      </c>
      <c r="AH4325" s="659" t="s">
        <v>3807</v>
      </c>
      <c r="AI4325" s="660">
        <v>0</v>
      </c>
    </row>
    <row r="4326" spans="33:35" ht="15" customHeight="1">
      <c r="AG4326" s="658" t="s">
        <v>7449</v>
      </c>
      <c r="AH4326" s="659" t="s">
        <v>3809</v>
      </c>
      <c r="AI4326" s="660">
        <v>0.48399999999999999</v>
      </c>
    </row>
    <row r="4327" spans="33:35" ht="15" customHeight="1">
      <c r="AG4327" s="658" t="s">
        <v>7450</v>
      </c>
      <c r="AH4327" s="659" t="s">
        <v>5565</v>
      </c>
      <c r="AI4327" s="660">
        <v>0.308</v>
      </c>
    </row>
    <row r="4328" spans="33:35" ht="15" customHeight="1">
      <c r="AG4328" s="658" t="s">
        <v>7451</v>
      </c>
      <c r="AH4328" s="659" t="s">
        <v>5566</v>
      </c>
      <c r="AI4328" s="660">
        <v>0.32699999999999996</v>
      </c>
    </row>
    <row r="4329" spans="33:35" ht="15" customHeight="1">
      <c r="AG4329" s="658" t="s">
        <v>7452</v>
      </c>
      <c r="AH4329" s="659" t="s">
        <v>5567</v>
      </c>
      <c r="AI4329" s="660">
        <v>0.55699999999999994</v>
      </c>
    </row>
    <row r="4330" spans="33:35" ht="15" customHeight="1">
      <c r="AG4330" s="658" t="s">
        <v>7520</v>
      </c>
      <c r="AH4330" s="659" t="s">
        <v>5635</v>
      </c>
      <c r="AI4330" s="660">
        <v>0.69200000000000006</v>
      </c>
    </row>
    <row r="4331" spans="33:35" ht="15" customHeight="1">
      <c r="AG4331" s="658" t="s">
        <v>7453</v>
      </c>
      <c r="AH4331" s="659" t="s">
        <v>5568</v>
      </c>
      <c r="AI4331" s="660">
        <v>0.51900000000000002</v>
      </c>
    </row>
    <row r="4332" spans="33:35" ht="15" customHeight="1">
      <c r="AG4332" s="658" t="s">
        <v>7454</v>
      </c>
      <c r="AH4332" s="659" t="s">
        <v>5569</v>
      </c>
      <c r="AI4332" s="660">
        <v>0.435</v>
      </c>
    </row>
    <row r="4333" spans="33:35" ht="15" customHeight="1">
      <c r="AG4333" s="658" t="s">
        <v>8551</v>
      </c>
      <c r="AH4333" s="659" t="s">
        <v>8242</v>
      </c>
      <c r="AI4333" s="660">
        <v>0.308</v>
      </c>
    </row>
    <row r="4334" spans="33:35" ht="15" customHeight="1">
      <c r="AG4334" s="658" t="s">
        <v>7455</v>
      </c>
      <c r="AH4334" s="659" t="s">
        <v>6156</v>
      </c>
      <c r="AI4334" s="660">
        <v>0.55500000000000005</v>
      </c>
    </row>
    <row r="4335" spans="33:35" ht="15" customHeight="1">
      <c r="AG4335" s="658" t="s">
        <v>7456</v>
      </c>
      <c r="AH4335" s="659" t="s">
        <v>5571</v>
      </c>
      <c r="AI4335" s="660">
        <v>0.46900000000000003</v>
      </c>
    </row>
    <row r="4336" spans="33:35" ht="15" customHeight="1">
      <c r="AG4336" s="658" t="s">
        <v>7457</v>
      </c>
      <c r="AH4336" s="659" t="s">
        <v>5572</v>
      </c>
      <c r="AI4336" s="660">
        <v>0.51400000000000001</v>
      </c>
    </row>
    <row r="4337" spans="33:35" ht="15" customHeight="1">
      <c r="AG4337" s="658" t="s">
        <v>7458</v>
      </c>
      <c r="AH4337" s="659" t="s">
        <v>5573</v>
      </c>
      <c r="AI4337" s="660">
        <v>0.33700000000000002</v>
      </c>
    </row>
    <row r="4338" spans="33:35" ht="15" customHeight="1">
      <c r="AG4338" s="658" t="s">
        <v>7459</v>
      </c>
      <c r="AH4338" s="659" t="s">
        <v>5575</v>
      </c>
      <c r="AI4338" s="660">
        <v>0.5</v>
      </c>
    </row>
    <row r="4339" spans="33:35" ht="15" customHeight="1">
      <c r="AG4339" s="658" t="s">
        <v>7460</v>
      </c>
      <c r="AH4339" s="659" t="s">
        <v>6157</v>
      </c>
      <c r="AI4339" s="660">
        <v>0</v>
      </c>
    </row>
    <row r="4340" spans="33:35" ht="15" customHeight="1">
      <c r="AG4340" s="658" t="s">
        <v>7461</v>
      </c>
      <c r="AH4340" s="659" t="s">
        <v>6158</v>
      </c>
      <c r="AI4340" s="660">
        <v>0.3</v>
      </c>
    </row>
    <row r="4341" spans="33:35" ht="15" customHeight="1">
      <c r="AG4341" s="658" t="s">
        <v>7462</v>
      </c>
      <c r="AH4341" s="659" t="s">
        <v>6159</v>
      </c>
      <c r="AI4341" s="660">
        <v>0.45600000000000002</v>
      </c>
    </row>
    <row r="4342" spans="33:35" ht="15" customHeight="1">
      <c r="AG4342" s="658" t="s">
        <v>7463</v>
      </c>
      <c r="AH4342" s="659" t="s">
        <v>6160</v>
      </c>
      <c r="AI4342" s="660">
        <v>0.44700000000000001</v>
      </c>
    </row>
    <row r="4343" spans="33:35" ht="15" customHeight="1">
      <c r="AG4343" s="658" t="s">
        <v>8552</v>
      </c>
      <c r="AH4343" s="659" t="s">
        <v>8243</v>
      </c>
      <c r="AI4343" s="660">
        <v>0.435</v>
      </c>
    </row>
    <row r="4344" spans="33:35" ht="15" customHeight="1">
      <c r="AG4344" s="658" t="s">
        <v>7464</v>
      </c>
      <c r="AH4344" s="659" t="s">
        <v>5580</v>
      </c>
      <c r="AI4344" s="660">
        <v>0.52500000000000002</v>
      </c>
    </row>
    <row r="4345" spans="33:35" ht="15" customHeight="1">
      <c r="AG4345" s="658" t="s">
        <v>7465</v>
      </c>
      <c r="AH4345" s="659" t="s">
        <v>2127</v>
      </c>
      <c r="AI4345" s="660">
        <v>0</v>
      </c>
    </row>
    <row r="4346" spans="33:35" ht="15" customHeight="1">
      <c r="AG4346" s="658" t="s">
        <v>7466</v>
      </c>
      <c r="AH4346" s="659" t="s">
        <v>2515</v>
      </c>
      <c r="AI4346" s="660">
        <v>0</v>
      </c>
    </row>
    <row r="4347" spans="33:35" ht="15" customHeight="1">
      <c r="AG4347" s="658" t="s">
        <v>7467</v>
      </c>
      <c r="AH4347" s="659" t="s">
        <v>2516</v>
      </c>
      <c r="AI4347" s="660">
        <v>0</v>
      </c>
    </row>
    <row r="4348" spans="33:35" ht="15" customHeight="1">
      <c r="AG4348" s="658" t="s">
        <v>7468</v>
      </c>
      <c r="AH4348" s="659" t="s">
        <v>5581</v>
      </c>
      <c r="AI4348" s="660">
        <v>0</v>
      </c>
    </row>
    <row r="4349" spans="33:35" ht="15" customHeight="1">
      <c r="AG4349" s="658" t="s">
        <v>7469</v>
      </c>
      <c r="AH4349" s="659" t="s">
        <v>5582</v>
      </c>
      <c r="AI4349" s="660">
        <v>0</v>
      </c>
    </row>
    <row r="4350" spans="33:35" ht="15" customHeight="1">
      <c r="AG4350" s="658" t="s">
        <v>8553</v>
      </c>
      <c r="AH4350" s="659" t="s">
        <v>8244</v>
      </c>
      <c r="AI4350" s="660">
        <v>0</v>
      </c>
    </row>
    <row r="4351" spans="33:35" ht="15" customHeight="1">
      <c r="AG4351" s="658" t="s">
        <v>8554</v>
      </c>
      <c r="AH4351" s="659" t="s">
        <v>8245</v>
      </c>
      <c r="AI4351" s="660">
        <v>0</v>
      </c>
    </row>
    <row r="4352" spans="33:35" ht="15" customHeight="1">
      <c r="AG4352" s="658" t="s">
        <v>8555</v>
      </c>
      <c r="AH4352" s="659" t="s">
        <v>8246</v>
      </c>
      <c r="AI4352" s="660">
        <v>0</v>
      </c>
    </row>
    <row r="4353" spans="33:35" ht="15" customHeight="1">
      <c r="AG4353" s="658" t="s">
        <v>8556</v>
      </c>
      <c r="AH4353" s="659" t="s">
        <v>8247</v>
      </c>
      <c r="AI4353" s="660">
        <v>0.311</v>
      </c>
    </row>
    <row r="4354" spans="33:35" ht="15" customHeight="1">
      <c r="AG4354" s="658" t="s">
        <v>7470</v>
      </c>
      <c r="AH4354" s="659" t="s">
        <v>1828</v>
      </c>
      <c r="AI4354" s="660">
        <v>0</v>
      </c>
    </row>
    <row r="4355" spans="33:35" ht="15" customHeight="1">
      <c r="AG4355" s="658" t="s">
        <v>7471</v>
      </c>
      <c r="AH4355" s="659" t="s">
        <v>3842</v>
      </c>
      <c r="AI4355" s="660">
        <v>0.47600000000000003</v>
      </c>
    </row>
    <row r="4356" spans="33:35" ht="15" customHeight="1">
      <c r="AG4356" s="658" t="s">
        <v>7472</v>
      </c>
      <c r="AH4356" s="659" t="s">
        <v>5584</v>
      </c>
      <c r="AI4356" s="660">
        <v>0.51600000000000001</v>
      </c>
    </row>
    <row r="4357" spans="33:35" ht="15" customHeight="1">
      <c r="AG4357" s="658" t="s">
        <v>7473</v>
      </c>
      <c r="AH4357" s="659" t="s">
        <v>5585</v>
      </c>
      <c r="AI4357" s="660">
        <v>0</v>
      </c>
    </row>
    <row r="4358" spans="33:35" ht="15" customHeight="1">
      <c r="AG4358" s="658" t="s">
        <v>7474</v>
      </c>
      <c r="AH4358" s="659" t="s">
        <v>6161</v>
      </c>
      <c r="AI4358" s="660">
        <v>0.31</v>
      </c>
    </row>
    <row r="4359" spans="33:35" ht="15" customHeight="1">
      <c r="AG4359" s="658" t="s">
        <v>7475</v>
      </c>
      <c r="AH4359" s="659" t="s">
        <v>5587</v>
      </c>
      <c r="AI4359" s="660">
        <v>0.39800000000000002</v>
      </c>
    </row>
    <row r="4360" spans="33:35" ht="15" customHeight="1">
      <c r="AG4360" s="658" t="s">
        <v>8557</v>
      </c>
      <c r="AH4360" s="659" t="s">
        <v>8248</v>
      </c>
      <c r="AI4360" s="660">
        <v>0</v>
      </c>
    </row>
    <row r="4361" spans="33:35" ht="15" customHeight="1">
      <c r="AG4361" s="658" t="s">
        <v>8558</v>
      </c>
      <c r="AH4361" s="659" t="s">
        <v>8249</v>
      </c>
      <c r="AI4361" s="660">
        <v>0.435</v>
      </c>
    </row>
    <row r="4362" spans="33:35" ht="15" customHeight="1">
      <c r="AG4362" s="658" t="s">
        <v>7476</v>
      </c>
      <c r="AH4362" s="659" t="s">
        <v>5589</v>
      </c>
      <c r="AI4362" s="660">
        <v>0.38900000000000001</v>
      </c>
    </row>
    <row r="4363" spans="33:35" ht="15" customHeight="1">
      <c r="AG4363" s="658" t="s">
        <v>7477</v>
      </c>
      <c r="AH4363" s="659" t="s">
        <v>5590</v>
      </c>
      <c r="AI4363" s="660">
        <v>0.51999999999999991</v>
      </c>
    </row>
    <row r="4364" spans="33:35" ht="15" customHeight="1">
      <c r="AG4364" s="658" t="s">
        <v>7478</v>
      </c>
      <c r="AH4364" s="659" t="s">
        <v>5591</v>
      </c>
      <c r="AI4364" s="660">
        <v>0.31</v>
      </c>
    </row>
    <row r="4365" spans="33:35" ht="15" customHeight="1">
      <c r="AG4365" s="658" t="s">
        <v>7479</v>
      </c>
      <c r="AH4365" s="659" t="s">
        <v>3852</v>
      </c>
      <c r="AI4365" s="660">
        <v>0</v>
      </c>
    </row>
    <row r="4366" spans="33:35" ht="15" customHeight="1">
      <c r="AG4366" s="658" t="s">
        <v>7480</v>
      </c>
      <c r="AH4366" s="659" t="s">
        <v>5592</v>
      </c>
      <c r="AI4366" s="660">
        <v>0.437</v>
      </c>
    </row>
    <row r="4367" spans="33:35" ht="15" customHeight="1">
      <c r="AG4367" s="658" t="s">
        <v>7481</v>
      </c>
      <c r="AH4367" s="659" t="s">
        <v>2136</v>
      </c>
      <c r="AI4367" s="660">
        <v>0</v>
      </c>
    </row>
    <row r="4368" spans="33:35" ht="15" customHeight="1">
      <c r="AG4368" s="658" t="s">
        <v>7482</v>
      </c>
      <c r="AH4368" s="659" t="s">
        <v>3857</v>
      </c>
      <c r="AI4368" s="660">
        <v>0.38900000000000001</v>
      </c>
    </row>
    <row r="4369" spans="33:35" ht="15" customHeight="1">
      <c r="AG4369" s="658" t="s">
        <v>7483</v>
      </c>
      <c r="AH4369" s="659" t="s">
        <v>5594</v>
      </c>
      <c r="AI4369" s="660">
        <v>0</v>
      </c>
    </row>
    <row r="4370" spans="33:35" ht="15" customHeight="1">
      <c r="AG4370" s="658" t="s">
        <v>7484</v>
      </c>
      <c r="AH4370" s="659" t="s">
        <v>5597</v>
      </c>
      <c r="AI4370" s="660">
        <v>0.60299999999999998</v>
      </c>
    </row>
    <row r="4371" spans="33:35" ht="15" customHeight="1">
      <c r="AG4371" s="658" t="s">
        <v>7485</v>
      </c>
      <c r="AH4371" s="659" t="s">
        <v>1426</v>
      </c>
      <c r="AI4371" s="660">
        <v>0</v>
      </c>
    </row>
    <row r="4372" spans="33:35" ht="15" customHeight="1">
      <c r="AG4372" s="658" t="s">
        <v>7486</v>
      </c>
      <c r="AH4372" s="659" t="s">
        <v>5598</v>
      </c>
      <c r="AI4372" s="660">
        <v>0.31900000000000001</v>
      </c>
    </row>
    <row r="4373" spans="33:35" ht="15" customHeight="1">
      <c r="AG4373" s="658" t="s">
        <v>7487</v>
      </c>
      <c r="AH4373" s="659" t="s">
        <v>5599</v>
      </c>
      <c r="AI4373" s="660">
        <v>0.52800000000000002</v>
      </c>
    </row>
    <row r="4374" spans="33:35" ht="15" customHeight="1">
      <c r="AG4374" s="658" t="s">
        <v>7515</v>
      </c>
      <c r="AH4374" s="659" t="s">
        <v>5630</v>
      </c>
      <c r="AI4374" s="660">
        <v>0.45899999999999996</v>
      </c>
    </row>
    <row r="4375" spans="33:35" ht="15" customHeight="1">
      <c r="AG4375" s="658" t="s">
        <v>7488</v>
      </c>
      <c r="AH4375" s="659" t="s">
        <v>5600</v>
      </c>
      <c r="AI4375" s="660">
        <v>0.308</v>
      </c>
    </row>
    <row r="4376" spans="33:35" ht="15" customHeight="1">
      <c r="AG4376" s="658" t="s">
        <v>7489</v>
      </c>
      <c r="AH4376" s="659" t="s">
        <v>5601</v>
      </c>
      <c r="AI4376" s="660">
        <v>0.46200000000000002</v>
      </c>
    </row>
    <row r="4377" spans="33:35" ht="15" customHeight="1">
      <c r="AG4377" s="658" t="s">
        <v>7490</v>
      </c>
      <c r="AH4377" s="659" t="s">
        <v>5602</v>
      </c>
      <c r="AI4377" s="660">
        <v>0.48500000000000004</v>
      </c>
    </row>
    <row r="4378" spans="33:35" ht="15" customHeight="1">
      <c r="AG4378" s="658" t="s">
        <v>7491</v>
      </c>
      <c r="AH4378" s="659" t="s">
        <v>6162</v>
      </c>
      <c r="AI4378" s="660">
        <v>0.53100000000000003</v>
      </c>
    </row>
    <row r="4379" spans="33:35" ht="15" customHeight="1">
      <c r="AG4379" s="658" t="s">
        <v>8559</v>
      </c>
      <c r="AH4379" s="659" t="s">
        <v>3875</v>
      </c>
      <c r="AI4379" s="660">
        <v>0.377</v>
      </c>
    </row>
    <row r="4380" spans="33:35" ht="15" customHeight="1">
      <c r="AG4380" s="658" t="s">
        <v>8560</v>
      </c>
      <c r="AH4380" s="659" t="s">
        <v>8250</v>
      </c>
      <c r="AI4380" s="660">
        <v>0.49200000000000005</v>
      </c>
    </row>
    <row r="4381" spans="33:35" ht="15" customHeight="1">
      <c r="AG4381" s="658" t="s">
        <v>7492</v>
      </c>
      <c r="AH4381" s="659" t="s">
        <v>5605</v>
      </c>
      <c r="AI4381" s="660">
        <v>0.34299999999999997</v>
      </c>
    </row>
    <row r="4382" spans="33:35" ht="15" customHeight="1">
      <c r="AG4382" s="658" t="s">
        <v>7493</v>
      </c>
      <c r="AH4382" s="659" t="s">
        <v>5608</v>
      </c>
      <c r="AI4382" s="660">
        <v>0.27200000000000002</v>
      </c>
    </row>
    <row r="4383" spans="33:35" ht="15" customHeight="1">
      <c r="AG4383" s="658" t="s">
        <v>7494</v>
      </c>
      <c r="AH4383" s="659" t="s">
        <v>5609</v>
      </c>
      <c r="AI4383" s="660">
        <v>0.51999999999999991</v>
      </c>
    </row>
    <row r="4384" spans="33:35" ht="15" customHeight="1">
      <c r="AG4384" s="658" t="s">
        <v>7495</v>
      </c>
      <c r="AH4384" s="659" t="s">
        <v>5610</v>
      </c>
      <c r="AI4384" s="660">
        <v>6.0000000000000001E-3</v>
      </c>
    </row>
    <row r="4385" spans="33:35" ht="15" customHeight="1">
      <c r="AG4385" s="658" t="s">
        <v>7496</v>
      </c>
      <c r="AH4385" s="659" t="s">
        <v>5574</v>
      </c>
      <c r="AI4385" s="660">
        <v>0</v>
      </c>
    </row>
    <row r="4386" spans="33:35" ht="15" customHeight="1">
      <c r="AG4386" s="658" t="s">
        <v>8561</v>
      </c>
      <c r="AH4386" s="659" t="s">
        <v>8251</v>
      </c>
      <c r="AI4386" s="660">
        <v>0.34400000000000003</v>
      </c>
    </row>
    <row r="4387" spans="33:35" ht="15" customHeight="1">
      <c r="AG4387" s="658" t="s">
        <v>8562</v>
      </c>
      <c r="AH4387" s="659" t="s">
        <v>8252</v>
      </c>
      <c r="AI4387" s="660">
        <v>0.11600000000000001</v>
      </c>
    </row>
    <row r="4388" spans="33:35" ht="15" customHeight="1">
      <c r="AG4388" s="658" t="s">
        <v>8563</v>
      </c>
      <c r="AH4388" s="659" t="s">
        <v>8253</v>
      </c>
      <c r="AI4388" s="660">
        <v>0</v>
      </c>
    </row>
    <row r="4389" spans="33:35" ht="15" customHeight="1">
      <c r="AG4389" s="658" t="s">
        <v>8564</v>
      </c>
      <c r="AH4389" s="659" t="s">
        <v>8254</v>
      </c>
      <c r="AI4389" s="660">
        <v>0.41199999999999998</v>
      </c>
    </row>
    <row r="4390" spans="33:35" ht="15" customHeight="1">
      <c r="AG4390" s="658" t="s">
        <v>7497</v>
      </c>
      <c r="AH4390" s="659" t="s">
        <v>5615</v>
      </c>
      <c r="AI4390" s="660">
        <v>0.441</v>
      </c>
    </row>
    <row r="4391" spans="33:35" ht="15" customHeight="1">
      <c r="AG4391" s="658" t="s">
        <v>7498</v>
      </c>
      <c r="AH4391" s="659" t="s">
        <v>5616</v>
      </c>
      <c r="AI4391" s="660">
        <v>0.50700000000000001</v>
      </c>
    </row>
    <row r="4392" spans="33:35" ht="15" customHeight="1">
      <c r="AG4392" s="658" t="s">
        <v>7499</v>
      </c>
      <c r="AH4392" s="659" t="s">
        <v>5617</v>
      </c>
      <c r="AI4392" s="660">
        <v>0</v>
      </c>
    </row>
    <row r="4393" spans="33:35" ht="15" customHeight="1">
      <c r="AG4393" s="658" t="s">
        <v>7500</v>
      </c>
      <c r="AH4393" s="659" t="s">
        <v>6163</v>
      </c>
      <c r="AI4393" s="660">
        <v>0.20100000000000001</v>
      </c>
    </row>
    <row r="4394" spans="33:35" ht="15" customHeight="1">
      <c r="AG4394" s="658" t="s">
        <v>7501</v>
      </c>
      <c r="AH4394" s="659" t="s">
        <v>5619</v>
      </c>
      <c r="AI4394" s="660">
        <v>0.51200000000000001</v>
      </c>
    </row>
    <row r="4395" spans="33:35" ht="15" customHeight="1">
      <c r="AG4395" s="658" t="s">
        <v>7502</v>
      </c>
      <c r="AH4395" s="659" t="s">
        <v>5620</v>
      </c>
      <c r="AI4395" s="660">
        <v>0.57200000000000006</v>
      </c>
    </row>
    <row r="4396" spans="33:35" ht="15" customHeight="1">
      <c r="AG4396" s="658" t="s">
        <v>7503</v>
      </c>
      <c r="AH4396" s="659" t="s">
        <v>5621</v>
      </c>
      <c r="AI4396" s="660">
        <v>0.48599999999999999</v>
      </c>
    </row>
    <row r="4397" spans="33:35" ht="15" customHeight="1">
      <c r="AG4397" s="658" t="s">
        <v>7504</v>
      </c>
      <c r="AH4397" s="659" t="s">
        <v>5622</v>
      </c>
      <c r="AI4397" s="660">
        <v>0.54500000000000004</v>
      </c>
    </row>
    <row r="4398" spans="33:35" ht="15" customHeight="1">
      <c r="AG4398" s="658" t="s">
        <v>7505</v>
      </c>
      <c r="AH4398" s="659" t="s">
        <v>5623</v>
      </c>
      <c r="AI4398" s="660">
        <v>0.49799999999999994</v>
      </c>
    </row>
    <row r="4399" spans="33:35" ht="15" customHeight="1">
      <c r="AG4399" s="658" t="s">
        <v>7506</v>
      </c>
      <c r="AH4399" s="659" t="s">
        <v>5624</v>
      </c>
      <c r="AI4399" s="660">
        <v>0.34400000000000003</v>
      </c>
    </row>
    <row r="4400" spans="33:35" ht="15" customHeight="1">
      <c r="AG4400" s="658" t="s">
        <v>7507</v>
      </c>
      <c r="AH4400" s="659" t="s">
        <v>6164</v>
      </c>
      <c r="AI4400" s="660">
        <v>0.47899999999999998</v>
      </c>
    </row>
    <row r="4401" spans="33:35" ht="15" customHeight="1">
      <c r="AG4401" s="658" t="s">
        <v>7508</v>
      </c>
      <c r="AH4401" s="659" t="s">
        <v>3904</v>
      </c>
      <c r="AI4401" s="660">
        <v>0</v>
      </c>
    </row>
    <row r="4402" spans="33:35" ht="15" customHeight="1">
      <c r="AG4402" s="658" t="s">
        <v>7509</v>
      </c>
      <c r="AH4402" s="659" t="s">
        <v>5625</v>
      </c>
      <c r="AI4402" s="660">
        <v>0.57300000000000006</v>
      </c>
    </row>
    <row r="4403" spans="33:35" ht="15" customHeight="1">
      <c r="AG4403" s="658" t="s">
        <v>7510</v>
      </c>
      <c r="AH4403" s="659" t="s">
        <v>5626</v>
      </c>
      <c r="AI4403" s="660">
        <v>0.318</v>
      </c>
    </row>
    <row r="4404" spans="33:35" ht="15" customHeight="1">
      <c r="AG4404" s="658" t="s">
        <v>7511</v>
      </c>
      <c r="AH4404" s="659" t="s">
        <v>5627</v>
      </c>
      <c r="AI4404" s="660">
        <v>0.54199999999999993</v>
      </c>
    </row>
    <row r="4405" spans="33:35" ht="15" customHeight="1">
      <c r="AG4405" s="658" t="s">
        <v>7512</v>
      </c>
      <c r="AH4405" s="659" t="s">
        <v>6165</v>
      </c>
      <c r="AI4405" s="660">
        <v>0.52500000000000002</v>
      </c>
    </row>
    <row r="4406" spans="33:35" ht="15" customHeight="1">
      <c r="AG4406" s="658" t="s">
        <v>7513</v>
      </c>
      <c r="AH4406" s="659" t="s">
        <v>5628</v>
      </c>
      <c r="AI4406" s="660">
        <v>0</v>
      </c>
    </row>
    <row r="4407" spans="33:35" ht="15" customHeight="1">
      <c r="AG4407" s="658" t="s">
        <v>7514</v>
      </c>
      <c r="AH4407" s="659" t="s">
        <v>6166</v>
      </c>
      <c r="AI4407" s="660">
        <v>0.42699999999999999</v>
      </c>
    </row>
    <row r="4408" spans="33:35" ht="15" customHeight="1">
      <c r="AG4408" s="658" t="s">
        <v>7516</v>
      </c>
      <c r="AH4408" s="659" t="s">
        <v>5631</v>
      </c>
      <c r="AI4408" s="660">
        <v>0.51200000000000001</v>
      </c>
    </row>
    <row r="4409" spans="33:35" ht="15" customHeight="1">
      <c r="AG4409" s="658" t="s">
        <v>8565</v>
      </c>
      <c r="AH4409" s="659" t="s">
        <v>8255</v>
      </c>
      <c r="AI4409" s="660">
        <v>0</v>
      </c>
    </row>
    <row r="4410" spans="33:35" ht="15" customHeight="1">
      <c r="AG4410" s="658" t="s">
        <v>8566</v>
      </c>
      <c r="AH4410" s="659" t="s">
        <v>8256</v>
      </c>
      <c r="AI4410" s="660">
        <v>0.5</v>
      </c>
    </row>
    <row r="4411" spans="33:35" ht="15" customHeight="1">
      <c r="AG4411" s="658" t="s">
        <v>7517</v>
      </c>
      <c r="AH4411" s="659" t="s">
        <v>6167</v>
      </c>
      <c r="AI4411" s="660">
        <v>0</v>
      </c>
    </row>
    <row r="4412" spans="33:35" ht="15" customHeight="1">
      <c r="AG4412" s="658" t="s">
        <v>7518</v>
      </c>
      <c r="AH4412" s="659" t="s">
        <v>6168</v>
      </c>
      <c r="AI4412" s="660">
        <v>0.54199999999999993</v>
      </c>
    </row>
    <row r="4413" spans="33:35" ht="15" customHeight="1">
      <c r="AG4413" s="658" t="s">
        <v>7519</v>
      </c>
      <c r="AH4413" s="659" t="s">
        <v>5634</v>
      </c>
      <c r="AI4413" s="660">
        <v>0.48599999999999999</v>
      </c>
    </row>
    <row r="4414" spans="33:35" ht="15" customHeight="1">
      <c r="AG4414" s="658" t="s">
        <v>7521</v>
      </c>
      <c r="AH4414" s="659" t="s">
        <v>5636</v>
      </c>
      <c r="AI4414" s="660">
        <v>0.36299999999999999</v>
      </c>
    </row>
    <row r="4415" spans="33:35" ht="15" customHeight="1">
      <c r="AG4415" s="658" t="s">
        <v>8567</v>
      </c>
      <c r="AH4415" s="659" t="s">
        <v>8257</v>
      </c>
      <c r="AI4415" s="660">
        <v>0</v>
      </c>
    </row>
    <row r="4416" spans="33:35" ht="15" customHeight="1">
      <c r="AG4416" s="658" t="s">
        <v>8568</v>
      </c>
      <c r="AH4416" s="659" t="s">
        <v>8258</v>
      </c>
      <c r="AI4416" s="660">
        <v>0.38699999999999996</v>
      </c>
    </row>
    <row r="4417" spans="33:35" ht="15" customHeight="1">
      <c r="AG4417" s="658" t="s">
        <v>8569</v>
      </c>
      <c r="AH4417" s="659" t="s">
        <v>8259</v>
      </c>
      <c r="AI4417" s="660">
        <v>0</v>
      </c>
    </row>
    <row r="4418" spans="33:35" ht="15" customHeight="1">
      <c r="AG4418" s="658" t="s">
        <v>8570</v>
      </c>
      <c r="AH4418" s="659" t="s">
        <v>8260</v>
      </c>
      <c r="AI4418" s="660">
        <v>0.629</v>
      </c>
    </row>
    <row r="4419" spans="33:35" ht="15" customHeight="1">
      <c r="AG4419" s="658" t="s">
        <v>7522</v>
      </c>
      <c r="AH4419" s="659" t="s">
        <v>5639</v>
      </c>
      <c r="AI4419" s="660">
        <v>0.56700000000000006</v>
      </c>
    </row>
    <row r="4420" spans="33:35" ht="15" customHeight="1">
      <c r="AG4420" s="658" t="s">
        <v>7523</v>
      </c>
      <c r="AH4420" s="659" t="s">
        <v>5640</v>
      </c>
      <c r="AI4420" s="660">
        <v>0.45199999999999996</v>
      </c>
    </row>
    <row r="4421" spans="33:35" ht="15" customHeight="1">
      <c r="AG4421" s="658" t="s">
        <v>7524</v>
      </c>
      <c r="AH4421" s="659" t="s">
        <v>6169</v>
      </c>
      <c r="AI4421" s="660">
        <v>0</v>
      </c>
    </row>
    <row r="4422" spans="33:35" ht="15" customHeight="1">
      <c r="AG4422" s="658" t="s">
        <v>8571</v>
      </c>
      <c r="AH4422" s="659" t="s">
        <v>8261</v>
      </c>
      <c r="AI4422" s="660">
        <v>0</v>
      </c>
    </row>
    <row r="4423" spans="33:35" ht="15" customHeight="1">
      <c r="AG4423" s="658" t="s">
        <v>8572</v>
      </c>
      <c r="AH4423" s="659" t="s">
        <v>8262</v>
      </c>
      <c r="AI4423" s="660">
        <v>0.68800000000000006</v>
      </c>
    </row>
    <row r="4424" spans="33:35" ht="15" customHeight="1">
      <c r="AG4424" s="658" t="s">
        <v>8573</v>
      </c>
      <c r="AH4424" s="659" t="s">
        <v>8263</v>
      </c>
      <c r="AI4424" s="660">
        <v>0.47399999999999998</v>
      </c>
    </row>
    <row r="4425" spans="33:35" ht="15" customHeight="1">
      <c r="AG4425" s="658" t="s">
        <v>7525</v>
      </c>
      <c r="AH4425" s="659" t="s">
        <v>5643</v>
      </c>
      <c r="AI4425" s="660">
        <v>0</v>
      </c>
    </row>
    <row r="4426" spans="33:35" ht="15" customHeight="1">
      <c r="AG4426" s="658" t="s">
        <v>7526</v>
      </c>
      <c r="AH4426" s="659" t="s">
        <v>5644</v>
      </c>
      <c r="AI4426" s="660">
        <v>0</v>
      </c>
    </row>
    <row r="4427" spans="33:35" ht="15" customHeight="1">
      <c r="AG4427" s="658" t="s">
        <v>7527</v>
      </c>
      <c r="AH4427" s="659" t="s">
        <v>6170</v>
      </c>
      <c r="AI4427" s="660">
        <v>0.44800000000000001</v>
      </c>
    </row>
    <row r="4428" spans="33:35" ht="15" customHeight="1">
      <c r="AG4428" s="658" t="s">
        <v>7528</v>
      </c>
      <c r="AH4428" s="659" t="s">
        <v>5646</v>
      </c>
      <c r="AI4428" s="660">
        <v>0.45500000000000002</v>
      </c>
    </row>
    <row r="4429" spans="33:35" ht="15" customHeight="1">
      <c r="AG4429" s="658" t="s">
        <v>7529</v>
      </c>
      <c r="AH4429" s="659" t="s">
        <v>5647</v>
      </c>
      <c r="AI4429" s="660">
        <v>0.44700000000000001</v>
      </c>
    </row>
    <row r="4430" spans="33:35" ht="15" customHeight="1">
      <c r="AG4430" s="658" t="s">
        <v>7530</v>
      </c>
      <c r="AH4430" s="659" t="s">
        <v>5648</v>
      </c>
      <c r="AI4430" s="660">
        <v>0</v>
      </c>
    </row>
    <row r="4431" spans="33:35" ht="15" customHeight="1">
      <c r="AG4431" s="658" t="s">
        <v>7531</v>
      </c>
      <c r="AH4431" s="659" t="s">
        <v>6171</v>
      </c>
      <c r="AI4431" s="660">
        <v>0.48699999999999999</v>
      </c>
    </row>
    <row r="4432" spans="33:35" ht="15" customHeight="1">
      <c r="AG4432" s="658" t="s">
        <v>7532</v>
      </c>
      <c r="AH4432" s="659" t="s">
        <v>3930</v>
      </c>
      <c r="AI4432" s="660">
        <v>0</v>
      </c>
    </row>
    <row r="4433" spans="33:35" ht="15" customHeight="1">
      <c r="AG4433" s="658" t="s">
        <v>7533</v>
      </c>
      <c r="AH4433" s="659" t="s">
        <v>3932</v>
      </c>
      <c r="AI4433" s="660">
        <v>0.378</v>
      </c>
    </row>
    <row r="4434" spans="33:35" ht="15" customHeight="1">
      <c r="AG4434" s="658" t="s">
        <v>7534</v>
      </c>
      <c r="AH4434" s="659" t="s">
        <v>3934</v>
      </c>
      <c r="AI4434" s="660">
        <v>0.309</v>
      </c>
    </row>
    <row r="4435" spans="33:35" ht="15" customHeight="1">
      <c r="AG4435" s="658" t="s">
        <v>8574</v>
      </c>
      <c r="AH4435" s="659" t="s">
        <v>8264</v>
      </c>
      <c r="AI4435" s="660">
        <v>0.45300000000000001</v>
      </c>
    </row>
    <row r="4436" spans="33:35" ht="15" customHeight="1">
      <c r="AG4436" s="658" t="s">
        <v>7535</v>
      </c>
      <c r="AH4436" s="659" t="s">
        <v>5653</v>
      </c>
      <c r="AI4436" s="660">
        <v>0.308</v>
      </c>
    </row>
    <row r="4437" spans="33:35" ht="15" customHeight="1">
      <c r="AG4437" s="658" t="s">
        <v>7536</v>
      </c>
      <c r="AH4437" s="659" t="s">
        <v>5654</v>
      </c>
      <c r="AI4437" s="660">
        <v>0.58399999999999996</v>
      </c>
    </row>
    <row r="4438" spans="33:35" ht="15" customHeight="1">
      <c r="AG4438" s="658" t="s">
        <v>7537</v>
      </c>
      <c r="AH4438" s="659" t="s">
        <v>5655</v>
      </c>
      <c r="AI4438" s="660">
        <v>0.65300000000000002</v>
      </c>
    </row>
    <row r="4439" spans="33:35" ht="15" customHeight="1">
      <c r="AG4439" s="658" t="s">
        <v>7538</v>
      </c>
      <c r="AH4439" s="659" t="s">
        <v>5656</v>
      </c>
      <c r="AI4439" s="660">
        <v>0.308</v>
      </c>
    </row>
    <row r="4440" spans="33:35" ht="15" customHeight="1">
      <c r="AG4440" s="658" t="s">
        <v>7539</v>
      </c>
      <c r="AH4440" s="659" t="s">
        <v>5657</v>
      </c>
      <c r="AI4440" s="660">
        <v>0.35100000000000003</v>
      </c>
    </row>
    <row r="4441" spans="33:35" ht="15" customHeight="1">
      <c r="AG4441" s="658" t="s">
        <v>7540</v>
      </c>
      <c r="AH4441" s="659" t="s">
        <v>5658</v>
      </c>
      <c r="AI4441" s="660">
        <v>0</v>
      </c>
    </row>
    <row r="4442" spans="33:35" ht="15" customHeight="1">
      <c r="AG4442" s="658" t="s">
        <v>7541</v>
      </c>
      <c r="AH4442" s="659" t="s">
        <v>6172</v>
      </c>
      <c r="AI4442" s="660">
        <v>0.43</v>
      </c>
    </row>
    <row r="4443" spans="33:35" ht="15" customHeight="1">
      <c r="AG4443" s="658" t="s">
        <v>7542</v>
      </c>
      <c r="AH4443" s="659" t="s">
        <v>5660</v>
      </c>
      <c r="AI4443" s="660">
        <v>0.49399999999999999</v>
      </c>
    </row>
    <row r="4444" spans="33:35" ht="15" customHeight="1">
      <c r="AG4444" s="658" t="s">
        <v>7543</v>
      </c>
      <c r="AH4444" s="659" t="s">
        <v>5661</v>
      </c>
      <c r="AI4444" s="660">
        <v>0</v>
      </c>
    </row>
    <row r="4445" spans="33:35" ht="15" customHeight="1">
      <c r="AG4445" s="658" t="s">
        <v>7544</v>
      </c>
      <c r="AH4445" s="659" t="s">
        <v>5662</v>
      </c>
      <c r="AI4445" s="660">
        <v>0</v>
      </c>
    </row>
    <row r="4446" spans="33:35" ht="15" customHeight="1">
      <c r="AG4446" s="658" t="s">
        <v>7545</v>
      </c>
      <c r="AH4446" s="659" t="s">
        <v>5663</v>
      </c>
      <c r="AI4446" s="660">
        <v>0.29799999999999999</v>
      </c>
    </row>
    <row r="4447" spans="33:35" ht="15" customHeight="1">
      <c r="AG4447" s="658" t="s">
        <v>7546</v>
      </c>
      <c r="AH4447" s="659" t="s">
        <v>6173</v>
      </c>
      <c r="AI4447" s="660">
        <v>0.64700000000000002</v>
      </c>
    </row>
    <row r="4448" spans="33:35" ht="15" customHeight="1">
      <c r="AG4448" s="658" t="s">
        <v>7547</v>
      </c>
      <c r="AH4448" s="659" t="s">
        <v>5665</v>
      </c>
      <c r="AI4448" s="660">
        <v>0.308</v>
      </c>
    </row>
    <row r="4449" spans="33:35" ht="15" customHeight="1">
      <c r="AG4449" s="658" t="s">
        <v>7548</v>
      </c>
      <c r="AH4449" s="659" t="s">
        <v>2163</v>
      </c>
      <c r="AI4449" s="660">
        <v>0</v>
      </c>
    </row>
    <row r="4450" spans="33:35" ht="15" customHeight="1">
      <c r="AG4450" s="658" t="s">
        <v>7549</v>
      </c>
      <c r="AH4450" s="659" t="s">
        <v>3955</v>
      </c>
      <c r="AI4450" s="660">
        <v>0.46200000000000002</v>
      </c>
    </row>
    <row r="4451" spans="33:35" ht="15" customHeight="1">
      <c r="AG4451" s="658" t="s">
        <v>7550</v>
      </c>
      <c r="AH4451" s="659" t="s">
        <v>6174</v>
      </c>
      <c r="AI4451" s="660">
        <v>0.44700000000000001</v>
      </c>
    </row>
    <row r="4452" spans="33:35" ht="15" customHeight="1">
      <c r="AG4452" s="658" t="s">
        <v>7551</v>
      </c>
      <c r="AH4452" s="659" t="s">
        <v>5667</v>
      </c>
      <c r="AI4452" s="660">
        <v>0.42799999999999999</v>
      </c>
    </row>
    <row r="4453" spans="33:35" ht="15" customHeight="1">
      <c r="AG4453" s="658" t="s">
        <v>7552</v>
      </c>
      <c r="AH4453" s="659" t="s">
        <v>5668</v>
      </c>
      <c r="AI4453" s="660">
        <v>0.42899999999999999</v>
      </c>
    </row>
    <row r="4454" spans="33:35" ht="15" customHeight="1">
      <c r="AG4454" s="658" t="s">
        <v>7553</v>
      </c>
      <c r="AH4454" s="659" t="s">
        <v>5669</v>
      </c>
      <c r="AI4454" s="660">
        <v>0.44700000000000001</v>
      </c>
    </row>
    <row r="4455" spans="33:35" ht="15" customHeight="1">
      <c r="AG4455" s="658" t="s">
        <v>7554</v>
      </c>
      <c r="AH4455" s="659" t="s">
        <v>5670</v>
      </c>
      <c r="AI4455" s="660">
        <v>0.47399999999999998</v>
      </c>
    </row>
    <row r="4456" spans="33:35" ht="15" customHeight="1">
      <c r="AG4456" s="658" t="s">
        <v>7555</v>
      </c>
      <c r="AH4456" s="659" t="s">
        <v>5671</v>
      </c>
      <c r="AI4456" s="660">
        <v>0.45800000000000002</v>
      </c>
    </row>
    <row r="4457" spans="33:35" ht="15" customHeight="1">
      <c r="AG4457" s="658" t="s">
        <v>7556</v>
      </c>
      <c r="AH4457" s="659" t="s">
        <v>5672</v>
      </c>
      <c r="AI4457" s="660">
        <v>0.41899999999999998</v>
      </c>
    </row>
    <row r="4458" spans="33:35" ht="15" customHeight="1">
      <c r="AG4458" s="658" t="s">
        <v>7557</v>
      </c>
      <c r="AH4458" s="659" t="s">
        <v>5673</v>
      </c>
      <c r="AI4458" s="660">
        <v>0</v>
      </c>
    </row>
    <row r="4459" spans="33:35" ht="15" customHeight="1">
      <c r="AG4459" s="658" t="s">
        <v>7558</v>
      </c>
      <c r="AH4459" s="659" t="s">
        <v>6175</v>
      </c>
      <c r="AI4459" s="660">
        <v>0.442</v>
      </c>
    </row>
    <row r="4460" spans="33:35" ht="15" customHeight="1">
      <c r="AG4460" s="658" t="s">
        <v>7559</v>
      </c>
      <c r="AH4460" s="659" t="s">
        <v>5675</v>
      </c>
      <c r="AI4460" s="660">
        <v>0.33200000000000002</v>
      </c>
    </row>
    <row r="4461" spans="33:35" ht="15" customHeight="1">
      <c r="AG4461" s="658" t="s">
        <v>7560</v>
      </c>
      <c r="AH4461" s="659" t="s">
        <v>6176</v>
      </c>
      <c r="AI4461" s="660">
        <v>0</v>
      </c>
    </row>
    <row r="4462" spans="33:35" ht="15" customHeight="1">
      <c r="AG4462" s="658" t="s">
        <v>7561</v>
      </c>
      <c r="AH4462" s="659" t="s">
        <v>6177</v>
      </c>
      <c r="AI4462" s="660">
        <v>0.54600000000000004</v>
      </c>
    </row>
    <row r="4463" spans="33:35" ht="15" customHeight="1">
      <c r="AG4463" s="658" t="s">
        <v>8575</v>
      </c>
      <c r="AH4463" s="659" t="s">
        <v>8265</v>
      </c>
      <c r="AI4463" s="660">
        <v>0</v>
      </c>
    </row>
    <row r="4464" spans="33:35" ht="15" customHeight="1">
      <c r="AG4464" s="658" t="s">
        <v>8576</v>
      </c>
      <c r="AH4464" s="659" t="s">
        <v>8266</v>
      </c>
      <c r="AI4464" s="660">
        <v>0.47600000000000003</v>
      </c>
    </row>
    <row r="4465" spans="33:35" ht="15" customHeight="1">
      <c r="AG4465" s="658" t="s">
        <v>8577</v>
      </c>
      <c r="AH4465" s="659" t="s">
        <v>8267</v>
      </c>
      <c r="AI4465" s="660">
        <v>0</v>
      </c>
    </row>
    <row r="4466" spans="33:35" ht="15" customHeight="1">
      <c r="AG4466" s="658" t="s">
        <v>8578</v>
      </c>
      <c r="AH4466" s="659" t="s">
        <v>8268</v>
      </c>
      <c r="AI4466" s="660">
        <v>0.503</v>
      </c>
    </row>
    <row r="4467" spans="33:35" ht="15" customHeight="1">
      <c r="AG4467" s="658" t="s">
        <v>8579</v>
      </c>
      <c r="AH4467" s="659" t="s">
        <v>8269</v>
      </c>
      <c r="AI4467" s="660">
        <v>0</v>
      </c>
    </row>
    <row r="4468" spans="33:35" ht="15" customHeight="1">
      <c r="AG4468" s="658" t="s">
        <v>8580</v>
      </c>
      <c r="AH4468" s="659" t="s">
        <v>8270</v>
      </c>
      <c r="AI4468" s="660">
        <v>0.495</v>
      </c>
    </row>
    <row r="4469" spans="33:35" ht="15" customHeight="1">
      <c r="AG4469" s="658" t="s">
        <v>8581</v>
      </c>
      <c r="AH4469" s="659" t="s">
        <v>8271</v>
      </c>
      <c r="AI4469" s="660">
        <v>0</v>
      </c>
    </row>
    <row r="4470" spans="33:35" ht="15" customHeight="1">
      <c r="AG4470" s="658" t="s">
        <v>8582</v>
      </c>
      <c r="AH4470" s="659" t="s">
        <v>8272</v>
      </c>
      <c r="AI4470" s="660">
        <v>0.499</v>
      </c>
    </row>
    <row r="4471" spans="33:35" ht="15" customHeight="1">
      <c r="AG4471" s="658" t="s">
        <v>8583</v>
      </c>
      <c r="AH4471" s="659" t="s">
        <v>8273</v>
      </c>
      <c r="AI4471" s="660">
        <v>0</v>
      </c>
    </row>
    <row r="4472" spans="33:35" ht="15" customHeight="1">
      <c r="AG4472" s="658" t="s">
        <v>8584</v>
      </c>
      <c r="AH4472" s="659" t="s">
        <v>8274</v>
      </c>
      <c r="AI4472" s="660">
        <v>0.49399999999999999</v>
      </c>
    </row>
    <row r="4473" spans="33:35" ht="15" customHeight="1">
      <c r="AG4473" s="658" t="s">
        <v>8585</v>
      </c>
      <c r="AH4473" s="659" t="s">
        <v>8275</v>
      </c>
      <c r="AI4473" s="660">
        <v>0</v>
      </c>
    </row>
    <row r="4474" spans="33:35" ht="15" customHeight="1">
      <c r="AG4474" s="658" t="s">
        <v>8586</v>
      </c>
      <c r="AH4474" s="659" t="s">
        <v>8276</v>
      </c>
      <c r="AI4474" s="660">
        <v>0.49399999999999999</v>
      </c>
    </row>
    <row r="4475" spans="33:35" ht="15" customHeight="1">
      <c r="AG4475" s="658" t="s">
        <v>8587</v>
      </c>
      <c r="AH4475" s="659" t="s">
        <v>8277</v>
      </c>
      <c r="AI4475" s="660">
        <v>0</v>
      </c>
    </row>
    <row r="4476" spans="33:35" ht="15" customHeight="1">
      <c r="AG4476" s="658" t="s">
        <v>8588</v>
      </c>
      <c r="AH4476" s="659" t="s">
        <v>8278</v>
      </c>
      <c r="AI4476" s="660">
        <v>0.46599999999999997</v>
      </c>
    </row>
    <row r="4477" spans="33:35" ht="15" customHeight="1">
      <c r="AG4477" s="658" t="s">
        <v>7562</v>
      </c>
      <c r="AH4477" s="659" t="s">
        <v>5683</v>
      </c>
      <c r="AI4477" s="660">
        <v>0.4</v>
      </c>
    </row>
    <row r="4478" spans="33:35" ht="15" customHeight="1">
      <c r="AG4478" s="658" t="s">
        <v>8589</v>
      </c>
      <c r="AH4478" s="659" t="s">
        <v>8279</v>
      </c>
      <c r="AI4478" s="660">
        <v>7.9000000000000001E-2</v>
      </c>
    </row>
    <row r="4479" spans="33:35" ht="15" customHeight="1">
      <c r="AG4479" s="658" t="s">
        <v>7563</v>
      </c>
      <c r="AH4479" s="659" t="s">
        <v>5686</v>
      </c>
      <c r="AI4479" s="660">
        <v>0.49799999999999994</v>
      </c>
    </row>
    <row r="4480" spans="33:35" ht="15" customHeight="1">
      <c r="AG4480" s="658" t="s">
        <v>7564</v>
      </c>
      <c r="AH4480" s="659" t="s">
        <v>5688</v>
      </c>
      <c r="AI4480" s="660">
        <v>0.47399999999999998</v>
      </c>
    </row>
    <row r="4481" spans="33:35" ht="15" customHeight="1">
      <c r="AG4481" s="658" t="s">
        <v>7565</v>
      </c>
      <c r="AH4481" s="659" t="s">
        <v>2194</v>
      </c>
      <c r="AI4481" s="660">
        <v>0</v>
      </c>
    </row>
    <row r="4482" spans="33:35" ht="15" customHeight="1">
      <c r="AG4482" s="658" t="s">
        <v>7566</v>
      </c>
      <c r="AH4482" s="659" t="s">
        <v>2195</v>
      </c>
      <c r="AI4482" s="660">
        <v>0</v>
      </c>
    </row>
    <row r="4483" spans="33:35" ht="15" customHeight="1">
      <c r="AG4483" s="658" t="s">
        <v>7567</v>
      </c>
      <c r="AH4483" s="659" t="s">
        <v>3988</v>
      </c>
      <c r="AI4483" s="660">
        <v>0.53200000000000003</v>
      </c>
    </row>
    <row r="4484" spans="33:35" ht="15" customHeight="1">
      <c r="AG4484" s="658" t="s">
        <v>7568</v>
      </c>
      <c r="AH4484" s="659" t="s">
        <v>3992</v>
      </c>
      <c r="AI4484" s="660">
        <v>0.23900000000000002</v>
      </c>
    </row>
    <row r="4485" spans="33:35" ht="15" customHeight="1">
      <c r="AG4485" s="658" t="s">
        <v>7569</v>
      </c>
      <c r="AH4485" s="659" t="s">
        <v>3994</v>
      </c>
      <c r="AI4485" s="660">
        <v>0</v>
      </c>
    </row>
    <row r="4486" spans="33:35" ht="15" customHeight="1">
      <c r="AG4486" s="658" t="s">
        <v>8590</v>
      </c>
      <c r="AH4486" s="659" t="s">
        <v>8280</v>
      </c>
      <c r="AI4486" s="660">
        <v>0.39100000000000001</v>
      </c>
    </row>
    <row r="4487" spans="33:35" ht="15" customHeight="1">
      <c r="AG4487" s="658" t="s">
        <v>8591</v>
      </c>
      <c r="AH4487" s="659" t="s">
        <v>8281</v>
      </c>
      <c r="AI4487" s="660">
        <v>0.34499999999999997</v>
      </c>
    </row>
    <row r="4488" spans="33:35" ht="15" customHeight="1">
      <c r="AG4488" s="658" t="s">
        <v>7570</v>
      </c>
      <c r="AH4488" s="659" t="s">
        <v>1138</v>
      </c>
      <c r="AI4488" s="660">
        <v>0</v>
      </c>
    </row>
    <row r="4489" spans="33:35" ht="15" customHeight="1">
      <c r="AG4489" s="658" t="s">
        <v>7571</v>
      </c>
      <c r="AH4489" s="659" t="s">
        <v>1239</v>
      </c>
      <c r="AI4489" s="660">
        <v>0</v>
      </c>
    </row>
    <row r="4490" spans="33:35" ht="15" customHeight="1">
      <c r="AG4490" s="658" t="s">
        <v>7572</v>
      </c>
      <c r="AH4490" s="659" t="s">
        <v>1240</v>
      </c>
      <c r="AI4490" s="660">
        <v>0.308</v>
      </c>
    </row>
    <row r="4491" spans="33:35" ht="15" customHeight="1">
      <c r="AG4491" s="658" t="s">
        <v>7573</v>
      </c>
      <c r="AH4491" s="659" t="s">
        <v>1428</v>
      </c>
      <c r="AI4491" s="660">
        <v>0.40299999999999997</v>
      </c>
    </row>
    <row r="4492" spans="33:35" ht="15" customHeight="1">
      <c r="AG4492" s="658" t="s">
        <v>7574</v>
      </c>
      <c r="AH4492" s="659" t="s">
        <v>1241</v>
      </c>
      <c r="AI4492" s="660">
        <v>0</v>
      </c>
    </row>
    <row r="4493" spans="33:35" ht="15" customHeight="1">
      <c r="AG4493" s="658" t="s">
        <v>7575</v>
      </c>
      <c r="AH4493" s="659" t="s">
        <v>4011</v>
      </c>
      <c r="AI4493" s="660">
        <v>0</v>
      </c>
    </row>
    <row r="4494" spans="33:35" ht="15" customHeight="1">
      <c r="AG4494" s="658" t="s">
        <v>7576</v>
      </c>
      <c r="AH4494" s="659" t="s">
        <v>4013</v>
      </c>
      <c r="AI4494" s="660">
        <v>0.376</v>
      </c>
    </row>
    <row r="4495" spans="33:35" ht="15" customHeight="1">
      <c r="AG4495" s="658" t="s">
        <v>7577</v>
      </c>
      <c r="AH4495" s="659" t="s">
        <v>4015</v>
      </c>
      <c r="AI4495" s="660">
        <v>0.375</v>
      </c>
    </row>
    <row r="4496" spans="33:35" ht="15" customHeight="1">
      <c r="AG4496" s="658" t="s">
        <v>7578</v>
      </c>
      <c r="AH4496" s="659" t="s">
        <v>5690</v>
      </c>
      <c r="AI4496" s="660">
        <v>0.378</v>
      </c>
    </row>
    <row r="4497" spans="33:35" ht="15" customHeight="1">
      <c r="AG4497" s="658" t="s">
        <v>7579</v>
      </c>
      <c r="AH4497" s="659" t="s">
        <v>5691</v>
      </c>
      <c r="AI4497" s="660">
        <v>0.379</v>
      </c>
    </row>
    <row r="4498" spans="33:35" ht="15" customHeight="1">
      <c r="AG4498" s="658" t="s">
        <v>7580</v>
      </c>
      <c r="AH4498" s="659" t="s">
        <v>5692</v>
      </c>
      <c r="AI4498" s="660">
        <v>0.38</v>
      </c>
    </row>
    <row r="4499" spans="33:35" ht="15" customHeight="1">
      <c r="AG4499" s="658" t="s">
        <v>7581</v>
      </c>
      <c r="AH4499" s="659" t="s">
        <v>5693</v>
      </c>
      <c r="AI4499" s="660">
        <v>0.16200000000000001</v>
      </c>
    </row>
    <row r="4500" spans="33:35" ht="15" customHeight="1">
      <c r="AG4500" s="658" t="s">
        <v>7582</v>
      </c>
      <c r="AH4500" s="659" t="s">
        <v>5694</v>
      </c>
      <c r="AI4500" s="660">
        <v>0.37</v>
      </c>
    </row>
    <row r="4501" spans="33:35" ht="15" customHeight="1">
      <c r="AG4501" s="658" t="s">
        <v>8592</v>
      </c>
      <c r="AH4501" s="659" t="s">
        <v>8282</v>
      </c>
      <c r="AI4501" s="660">
        <v>0.38</v>
      </c>
    </row>
    <row r="4502" spans="33:35" ht="15" customHeight="1">
      <c r="AG4502" s="658" t="s">
        <v>8593</v>
      </c>
      <c r="AH4502" s="659" t="s">
        <v>8283</v>
      </c>
      <c r="AI4502" s="660">
        <v>0.38</v>
      </c>
    </row>
    <row r="4503" spans="33:35" ht="15" customHeight="1">
      <c r="AG4503" s="658" t="s">
        <v>8594</v>
      </c>
      <c r="AH4503" s="659" t="s">
        <v>8284</v>
      </c>
      <c r="AI4503" s="660">
        <v>0.38100000000000001</v>
      </c>
    </row>
    <row r="4504" spans="33:35" ht="15" customHeight="1">
      <c r="AG4504" s="658" t="s">
        <v>8595</v>
      </c>
      <c r="AH4504" s="659" t="s">
        <v>8285</v>
      </c>
      <c r="AI4504" s="660">
        <v>0.38</v>
      </c>
    </row>
    <row r="4505" spans="33:35" ht="15" customHeight="1">
      <c r="AG4505" s="658" t="s">
        <v>8596</v>
      </c>
      <c r="AH4505" s="659" t="s">
        <v>8286</v>
      </c>
      <c r="AI4505" s="660">
        <v>0.40899999999999997</v>
      </c>
    </row>
    <row r="4506" spans="33:35" ht="15" customHeight="1">
      <c r="AG4506" s="658" t="s">
        <v>7583</v>
      </c>
      <c r="AH4506" s="659" t="s">
        <v>1103</v>
      </c>
      <c r="AI4506" s="660">
        <v>0</v>
      </c>
    </row>
    <row r="4507" spans="33:35" ht="15" customHeight="1">
      <c r="AG4507" s="658" t="s">
        <v>7584</v>
      </c>
      <c r="AH4507" s="659" t="s">
        <v>2201</v>
      </c>
      <c r="AI4507" s="660">
        <v>0.26300000000000001</v>
      </c>
    </row>
    <row r="4508" spans="33:35" ht="15" customHeight="1">
      <c r="AG4508" s="658" t="s">
        <v>7585</v>
      </c>
      <c r="AH4508" s="659" t="s">
        <v>2202</v>
      </c>
      <c r="AI4508" s="660">
        <v>0.377</v>
      </c>
    </row>
    <row r="4509" spans="33:35" ht="15" customHeight="1">
      <c r="AG4509" s="658" t="s">
        <v>7586</v>
      </c>
      <c r="AH4509" s="659" t="s">
        <v>2203</v>
      </c>
      <c r="AI4509" s="660">
        <v>0.48700000000000004</v>
      </c>
    </row>
    <row r="4510" spans="33:35" ht="15" customHeight="1">
      <c r="AG4510" s="658" t="s">
        <v>7587</v>
      </c>
      <c r="AH4510" s="659" t="s">
        <v>2204</v>
      </c>
      <c r="AI4510" s="660">
        <v>0.28999999999999998</v>
      </c>
    </row>
    <row r="4511" spans="33:35" ht="15" customHeight="1">
      <c r="AG4511" s="658" t="s">
        <v>7588</v>
      </c>
      <c r="AH4511" s="659" t="s">
        <v>5696</v>
      </c>
      <c r="AI4511" s="660">
        <v>0.39</v>
      </c>
    </row>
    <row r="4512" spans="33:35" ht="15" customHeight="1">
      <c r="AG4512" s="658" t="s">
        <v>8597</v>
      </c>
      <c r="AH4512" s="659" t="s">
        <v>8287</v>
      </c>
      <c r="AI4512" s="660">
        <v>0.49</v>
      </c>
    </row>
    <row r="4513" spans="33:35" ht="15" customHeight="1">
      <c r="AG4513" s="658" t="s">
        <v>8598</v>
      </c>
      <c r="AH4513" s="659" t="s">
        <v>8288</v>
      </c>
      <c r="AI4513" s="660">
        <v>0.61199999999999999</v>
      </c>
    </row>
    <row r="4514" spans="33:35" ht="15" customHeight="1">
      <c r="AG4514" s="658" t="s">
        <v>8599</v>
      </c>
      <c r="AH4514" s="659" t="s">
        <v>1222</v>
      </c>
      <c r="AI4514" s="660">
        <v>0</v>
      </c>
    </row>
    <row r="4515" spans="33:35" ht="15" customHeight="1">
      <c r="AG4515" s="658" t="s">
        <v>8600</v>
      </c>
      <c r="AH4515" s="659" t="s">
        <v>8289</v>
      </c>
      <c r="AI4515" s="660">
        <v>0.45199999999999996</v>
      </c>
    </row>
    <row r="4516" spans="33:35" ht="15" customHeight="1">
      <c r="AG4516" s="658" t="s">
        <v>7589</v>
      </c>
      <c r="AH4516" s="659" t="s">
        <v>5703</v>
      </c>
      <c r="AI4516" s="660">
        <v>0.55500000000000005</v>
      </c>
    </row>
    <row r="4517" spans="33:35" ht="15" customHeight="1">
      <c r="AG4517" s="658" t="s">
        <v>7590</v>
      </c>
      <c r="AH4517" s="659" t="s">
        <v>5705</v>
      </c>
      <c r="AI4517" s="660">
        <v>0.27200000000000002</v>
      </c>
    </row>
    <row r="4518" spans="33:35" ht="15" customHeight="1">
      <c r="AG4518" s="658" t="s">
        <v>7591</v>
      </c>
      <c r="AH4518" s="659" t="s">
        <v>4035</v>
      </c>
      <c r="AI4518" s="660">
        <v>0</v>
      </c>
    </row>
    <row r="4519" spans="33:35" ht="15" customHeight="1">
      <c r="AG4519" s="658" t="s">
        <v>7592</v>
      </c>
      <c r="AH4519" s="659" t="s">
        <v>5706</v>
      </c>
      <c r="AI4519" s="660">
        <v>0.45800000000000002</v>
      </c>
    </row>
    <row r="4520" spans="33:35" ht="15" customHeight="1">
      <c r="AG4520" s="658" t="s">
        <v>7593</v>
      </c>
      <c r="AH4520" s="659" t="s">
        <v>5707</v>
      </c>
      <c r="AI4520" s="660">
        <v>0.47399999999999998</v>
      </c>
    </row>
    <row r="4521" spans="33:35" ht="15" customHeight="1">
      <c r="AG4521" s="658" t="s">
        <v>7594</v>
      </c>
      <c r="AH4521" s="659" t="s">
        <v>5708</v>
      </c>
      <c r="AI4521" s="660">
        <v>0.47399999999999998</v>
      </c>
    </row>
    <row r="4522" spans="33:35" ht="15" customHeight="1">
      <c r="AG4522" s="658" t="s">
        <v>7595</v>
      </c>
      <c r="AH4522" s="659" t="s">
        <v>5710</v>
      </c>
      <c r="AI4522" s="660">
        <v>0</v>
      </c>
    </row>
    <row r="4523" spans="33:35" ht="15" customHeight="1">
      <c r="AG4523" s="658" t="s">
        <v>8601</v>
      </c>
      <c r="AH4523" s="659" t="s">
        <v>8290</v>
      </c>
      <c r="AI4523" s="660">
        <v>0.435</v>
      </c>
    </row>
    <row r="4524" spans="33:35" ht="15" customHeight="1">
      <c r="AG4524" s="658" t="s">
        <v>7596</v>
      </c>
      <c r="AH4524" s="659" t="s">
        <v>5714</v>
      </c>
      <c r="AI4524" s="660">
        <v>0</v>
      </c>
    </row>
    <row r="4525" spans="33:35" ht="15" customHeight="1">
      <c r="AG4525" s="658" t="s">
        <v>7597</v>
      </c>
      <c r="AH4525" s="659" t="s">
        <v>5715</v>
      </c>
      <c r="AI4525" s="660">
        <v>0</v>
      </c>
    </row>
    <row r="4526" spans="33:35" ht="15" customHeight="1">
      <c r="AG4526" s="658" t="s">
        <v>7598</v>
      </c>
      <c r="AH4526" s="659" t="s">
        <v>5716</v>
      </c>
      <c r="AI4526" s="660">
        <v>0.26400000000000001</v>
      </c>
    </row>
    <row r="4527" spans="33:35" ht="15" customHeight="1">
      <c r="AG4527" s="658" t="s">
        <v>7599</v>
      </c>
      <c r="AH4527" s="659" t="s">
        <v>5717</v>
      </c>
      <c r="AI4527" s="660">
        <v>0.17499999999999999</v>
      </c>
    </row>
    <row r="4528" spans="33:35" ht="15" customHeight="1">
      <c r="AG4528" s="658" t="s">
        <v>7600</v>
      </c>
      <c r="AH4528" s="659" t="s">
        <v>5718</v>
      </c>
      <c r="AI4528" s="660">
        <v>0</v>
      </c>
    </row>
    <row r="4529" spans="33:35" ht="15" customHeight="1">
      <c r="AG4529" s="658" t="s">
        <v>7601</v>
      </c>
      <c r="AH4529" s="659" t="s">
        <v>5719</v>
      </c>
      <c r="AI4529" s="660">
        <v>6.4999999999999988E-2</v>
      </c>
    </row>
    <row r="4530" spans="33:35" ht="15" customHeight="1">
      <c r="AG4530" s="658" t="s">
        <v>7602</v>
      </c>
      <c r="AH4530" s="659" t="s">
        <v>5720</v>
      </c>
      <c r="AI4530" s="660">
        <v>0</v>
      </c>
    </row>
    <row r="4531" spans="33:35" ht="15" customHeight="1">
      <c r="AG4531" s="658" t="s">
        <v>7603</v>
      </c>
      <c r="AH4531" s="659" t="s">
        <v>5721</v>
      </c>
      <c r="AI4531" s="660">
        <v>0</v>
      </c>
    </row>
    <row r="4532" spans="33:35" ht="15" customHeight="1">
      <c r="AG4532" s="658" t="s">
        <v>8602</v>
      </c>
      <c r="AH4532" s="659" t="s">
        <v>8291</v>
      </c>
      <c r="AI4532" s="660">
        <v>0</v>
      </c>
    </row>
    <row r="4533" spans="33:35" ht="15" customHeight="1">
      <c r="AG4533" s="658" t="s">
        <v>8603</v>
      </c>
      <c r="AH4533" s="659" t="s">
        <v>8292</v>
      </c>
      <c r="AI4533" s="660">
        <v>0</v>
      </c>
    </row>
    <row r="4534" spans="33:35" ht="15" customHeight="1">
      <c r="AG4534" s="658" t="s">
        <v>8604</v>
      </c>
      <c r="AH4534" s="659" t="s">
        <v>8293</v>
      </c>
      <c r="AI4534" s="660">
        <v>0.49700000000000005</v>
      </c>
    </row>
    <row r="4535" spans="33:35" ht="15" customHeight="1">
      <c r="AG4535" s="658" t="s">
        <v>8605</v>
      </c>
      <c r="AH4535" s="659" t="s">
        <v>8294</v>
      </c>
      <c r="AI4535" s="660">
        <v>0.47300000000000003</v>
      </c>
    </row>
    <row r="4536" spans="33:35" ht="15" customHeight="1">
      <c r="AG4536" s="658" t="s">
        <v>8606</v>
      </c>
      <c r="AH4536" s="659" t="s">
        <v>8295</v>
      </c>
      <c r="AI4536" s="660">
        <v>0</v>
      </c>
    </row>
    <row r="4537" spans="33:35" ht="15" customHeight="1">
      <c r="AG4537" s="658" t="s">
        <v>8607</v>
      </c>
      <c r="AH4537" s="659" t="s">
        <v>8296</v>
      </c>
      <c r="AI4537" s="660">
        <v>0.45399999999999996</v>
      </c>
    </row>
    <row r="4538" spans="33:35" ht="15" customHeight="1">
      <c r="AG4538" s="658" t="s">
        <v>7604</v>
      </c>
      <c r="AH4538" s="659" t="s">
        <v>5725</v>
      </c>
      <c r="AI4538" s="660">
        <v>0.35699999999999998</v>
      </c>
    </row>
    <row r="4539" spans="33:35" ht="15" customHeight="1">
      <c r="AG4539" s="658" t="s">
        <v>8608</v>
      </c>
      <c r="AH4539" s="659" t="s">
        <v>8297</v>
      </c>
      <c r="AI4539" s="660">
        <v>0</v>
      </c>
    </row>
    <row r="4540" spans="33:35" ht="15" customHeight="1">
      <c r="AG4540" s="658" t="s">
        <v>8609</v>
      </c>
      <c r="AH4540" s="659" t="s">
        <v>8298</v>
      </c>
      <c r="AI4540" s="660">
        <v>0.42000000000000004</v>
      </c>
    </row>
    <row r="4541" spans="33:35" ht="15" customHeight="1">
      <c r="AG4541" s="658" t="s">
        <v>7605</v>
      </c>
      <c r="AH4541" s="659" t="s">
        <v>5727</v>
      </c>
      <c r="AI4541" s="660">
        <v>0.32300000000000001</v>
      </c>
    </row>
    <row r="4542" spans="33:35" ht="15" customHeight="1">
      <c r="AG4542" s="658" t="s">
        <v>7606</v>
      </c>
      <c r="AH4542" s="659" t="s">
        <v>5729</v>
      </c>
      <c r="AI4542" s="660">
        <v>0.54400000000000004</v>
      </c>
    </row>
    <row r="4543" spans="33:35" ht="15" customHeight="1">
      <c r="AG4543" s="658" t="s">
        <v>7607</v>
      </c>
      <c r="AH4543" s="659" t="s">
        <v>5730</v>
      </c>
      <c r="AI4543" s="660">
        <v>0</v>
      </c>
    </row>
    <row r="4544" spans="33:35" ht="15" customHeight="1">
      <c r="AG4544" s="658" t="s">
        <v>7608</v>
      </c>
      <c r="AH4544" s="659" t="s">
        <v>6178</v>
      </c>
      <c r="AI4544" s="660">
        <v>0.42799999999999999</v>
      </c>
    </row>
    <row r="4545" spans="33:35" ht="15" customHeight="1">
      <c r="AG4545" s="658" t="s">
        <v>7609</v>
      </c>
      <c r="AH4545" s="659" t="s">
        <v>5732</v>
      </c>
      <c r="AI4545" s="660">
        <v>0.19600000000000001</v>
      </c>
    </row>
    <row r="4546" spans="33:35" ht="15" customHeight="1">
      <c r="AG4546" s="658" t="s">
        <v>7610</v>
      </c>
      <c r="AH4546" s="659" t="s">
        <v>1901</v>
      </c>
      <c r="AI4546" s="660">
        <v>0.27999999999999997</v>
      </c>
    </row>
    <row r="4547" spans="33:35" ht="15" customHeight="1">
      <c r="AG4547" s="658" t="s">
        <v>7611</v>
      </c>
      <c r="AH4547" s="659" t="s">
        <v>5733</v>
      </c>
      <c r="AI4547" s="660">
        <v>0</v>
      </c>
    </row>
    <row r="4548" spans="33:35" ht="15" customHeight="1">
      <c r="AG4548" s="658" t="s">
        <v>7612</v>
      </c>
      <c r="AH4548" s="659" t="s">
        <v>5734</v>
      </c>
      <c r="AI4548" s="660">
        <v>0</v>
      </c>
    </row>
    <row r="4549" spans="33:35" ht="15" customHeight="1">
      <c r="AG4549" s="658" t="s">
        <v>7613</v>
      </c>
      <c r="AH4549" s="659" t="s">
        <v>5735</v>
      </c>
      <c r="AI4549" s="660">
        <v>0.61199999999999999</v>
      </c>
    </row>
    <row r="4550" spans="33:35" ht="15" customHeight="1">
      <c r="AG4550" s="658" t="s">
        <v>7614</v>
      </c>
      <c r="AH4550" s="659" t="s">
        <v>4062</v>
      </c>
      <c r="AI4550" s="660">
        <v>0</v>
      </c>
    </row>
    <row r="4551" spans="33:35" ht="15" customHeight="1">
      <c r="AG4551" s="658" t="s">
        <v>7615</v>
      </c>
      <c r="AH4551" s="659" t="s">
        <v>5736</v>
      </c>
      <c r="AI4551" s="660">
        <v>0</v>
      </c>
    </row>
    <row r="4552" spans="33:35" ht="15" customHeight="1">
      <c r="AG4552" s="658" t="s">
        <v>7616</v>
      </c>
      <c r="AH4552" s="659" t="s">
        <v>5737</v>
      </c>
      <c r="AI4552" s="660">
        <v>0</v>
      </c>
    </row>
    <row r="4553" spans="33:35" ht="15" customHeight="1">
      <c r="AG4553" s="658" t="s">
        <v>7617</v>
      </c>
      <c r="AH4553" s="659" t="s">
        <v>5738</v>
      </c>
      <c r="AI4553" s="660">
        <v>0</v>
      </c>
    </row>
    <row r="4554" spans="33:35" ht="15" customHeight="1">
      <c r="AG4554" s="658" t="s">
        <v>8610</v>
      </c>
      <c r="AH4554" s="659" t="s">
        <v>8299</v>
      </c>
      <c r="AI4554" s="660">
        <v>0</v>
      </c>
    </row>
    <row r="4555" spans="33:35" ht="15" customHeight="1">
      <c r="AG4555" s="658" t="s">
        <v>8611</v>
      </c>
      <c r="AH4555" s="659" t="s">
        <v>8300</v>
      </c>
      <c r="AI4555" s="660">
        <v>0.52100000000000002</v>
      </c>
    </row>
    <row r="4556" spans="33:35" ht="15" customHeight="1">
      <c r="AG4556" s="658" t="s">
        <v>7618</v>
      </c>
      <c r="AH4556" s="659" t="s">
        <v>5740</v>
      </c>
      <c r="AI4556" s="660">
        <v>0</v>
      </c>
    </row>
    <row r="4557" spans="33:35" ht="15" customHeight="1">
      <c r="AG4557" s="658" t="s">
        <v>7619</v>
      </c>
      <c r="AH4557" s="659" t="s">
        <v>6179</v>
      </c>
      <c r="AI4557" s="660">
        <v>0.54900000000000004</v>
      </c>
    </row>
    <row r="4558" spans="33:35" ht="15" customHeight="1">
      <c r="AG4558" s="658" t="s">
        <v>7620</v>
      </c>
      <c r="AH4558" s="659" t="s">
        <v>5742</v>
      </c>
      <c r="AI4558" s="660">
        <v>0.41899999999999998</v>
      </c>
    </row>
    <row r="4559" spans="33:35" ht="15" customHeight="1">
      <c r="AG4559" s="658" t="s">
        <v>7621</v>
      </c>
      <c r="AH4559" s="659" t="s">
        <v>4072</v>
      </c>
      <c r="AI4559" s="660">
        <v>0</v>
      </c>
    </row>
    <row r="4560" spans="33:35" ht="15" customHeight="1">
      <c r="AG4560" s="658" t="s">
        <v>7622</v>
      </c>
      <c r="AH4560" s="659" t="s">
        <v>5743</v>
      </c>
      <c r="AI4560" s="660">
        <v>0</v>
      </c>
    </row>
    <row r="4561" spans="33:35" ht="15" customHeight="1">
      <c r="AG4561" s="658" t="s">
        <v>7623</v>
      </c>
      <c r="AH4561" s="659" t="s">
        <v>5744</v>
      </c>
      <c r="AI4561" s="660">
        <v>0.42399999999999999</v>
      </c>
    </row>
    <row r="4562" spans="33:35" ht="15" customHeight="1">
      <c r="AG4562" s="658" t="s">
        <v>7625</v>
      </c>
      <c r="AH4562" s="659" t="s">
        <v>2219</v>
      </c>
      <c r="AI4562" s="660">
        <v>0</v>
      </c>
    </row>
    <row r="4563" spans="33:35" ht="15" customHeight="1">
      <c r="AG4563" s="658" t="s">
        <v>7626</v>
      </c>
      <c r="AH4563" s="659" t="s">
        <v>5746</v>
      </c>
      <c r="AI4563" s="660">
        <v>0.254</v>
      </c>
    </row>
    <row r="4564" spans="33:35" ht="15" customHeight="1">
      <c r="AG4564" s="658" t="s">
        <v>7627</v>
      </c>
      <c r="AH4564" s="659" t="s">
        <v>5747</v>
      </c>
      <c r="AI4564" s="660">
        <v>0.35499999999999998</v>
      </c>
    </row>
    <row r="4565" spans="33:35" ht="15" customHeight="1">
      <c r="AG4565" s="658" t="s">
        <v>7624</v>
      </c>
      <c r="AH4565" s="659" t="s">
        <v>5745</v>
      </c>
      <c r="AI4565" s="660">
        <v>0</v>
      </c>
    </row>
    <row r="4566" spans="33:35" ht="15" customHeight="1">
      <c r="AG4566" s="658" t="s">
        <v>7628</v>
      </c>
      <c r="AH4566" s="659" t="s">
        <v>1404</v>
      </c>
      <c r="AI4566" s="660">
        <v>0</v>
      </c>
    </row>
    <row r="4567" spans="33:35" ht="15" customHeight="1">
      <c r="AG4567" s="658" t="s">
        <v>7629</v>
      </c>
      <c r="AH4567" s="659" t="s">
        <v>4082</v>
      </c>
      <c r="AI4567" s="660">
        <v>0.44500000000000001</v>
      </c>
    </row>
    <row r="4568" spans="33:35" ht="15" customHeight="1">
      <c r="AG4568" s="658" t="s">
        <v>7630</v>
      </c>
      <c r="AH4568" s="659" t="s">
        <v>5748</v>
      </c>
      <c r="AI4568" s="660">
        <v>0.72399999999999998</v>
      </c>
    </row>
    <row r="4569" spans="33:35" ht="15" customHeight="1">
      <c r="AG4569" s="658" t="s">
        <v>7631</v>
      </c>
      <c r="AH4569" s="659" t="s">
        <v>5749</v>
      </c>
      <c r="AI4569" s="660">
        <v>0.308</v>
      </c>
    </row>
    <row r="4570" spans="33:35" ht="15" customHeight="1">
      <c r="AG4570" s="658" t="s">
        <v>7632</v>
      </c>
      <c r="AH4570" s="659" t="s">
        <v>5750</v>
      </c>
      <c r="AI4570" s="660">
        <v>0.316</v>
      </c>
    </row>
    <row r="4571" spans="33:35" ht="15" customHeight="1">
      <c r="AG4571" s="658" t="s">
        <v>8612</v>
      </c>
      <c r="AH4571" s="659" t="s">
        <v>8301</v>
      </c>
      <c r="AI4571" s="660">
        <v>0.378</v>
      </c>
    </row>
    <row r="4572" spans="33:35" ht="15" customHeight="1">
      <c r="AG4572" s="658" t="s">
        <v>8613</v>
      </c>
      <c r="AH4572" s="659" t="s">
        <v>8302</v>
      </c>
      <c r="AI4572" s="660">
        <v>0.36000000000000004</v>
      </c>
    </row>
    <row r="4573" spans="33:35" ht="15" customHeight="1">
      <c r="AG4573" s="658" t="s">
        <v>7633</v>
      </c>
      <c r="AH4573" s="659" t="s">
        <v>1422</v>
      </c>
      <c r="AI4573" s="660">
        <v>0</v>
      </c>
    </row>
    <row r="4574" spans="33:35" ht="15" customHeight="1">
      <c r="AG4574" s="658" t="s">
        <v>7634</v>
      </c>
      <c r="AH4574" s="659" t="s">
        <v>5752</v>
      </c>
      <c r="AI4574" s="660">
        <v>0.31900000000000001</v>
      </c>
    </row>
    <row r="4575" spans="33:35" ht="15" customHeight="1">
      <c r="AG4575" s="658" t="s">
        <v>7635</v>
      </c>
      <c r="AH4575" s="659" t="s">
        <v>5753</v>
      </c>
      <c r="AI4575" s="660">
        <v>0.316</v>
      </c>
    </row>
    <row r="4576" spans="33:35" ht="15" customHeight="1">
      <c r="AG4576" s="658" t="s">
        <v>7636</v>
      </c>
      <c r="AH4576" s="659" t="s">
        <v>5754</v>
      </c>
      <c r="AI4576" s="660">
        <v>0.316</v>
      </c>
    </row>
    <row r="4577" spans="33:35" ht="15" customHeight="1">
      <c r="AG4577" s="658" t="s">
        <v>7637</v>
      </c>
      <c r="AH4577" s="659" t="s">
        <v>4101</v>
      </c>
      <c r="AI4577" s="660">
        <v>0.378</v>
      </c>
    </row>
    <row r="4578" spans="33:35" ht="15" customHeight="1">
      <c r="AG4578" s="658" t="s">
        <v>7638</v>
      </c>
      <c r="AH4578" s="659" t="s">
        <v>5755</v>
      </c>
      <c r="AI4578" s="660">
        <v>0.32100000000000001</v>
      </c>
    </row>
    <row r="4579" spans="33:35" ht="15" customHeight="1">
      <c r="AG4579" s="658" t="s">
        <v>7639</v>
      </c>
      <c r="AH4579" s="659" t="s">
        <v>4105</v>
      </c>
      <c r="AI4579" s="660">
        <v>0.26600000000000001</v>
      </c>
    </row>
    <row r="4580" spans="33:35" ht="15" customHeight="1">
      <c r="AG4580" s="658" t="s">
        <v>8614</v>
      </c>
      <c r="AH4580" s="659" t="s">
        <v>8303</v>
      </c>
      <c r="AI4580" s="660">
        <v>0</v>
      </c>
    </row>
    <row r="4581" spans="33:35" ht="15" customHeight="1">
      <c r="AG4581" s="658" t="s">
        <v>8615</v>
      </c>
      <c r="AH4581" s="659" t="s">
        <v>8304</v>
      </c>
      <c r="AI4581" s="660">
        <v>0.47199999999999998</v>
      </c>
    </row>
    <row r="4582" spans="33:35" ht="15" customHeight="1">
      <c r="AG4582" s="658" t="s">
        <v>7641</v>
      </c>
      <c r="AH4582" s="659" t="s">
        <v>5758</v>
      </c>
      <c r="AI4582" s="660">
        <v>0.308</v>
      </c>
    </row>
    <row r="4583" spans="33:35" ht="15" customHeight="1">
      <c r="AG4583" s="658" t="s">
        <v>7640</v>
      </c>
      <c r="AH4583" s="659" t="s">
        <v>5757</v>
      </c>
      <c r="AI4583" s="660">
        <v>0.49399999999999999</v>
      </c>
    </row>
    <row r="4584" spans="33:35" ht="15" customHeight="1">
      <c r="AG4584" s="658" t="s">
        <v>7642</v>
      </c>
      <c r="AH4584" s="659" t="s">
        <v>1420</v>
      </c>
      <c r="AI4584" s="660">
        <v>0</v>
      </c>
    </row>
    <row r="4585" spans="33:35" ht="15" customHeight="1">
      <c r="AG4585" s="658" t="s">
        <v>7643</v>
      </c>
      <c r="AH4585" s="659" t="s">
        <v>4112</v>
      </c>
      <c r="AI4585" s="660">
        <v>0</v>
      </c>
    </row>
    <row r="4586" spans="33:35" ht="15" customHeight="1">
      <c r="AG4586" s="658" t="s">
        <v>7644</v>
      </c>
      <c r="AH4586" s="659" t="s">
        <v>5759</v>
      </c>
      <c r="AI4586" s="660">
        <v>0.45300000000000001</v>
      </c>
    </row>
    <row r="4587" spans="33:35" ht="15" customHeight="1">
      <c r="AG4587" s="658" t="s">
        <v>7645</v>
      </c>
      <c r="AH4587" s="659" t="s">
        <v>1215</v>
      </c>
      <c r="AI4587" s="660">
        <v>0</v>
      </c>
    </row>
    <row r="4588" spans="33:35" ht="15" customHeight="1">
      <c r="AG4588" s="658" t="s">
        <v>8616</v>
      </c>
      <c r="AH4588" s="659" t="s">
        <v>1216</v>
      </c>
      <c r="AI4588" s="660">
        <v>0</v>
      </c>
    </row>
    <row r="4589" spans="33:35" ht="15" customHeight="1">
      <c r="AG4589" s="658" t="s">
        <v>7646</v>
      </c>
      <c r="AH4589" s="659" t="s">
        <v>5761</v>
      </c>
      <c r="AI4589" s="660">
        <v>0.54500000000000004</v>
      </c>
    </row>
    <row r="4590" spans="33:35" ht="15" customHeight="1">
      <c r="AG4590" s="658" t="s">
        <v>7647</v>
      </c>
      <c r="AH4590" s="659" t="s">
        <v>5762</v>
      </c>
      <c r="AI4590" s="660">
        <v>0.438</v>
      </c>
    </row>
    <row r="4591" spans="33:35" ht="15" customHeight="1">
      <c r="AG4591" s="658" t="s">
        <v>7648</v>
      </c>
      <c r="AH4591" s="659" t="s">
        <v>5763</v>
      </c>
      <c r="AI4591" s="660">
        <v>0</v>
      </c>
    </row>
    <row r="4592" spans="33:35" ht="15" customHeight="1">
      <c r="AG4592" s="658" t="s">
        <v>7649</v>
      </c>
      <c r="AH4592" s="659" t="s">
        <v>5764</v>
      </c>
      <c r="AI4592" s="660">
        <v>0</v>
      </c>
    </row>
    <row r="4593" spans="33:35" ht="15" customHeight="1">
      <c r="AG4593" s="658" t="s">
        <v>7650</v>
      </c>
      <c r="AH4593" s="659" t="s">
        <v>5765</v>
      </c>
      <c r="AI4593" s="660">
        <v>0</v>
      </c>
    </row>
    <row r="4594" spans="33:35" ht="15" customHeight="1">
      <c r="AG4594" s="658" t="s">
        <v>8617</v>
      </c>
      <c r="AH4594" s="659" t="s">
        <v>8305</v>
      </c>
      <c r="AI4594" s="660">
        <v>0</v>
      </c>
    </row>
    <row r="4595" spans="33:35" ht="15" customHeight="1">
      <c r="AG4595" s="658" t="s">
        <v>8618</v>
      </c>
      <c r="AH4595" s="659" t="s">
        <v>8306</v>
      </c>
      <c r="AI4595" s="660">
        <v>0</v>
      </c>
    </row>
    <row r="4596" spans="33:35" ht="15" customHeight="1">
      <c r="AG4596" s="658" t="s">
        <v>8619</v>
      </c>
      <c r="AH4596" s="659" t="s">
        <v>8307</v>
      </c>
      <c r="AI4596" s="660">
        <v>0.48799999999999999</v>
      </c>
    </row>
    <row r="4597" spans="33:35" ht="15" customHeight="1">
      <c r="AG4597" s="658" t="s">
        <v>7651</v>
      </c>
      <c r="AH4597" s="659" t="s">
        <v>5767</v>
      </c>
      <c r="AI4597" s="660">
        <v>0.42399999999999999</v>
      </c>
    </row>
    <row r="4598" spans="33:35" ht="15" customHeight="1">
      <c r="AG4598" s="658" t="s">
        <v>7652</v>
      </c>
      <c r="AH4598" s="659" t="s">
        <v>5768</v>
      </c>
      <c r="AI4598" s="660">
        <v>0.53399999999999992</v>
      </c>
    </row>
    <row r="4599" spans="33:35" ht="15" customHeight="1">
      <c r="AG4599" s="658" t="s">
        <v>7653</v>
      </c>
      <c r="AH4599" s="659" t="s">
        <v>5771</v>
      </c>
      <c r="AI4599" s="660">
        <v>0.42299999999999999</v>
      </c>
    </row>
    <row r="4600" spans="33:35" ht="15" customHeight="1">
      <c r="AG4600" s="658" t="s">
        <v>7654</v>
      </c>
      <c r="AH4600" s="659" t="s">
        <v>4143</v>
      </c>
      <c r="AI4600" s="660">
        <v>0</v>
      </c>
    </row>
    <row r="4601" spans="33:35" ht="15" customHeight="1">
      <c r="AG4601" s="658" t="s">
        <v>7655</v>
      </c>
      <c r="AH4601" s="659" t="s">
        <v>5772</v>
      </c>
      <c r="AI4601" s="660">
        <v>0.307</v>
      </c>
    </row>
    <row r="4602" spans="33:35" ht="15" customHeight="1">
      <c r="AG4602" s="658" t="s">
        <v>7656</v>
      </c>
      <c r="AH4602" s="659" t="s">
        <v>5770</v>
      </c>
      <c r="AI4602" s="660">
        <v>0.55900000000000005</v>
      </c>
    </row>
    <row r="4603" spans="33:35" ht="15" customHeight="1">
      <c r="AG4603" s="658" t="s">
        <v>7657</v>
      </c>
      <c r="AH4603" s="659" t="s">
        <v>4149</v>
      </c>
      <c r="AI4603" s="660">
        <v>0</v>
      </c>
    </row>
    <row r="4604" spans="33:35" ht="15" customHeight="1">
      <c r="AG4604" s="658" t="s">
        <v>7658</v>
      </c>
      <c r="AH4604" s="659" t="s">
        <v>4151</v>
      </c>
      <c r="AI4604" s="660">
        <v>0.36200000000000004</v>
      </c>
    </row>
    <row r="4605" spans="33:35" ht="15" customHeight="1">
      <c r="AG4605" s="658" t="s">
        <v>8620</v>
      </c>
      <c r="AH4605" s="659" t="s">
        <v>8308</v>
      </c>
      <c r="AI4605" s="660">
        <v>0.17599999999999999</v>
      </c>
    </row>
    <row r="4606" spans="33:35" ht="15" customHeight="1">
      <c r="AG4606" s="658" t="s">
        <v>8621</v>
      </c>
      <c r="AH4606" s="659" t="s">
        <v>8309</v>
      </c>
      <c r="AI4606" s="660">
        <v>0</v>
      </c>
    </row>
    <row r="4607" spans="33:35" ht="15" customHeight="1">
      <c r="AG4607" s="658" t="s">
        <v>8622</v>
      </c>
      <c r="AH4607" s="659" t="s">
        <v>8310</v>
      </c>
      <c r="AI4607" s="660">
        <v>0.41300000000000003</v>
      </c>
    </row>
    <row r="4608" spans="33:35" ht="15" customHeight="1">
      <c r="AG4608" s="658" t="s">
        <v>8623</v>
      </c>
      <c r="AH4608" s="659" t="s">
        <v>8311</v>
      </c>
      <c r="AI4608" s="660">
        <v>1.2689999999999999</v>
      </c>
    </row>
    <row r="4609" spans="33:35" ht="15" customHeight="1">
      <c r="AG4609" s="658" t="s">
        <v>7659</v>
      </c>
      <c r="AH4609" s="659" t="s">
        <v>5773</v>
      </c>
      <c r="AI4609" s="660">
        <v>0.47699999999999998</v>
      </c>
    </row>
    <row r="4610" spans="33:35" ht="15" customHeight="1">
      <c r="AG4610" s="658" t="s">
        <v>7660</v>
      </c>
      <c r="AH4610" s="659" t="s">
        <v>4158</v>
      </c>
      <c r="AI4610" s="660">
        <v>0</v>
      </c>
    </row>
    <row r="4611" spans="33:35" ht="15" customHeight="1">
      <c r="AG4611" s="658" t="s">
        <v>7661</v>
      </c>
      <c r="AH4611" s="659" t="s">
        <v>5774</v>
      </c>
      <c r="AI4611" s="660">
        <v>0.29099999999999998</v>
      </c>
    </row>
    <row r="4612" spans="33:35" ht="15" customHeight="1">
      <c r="AG4612" s="658" t="s">
        <v>7662</v>
      </c>
      <c r="AH4612" s="659" t="s">
        <v>4162</v>
      </c>
      <c r="AI4612" s="660">
        <v>0</v>
      </c>
    </row>
    <row r="4613" spans="33:35" ht="15" customHeight="1">
      <c r="AG4613" s="658" t="s">
        <v>7663</v>
      </c>
      <c r="AH4613" s="659" t="s">
        <v>4164</v>
      </c>
      <c r="AI4613" s="660">
        <v>0.21299999999999999</v>
      </c>
    </row>
    <row r="4614" spans="33:35" ht="15" customHeight="1">
      <c r="AG4614" s="658" t="s">
        <v>7664</v>
      </c>
      <c r="AH4614" s="659" t="s">
        <v>4166</v>
      </c>
      <c r="AI4614" s="660">
        <v>0.29799999999999999</v>
      </c>
    </row>
    <row r="4615" spans="33:35" ht="15" customHeight="1">
      <c r="AG4615" s="658" t="s">
        <v>7665</v>
      </c>
      <c r="AH4615" s="659" t="s">
        <v>4168</v>
      </c>
      <c r="AI4615" s="660">
        <v>0.31900000000000001</v>
      </c>
    </row>
    <row r="4616" spans="33:35" ht="15" customHeight="1">
      <c r="AG4616" s="658" t="s">
        <v>7666</v>
      </c>
      <c r="AH4616" s="659" t="s">
        <v>4170</v>
      </c>
      <c r="AI4616" s="660">
        <v>0.38300000000000001</v>
      </c>
    </row>
    <row r="4617" spans="33:35" ht="15" customHeight="1">
      <c r="AG4617" s="658" t="s">
        <v>7667</v>
      </c>
      <c r="AH4617" s="659" t="s">
        <v>4172</v>
      </c>
      <c r="AI4617" s="660">
        <v>0.36099999999999999</v>
      </c>
    </row>
    <row r="4618" spans="33:35" ht="15" customHeight="1">
      <c r="AG4618" s="658" t="s">
        <v>7668</v>
      </c>
      <c r="AH4618" s="659" t="s">
        <v>4174</v>
      </c>
      <c r="AI4618" s="660">
        <v>0.34</v>
      </c>
    </row>
    <row r="4619" spans="33:35" ht="15" customHeight="1">
      <c r="AG4619" s="658" t="s">
        <v>7669</v>
      </c>
      <c r="AH4619" s="659" t="s">
        <v>4176</v>
      </c>
      <c r="AI4619" s="660">
        <v>0.27599999999999997</v>
      </c>
    </row>
    <row r="4620" spans="33:35" ht="15" customHeight="1">
      <c r="AG4620" s="658" t="s">
        <v>7670</v>
      </c>
      <c r="AH4620" s="659" t="s">
        <v>5775</v>
      </c>
      <c r="AI4620" s="660">
        <v>0.17</v>
      </c>
    </row>
    <row r="4621" spans="33:35" ht="15" customHeight="1">
      <c r="AG4621" s="658" t="s">
        <v>7671</v>
      </c>
      <c r="AH4621" s="659" t="s">
        <v>5776</v>
      </c>
      <c r="AI4621" s="660">
        <v>0.40400000000000003</v>
      </c>
    </row>
    <row r="4622" spans="33:35" ht="15" customHeight="1">
      <c r="AG4622" s="658" t="s">
        <v>7672</v>
      </c>
      <c r="AH4622" s="659" t="s">
        <v>5777</v>
      </c>
      <c r="AI4622" s="660">
        <v>0.44800000000000001</v>
      </c>
    </row>
    <row r="4623" spans="33:35" ht="15" customHeight="1">
      <c r="AG4623" s="658" t="s">
        <v>7673</v>
      </c>
      <c r="AH4623" s="659" t="s">
        <v>5778</v>
      </c>
      <c r="AI4623" s="660">
        <v>0</v>
      </c>
    </row>
    <row r="4624" spans="33:35" ht="15" customHeight="1">
      <c r="AG4624" s="658" t="s">
        <v>7674</v>
      </c>
      <c r="AH4624" s="659" t="s">
        <v>6180</v>
      </c>
      <c r="AI4624" s="660">
        <v>0.42399999999999999</v>
      </c>
    </row>
    <row r="4625" spans="33:35" ht="15" customHeight="1">
      <c r="AG4625" s="658" t="s">
        <v>7675</v>
      </c>
      <c r="AH4625" s="659" t="s">
        <v>1916</v>
      </c>
      <c r="AI4625" s="660">
        <v>0</v>
      </c>
    </row>
    <row r="4626" spans="33:35" ht="15" customHeight="1">
      <c r="AG4626" s="658" t="s">
        <v>8624</v>
      </c>
      <c r="AH4626" s="659" t="s">
        <v>8312</v>
      </c>
      <c r="AI4626" s="660">
        <v>0</v>
      </c>
    </row>
    <row r="4627" spans="33:35" ht="15" customHeight="1">
      <c r="AG4627" s="658" t="s">
        <v>8625</v>
      </c>
      <c r="AH4627" s="659" t="s">
        <v>8313</v>
      </c>
      <c r="AI4627" s="660">
        <v>0</v>
      </c>
    </row>
    <row r="4628" spans="33:35" ht="15" customHeight="1">
      <c r="AG4628" s="658" t="s">
        <v>8626</v>
      </c>
      <c r="AH4628" s="659" t="s">
        <v>8314</v>
      </c>
      <c r="AI4628" s="660">
        <v>0.13300000000000001</v>
      </c>
    </row>
    <row r="4629" spans="33:35" ht="15" customHeight="1">
      <c r="AG4629" s="658" t="s">
        <v>8627</v>
      </c>
      <c r="AH4629" s="659" t="s">
        <v>8315</v>
      </c>
      <c r="AI4629" s="660">
        <v>0</v>
      </c>
    </row>
    <row r="4630" spans="33:35" ht="15" customHeight="1">
      <c r="AG4630" s="658" t="s">
        <v>8628</v>
      </c>
      <c r="AH4630" s="659" t="s">
        <v>8316</v>
      </c>
      <c r="AI4630" s="660">
        <v>0.02</v>
      </c>
    </row>
    <row r="4631" spans="33:35" ht="15" customHeight="1">
      <c r="AG4631" s="658" t="s">
        <v>8629</v>
      </c>
      <c r="AH4631" s="659" t="s">
        <v>8317</v>
      </c>
      <c r="AI4631" s="660">
        <v>0</v>
      </c>
    </row>
    <row r="4632" spans="33:35" ht="15" customHeight="1">
      <c r="AG4632" s="658" t="s">
        <v>8630</v>
      </c>
      <c r="AH4632" s="659" t="s">
        <v>8318</v>
      </c>
      <c r="AI4632" s="660">
        <v>0.44800000000000001</v>
      </c>
    </row>
    <row r="4633" spans="33:35" ht="15" customHeight="1">
      <c r="AG4633" s="658" t="s">
        <v>7676</v>
      </c>
      <c r="AH4633" s="659" t="s">
        <v>4188</v>
      </c>
      <c r="AI4633" s="660">
        <v>0</v>
      </c>
    </row>
    <row r="4634" spans="33:35" ht="15" customHeight="1">
      <c r="AG4634" s="658" t="s">
        <v>7677</v>
      </c>
      <c r="AH4634" s="659" t="s">
        <v>5780</v>
      </c>
      <c r="AI4634" s="660">
        <v>0.28699999999999998</v>
      </c>
    </row>
    <row r="4635" spans="33:35" ht="15" customHeight="1">
      <c r="AG4635" s="658" t="s">
        <v>7678</v>
      </c>
      <c r="AH4635" s="659" t="s">
        <v>6181</v>
      </c>
      <c r="AI4635" s="660">
        <v>0.47699999999999998</v>
      </c>
    </row>
    <row r="4636" spans="33:35" ht="15" customHeight="1">
      <c r="AG4636" s="658" t="s">
        <v>7679</v>
      </c>
      <c r="AH4636" s="659" t="s">
        <v>4193</v>
      </c>
      <c r="AI4636" s="660">
        <v>0</v>
      </c>
    </row>
    <row r="4637" spans="33:35" ht="15" customHeight="1">
      <c r="AG4637" s="658" t="s">
        <v>7680</v>
      </c>
      <c r="AH4637" s="659" t="s">
        <v>5781</v>
      </c>
      <c r="AI4637" s="660">
        <v>0.48699999999999999</v>
      </c>
    </row>
    <row r="4638" spans="33:35" ht="15" customHeight="1">
      <c r="AG4638" s="658" t="s">
        <v>7681</v>
      </c>
      <c r="AH4638" s="659" t="s">
        <v>2642</v>
      </c>
      <c r="AI4638" s="660">
        <v>0</v>
      </c>
    </row>
    <row r="4639" spans="33:35" ht="15" customHeight="1">
      <c r="AG4639" s="658" t="s">
        <v>7682</v>
      </c>
      <c r="AH4639" s="659" t="s">
        <v>4198</v>
      </c>
      <c r="AI4639" s="660">
        <v>0.29899999999999999</v>
      </c>
    </row>
    <row r="4640" spans="33:35" ht="15" customHeight="1">
      <c r="AG4640" s="658" t="s">
        <v>8631</v>
      </c>
      <c r="AH4640" s="659" t="s">
        <v>8319</v>
      </c>
      <c r="AI4640" s="660">
        <v>0.33300000000000002</v>
      </c>
    </row>
    <row r="4641" spans="33:35" ht="15" customHeight="1">
      <c r="AG4641" s="658" t="s">
        <v>7683</v>
      </c>
      <c r="AH4641" s="659" t="s">
        <v>5784</v>
      </c>
      <c r="AI4641" s="660">
        <v>0.56300000000000006</v>
      </c>
    </row>
    <row r="4642" spans="33:35" ht="15" customHeight="1">
      <c r="AG4642" s="658" t="s">
        <v>7684</v>
      </c>
      <c r="AH4642" s="659" t="s">
        <v>5786</v>
      </c>
      <c r="AI4642" s="660">
        <v>0.51400000000000001</v>
      </c>
    </row>
    <row r="4643" spans="33:35" ht="15" customHeight="1">
      <c r="AG4643" s="658" t="s">
        <v>7685</v>
      </c>
      <c r="AH4643" s="659" t="s">
        <v>4208</v>
      </c>
      <c r="AI4643" s="660">
        <v>0</v>
      </c>
    </row>
    <row r="4644" spans="33:35" ht="15" customHeight="1">
      <c r="AG4644" s="658" t="s">
        <v>7686</v>
      </c>
      <c r="AH4644" s="659" t="s">
        <v>5787</v>
      </c>
      <c r="AI4644" s="660">
        <v>0</v>
      </c>
    </row>
    <row r="4645" spans="33:35" ht="15" customHeight="1">
      <c r="AG4645" s="658" t="s">
        <v>7687</v>
      </c>
      <c r="AH4645" s="659" t="s">
        <v>5788</v>
      </c>
      <c r="AI4645" s="660">
        <v>0</v>
      </c>
    </row>
    <row r="4646" spans="33:35" ht="15" customHeight="1">
      <c r="AG4646" s="658" t="s">
        <v>7688</v>
      </c>
      <c r="AH4646" s="659" t="s">
        <v>5789</v>
      </c>
      <c r="AI4646" s="660">
        <v>0.48499999999999999</v>
      </c>
    </row>
    <row r="4647" spans="33:35" ht="15" customHeight="1">
      <c r="AG4647" s="658" t="s">
        <v>7698</v>
      </c>
      <c r="AH4647" s="659" t="s">
        <v>5790</v>
      </c>
      <c r="AI4647" s="660">
        <v>0</v>
      </c>
    </row>
    <row r="4648" spans="33:35" ht="15" customHeight="1">
      <c r="AG4648" s="658" t="s">
        <v>7699</v>
      </c>
      <c r="AH4648" s="659" t="s">
        <v>6182</v>
      </c>
      <c r="AI4648" s="660">
        <v>0.50900000000000001</v>
      </c>
    </row>
    <row r="4649" spans="33:35" ht="15" customHeight="1">
      <c r="AG4649" s="658" t="s">
        <v>7689</v>
      </c>
      <c r="AH4649" s="659" t="s">
        <v>5792</v>
      </c>
      <c r="AI4649" s="660">
        <v>0.52200000000000002</v>
      </c>
    </row>
    <row r="4650" spans="33:35" ht="15" customHeight="1">
      <c r="AG4650" s="658" t="s">
        <v>7690</v>
      </c>
      <c r="AH4650" s="659" t="s">
        <v>5793</v>
      </c>
      <c r="AI4650" s="660">
        <v>0.57099999999999995</v>
      </c>
    </row>
    <row r="4651" spans="33:35" ht="15" customHeight="1">
      <c r="AG4651" s="658" t="s">
        <v>7691</v>
      </c>
      <c r="AH4651" s="659" t="s">
        <v>1418</v>
      </c>
      <c r="AI4651" s="660">
        <v>0</v>
      </c>
    </row>
    <row r="4652" spans="33:35" ht="15" customHeight="1">
      <c r="AG4652" s="658" t="s">
        <v>7692</v>
      </c>
      <c r="AH4652" s="659" t="s">
        <v>4215</v>
      </c>
      <c r="AI4652" s="660">
        <v>0</v>
      </c>
    </row>
    <row r="4653" spans="33:35" ht="15" customHeight="1">
      <c r="AG4653" s="658" t="s">
        <v>7693</v>
      </c>
      <c r="AH4653" s="659" t="s">
        <v>5794</v>
      </c>
      <c r="AI4653" s="660">
        <v>0</v>
      </c>
    </row>
    <row r="4654" spans="33:35" ht="15" customHeight="1">
      <c r="AG4654" s="658" t="s">
        <v>7694</v>
      </c>
      <c r="AH4654" s="659" t="s">
        <v>5795</v>
      </c>
      <c r="AI4654" s="660">
        <v>0</v>
      </c>
    </row>
    <row r="4655" spans="33:35" ht="15" customHeight="1">
      <c r="AG4655" s="658" t="s">
        <v>8632</v>
      </c>
      <c r="AH4655" s="659" t="s">
        <v>8320</v>
      </c>
      <c r="AI4655" s="660">
        <v>0</v>
      </c>
    </row>
    <row r="4656" spans="33:35" ht="15" customHeight="1">
      <c r="AG4656" s="658" t="s">
        <v>8633</v>
      </c>
      <c r="AH4656" s="659" t="s">
        <v>8321</v>
      </c>
      <c r="AI4656" s="660">
        <v>0</v>
      </c>
    </row>
    <row r="4657" spans="33:35" ht="15" customHeight="1">
      <c r="AG4657" s="658" t="s">
        <v>8634</v>
      </c>
      <c r="AH4657" s="659" t="s">
        <v>8322</v>
      </c>
      <c r="AI4657" s="660">
        <v>0.54</v>
      </c>
    </row>
    <row r="4658" spans="33:35" ht="15" customHeight="1">
      <c r="AG4658" s="658" t="s">
        <v>7695</v>
      </c>
      <c r="AH4658" s="659" t="s">
        <v>5799</v>
      </c>
      <c r="AI4658" s="660">
        <v>0.59500000000000008</v>
      </c>
    </row>
    <row r="4659" spans="33:35" ht="15" customHeight="1">
      <c r="AG4659" s="658" t="s">
        <v>7696</v>
      </c>
      <c r="AH4659" s="659" t="s">
        <v>5797</v>
      </c>
      <c r="AI4659" s="660">
        <v>0</v>
      </c>
    </row>
    <row r="4660" spans="33:35" ht="15" customHeight="1">
      <c r="AG4660" s="658" t="s">
        <v>7697</v>
      </c>
      <c r="AH4660" s="659" t="s">
        <v>5798</v>
      </c>
      <c r="AI4660" s="660">
        <v>0.38800000000000001</v>
      </c>
    </row>
    <row r="4661" spans="33:35" ht="15" customHeight="1">
      <c r="AG4661" s="658" t="s">
        <v>7700</v>
      </c>
      <c r="AH4661" s="659" t="s">
        <v>5800</v>
      </c>
      <c r="AI4661" s="660">
        <v>0.43600000000000005</v>
      </c>
    </row>
    <row r="4662" spans="33:35" ht="15" customHeight="1">
      <c r="AG4662" s="658" t="s">
        <v>8635</v>
      </c>
      <c r="AH4662" s="659" t="s">
        <v>8323</v>
      </c>
      <c r="AI4662" s="660">
        <v>0</v>
      </c>
    </row>
    <row r="4663" spans="33:35" ht="15" customHeight="1">
      <c r="AG4663" s="658" t="s">
        <v>8636</v>
      </c>
      <c r="AH4663" s="659" t="s">
        <v>8324</v>
      </c>
      <c r="AI4663" s="660">
        <v>0.49399999999999999</v>
      </c>
    </row>
    <row r="4664" spans="33:35" ht="15" customHeight="1">
      <c r="AG4664" s="658" t="s">
        <v>8637</v>
      </c>
      <c r="AH4664" s="659" t="s">
        <v>8325</v>
      </c>
      <c r="AI4664" s="660">
        <v>0.25900000000000001</v>
      </c>
    </row>
    <row r="4665" spans="33:35" ht="15" customHeight="1">
      <c r="AG4665" s="658" t="s">
        <v>8638</v>
      </c>
      <c r="AH4665" s="659" t="s">
        <v>8326</v>
      </c>
      <c r="AI4665" s="660">
        <v>0</v>
      </c>
    </row>
    <row r="4666" spans="33:35" ht="15" customHeight="1">
      <c r="AG4666" s="658" t="s">
        <v>8639</v>
      </c>
      <c r="AH4666" s="659" t="s">
        <v>8327</v>
      </c>
      <c r="AI4666" s="660">
        <v>0.45600000000000002</v>
      </c>
    </row>
    <row r="4667" spans="33:35" ht="15" customHeight="1">
      <c r="AG4667" s="658" t="s">
        <v>7701</v>
      </c>
      <c r="AH4667" s="659" t="s">
        <v>2653</v>
      </c>
      <c r="AI4667" s="660">
        <v>0</v>
      </c>
    </row>
    <row r="4668" spans="33:35" ht="15" customHeight="1">
      <c r="AG4668" s="658" t="s">
        <v>7702</v>
      </c>
      <c r="AH4668" s="659" t="s">
        <v>2654</v>
      </c>
      <c r="AI4668" s="660">
        <v>0.19400000000000001</v>
      </c>
    </row>
    <row r="4669" spans="33:35" ht="15" customHeight="1">
      <c r="AG4669" s="658" t="s">
        <v>7703</v>
      </c>
      <c r="AH4669" s="659" t="s">
        <v>5805</v>
      </c>
      <c r="AI4669" s="660">
        <v>0.26699999999999996</v>
      </c>
    </row>
    <row r="4670" spans="33:35" ht="15" customHeight="1">
      <c r="AG4670" s="658" t="s">
        <v>8640</v>
      </c>
      <c r="AH4670" s="659" t="s">
        <v>8328</v>
      </c>
      <c r="AI4670" s="660">
        <v>0.29300000000000004</v>
      </c>
    </row>
    <row r="4671" spans="33:35" ht="15" customHeight="1">
      <c r="AG4671" s="658" t="s">
        <v>8641</v>
      </c>
      <c r="AH4671" s="659" t="s">
        <v>8329</v>
      </c>
      <c r="AI4671" s="660">
        <v>0.32600000000000001</v>
      </c>
    </row>
    <row r="4672" spans="33:35" ht="15" customHeight="1">
      <c r="AG4672" s="658" t="s">
        <v>8642</v>
      </c>
      <c r="AH4672" s="659" t="s">
        <v>8330</v>
      </c>
      <c r="AI4672" s="660">
        <v>0.438</v>
      </c>
    </row>
    <row r="4673" spans="33:35" ht="15" customHeight="1">
      <c r="AG4673" s="658" t="s">
        <v>7704</v>
      </c>
      <c r="AH4673" s="659" t="s">
        <v>4240</v>
      </c>
      <c r="AI4673" s="660">
        <v>0.378</v>
      </c>
    </row>
    <row r="4674" spans="33:35" ht="15" customHeight="1">
      <c r="AG4674" s="658" t="s">
        <v>7705</v>
      </c>
      <c r="AH4674" s="659" t="s">
        <v>5807</v>
      </c>
      <c r="AI4674" s="660">
        <v>0.38800000000000001</v>
      </c>
    </row>
    <row r="4675" spans="33:35" ht="15" customHeight="1">
      <c r="AG4675" s="658" t="s">
        <v>8643</v>
      </c>
      <c r="AH4675" s="659" t="s">
        <v>8331</v>
      </c>
      <c r="AI4675" s="660">
        <v>0</v>
      </c>
    </row>
    <row r="4676" spans="33:35" ht="15" customHeight="1">
      <c r="AG4676" s="658" t="s">
        <v>8644</v>
      </c>
      <c r="AH4676" s="659" t="s">
        <v>1197</v>
      </c>
      <c r="AI4676" s="660">
        <v>0.55800000000000005</v>
      </c>
    </row>
    <row r="4677" spans="33:35" ht="15" customHeight="1">
      <c r="AG4677" s="658" t="s">
        <v>7706</v>
      </c>
      <c r="AH4677" s="659" t="s">
        <v>5809</v>
      </c>
      <c r="AI4677" s="660">
        <v>0.34400000000000003</v>
      </c>
    </row>
    <row r="4678" spans="33:35" ht="15" customHeight="1">
      <c r="AG4678" s="658" t="s">
        <v>7707</v>
      </c>
      <c r="AH4678" s="659" t="s">
        <v>5810</v>
      </c>
      <c r="AI4678" s="660">
        <v>0.46400000000000002</v>
      </c>
    </row>
    <row r="4679" spans="33:35" ht="15" customHeight="1">
      <c r="AG4679" s="658" t="s">
        <v>7708</v>
      </c>
      <c r="AH4679" s="659" t="s">
        <v>5811</v>
      </c>
      <c r="AI4679" s="660">
        <v>0.58600000000000008</v>
      </c>
    </row>
    <row r="4680" spans="33:35" ht="15" customHeight="1">
      <c r="AG4680" s="658" t="s">
        <v>7709</v>
      </c>
      <c r="AH4680" s="659" t="s">
        <v>5812</v>
      </c>
      <c r="AI4680" s="660">
        <v>0.42399999999999999</v>
      </c>
    </row>
    <row r="4681" spans="33:35" ht="15" customHeight="1">
      <c r="AG4681" s="658" t="s">
        <v>7710</v>
      </c>
      <c r="AH4681" s="659" t="s">
        <v>6183</v>
      </c>
      <c r="AI4681" s="660">
        <v>0</v>
      </c>
    </row>
    <row r="4682" spans="33:35" ht="15" customHeight="1">
      <c r="AG4682" s="658" t="s">
        <v>7711</v>
      </c>
      <c r="AH4682" s="659" t="s">
        <v>6184</v>
      </c>
      <c r="AI4682" s="660">
        <v>0.29899999999999999</v>
      </c>
    </row>
    <row r="4683" spans="33:35" ht="15" customHeight="1">
      <c r="AG4683" s="658" t="s">
        <v>7712</v>
      </c>
      <c r="AH4683" s="659" t="s">
        <v>6185</v>
      </c>
      <c r="AI4683" s="660">
        <v>0.45300000000000001</v>
      </c>
    </row>
    <row r="4684" spans="33:35" ht="15" customHeight="1">
      <c r="AG4684" s="658" t="s">
        <v>7713</v>
      </c>
      <c r="AH4684" s="659" t="s">
        <v>5816</v>
      </c>
      <c r="AI4684" s="660">
        <v>0.34400000000000003</v>
      </c>
    </row>
    <row r="4685" spans="33:35" ht="15" customHeight="1">
      <c r="AG4685" s="658" t="s">
        <v>7714</v>
      </c>
      <c r="AH4685" s="659" t="s">
        <v>5817</v>
      </c>
      <c r="AI4685" s="660">
        <v>0.54100000000000004</v>
      </c>
    </row>
    <row r="4686" spans="33:35" ht="15" customHeight="1">
      <c r="AG4686" s="658" t="s">
        <v>7715</v>
      </c>
      <c r="AH4686" s="659" t="s">
        <v>4259</v>
      </c>
      <c r="AI4686" s="660">
        <v>0</v>
      </c>
    </row>
    <row r="4687" spans="33:35" ht="15" customHeight="1">
      <c r="AG4687" s="658" t="s">
        <v>7716</v>
      </c>
      <c r="AH4687" s="659" t="s">
        <v>5818</v>
      </c>
      <c r="AI4687" s="660">
        <v>0</v>
      </c>
    </row>
    <row r="4688" spans="33:35" ht="15" customHeight="1">
      <c r="AG4688" s="658" t="s">
        <v>7717</v>
      </c>
      <c r="AH4688" s="659" t="s">
        <v>5819</v>
      </c>
      <c r="AI4688" s="660">
        <v>0</v>
      </c>
    </row>
    <row r="4689" spans="33:35" ht="15" customHeight="1">
      <c r="AG4689" s="658" t="s">
        <v>7718</v>
      </c>
      <c r="AH4689" s="659" t="s">
        <v>5820</v>
      </c>
      <c r="AI4689" s="660">
        <v>0</v>
      </c>
    </row>
    <row r="4690" spans="33:35" ht="15" customHeight="1">
      <c r="AG4690" s="658" t="s">
        <v>7719</v>
      </c>
      <c r="AH4690" s="659" t="s">
        <v>5821</v>
      </c>
      <c r="AI4690" s="660">
        <v>0</v>
      </c>
    </row>
    <row r="4691" spans="33:35" ht="15" customHeight="1">
      <c r="AG4691" s="658" t="s">
        <v>7720</v>
      </c>
      <c r="AH4691" s="659" t="s">
        <v>5822</v>
      </c>
      <c r="AI4691" s="660">
        <v>0</v>
      </c>
    </row>
    <row r="4692" spans="33:35" ht="15" customHeight="1">
      <c r="AG4692" s="658" t="s">
        <v>8645</v>
      </c>
      <c r="AH4692" s="659" t="s">
        <v>8332</v>
      </c>
      <c r="AI4692" s="660">
        <v>0</v>
      </c>
    </row>
    <row r="4693" spans="33:35" ht="15" customHeight="1">
      <c r="AG4693" s="658" t="s">
        <v>8646</v>
      </c>
      <c r="AH4693" s="659" t="s">
        <v>8333</v>
      </c>
      <c r="AI4693" s="660">
        <v>0</v>
      </c>
    </row>
    <row r="4694" spans="33:35" ht="15" customHeight="1">
      <c r="AG4694" s="658" t="s">
        <v>8647</v>
      </c>
      <c r="AH4694" s="659" t="s">
        <v>8334</v>
      </c>
      <c r="AI4694" s="660">
        <v>0.43099999999999999</v>
      </c>
    </row>
    <row r="4695" spans="33:35" ht="15" customHeight="1">
      <c r="AG4695" s="658" t="s">
        <v>7721</v>
      </c>
      <c r="AH4695" s="659" t="s">
        <v>5824</v>
      </c>
      <c r="AI4695" s="660">
        <v>0</v>
      </c>
    </row>
    <row r="4696" spans="33:35" ht="15" customHeight="1">
      <c r="AG4696" s="658" t="s">
        <v>8648</v>
      </c>
      <c r="AH4696" s="659" t="s">
        <v>8335</v>
      </c>
      <c r="AI4696" s="660">
        <v>0</v>
      </c>
    </row>
    <row r="4697" spans="33:35" ht="15" customHeight="1">
      <c r="AG4697" s="658" t="s">
        <v>8649</v>
      </c>
      <c r="AH4697" s="659" t="s">
        <v>8336</v>
      </c>
      <c r="AI4697" s="660">
        <v>0</v>
      </c>
    </row>
    <row r="4698" spans="33:35" ht="15" customHeight="1">
      <c r="AG4698" s="658" t="s">
        <v>7722</v>
      </c>
      <c r="AH4698" s="659" t="s">
        <v>4264</v>
      </c>
      <c r="AI4698" s="660">
        <v>0</v>
      </c>
    </row>
    <row r="4699" spans="33:35" ht="15" customHeight="1">
      <c r="AG4699" s="658" t="s">
        <v>7723</v>
      </c>
      <c r="AH4699" s="659" t="s">
        <v>4266</v>
      </c>
      <c r="AI4699" s="660">
        <v>0</v>
      </c>
    </row>
    <row r="4700" spans="33:35" ht="15" customHeight="1">
      <c r="AG4700" s="658" t="s">
        <v>7724</v>
      </c>
      <c r="AH4700" s="659" t="s">
        <v>5826</v>
      </c>
      <c r="AI4700" s="660">
        <v>0.39800000000000002</v>
      </c>
    </row>
    <row r="4701" spans="33:35" ht="15" customHeight="1">
      <c r="AG4701" s="658" t="s">
        <v>8650</v>
      </c>
      <c r="AH4701" s="659" t="s">
        <v>8337</v>
      </c>
      <c r="AI4701" s="660">
        <v>0.443</v>
      </c>
    </row>
    <row r="4702" spans="33:35" ht="15" customHeight="1">
      <c r="AG4702" s="658" t="s">
        <v>7725</v>
      </c>
      <c r="AH4702" s="659" t="s">
        <v>1934</v>
      </c>
      <c r="AI4702" s="660">
        <v>0</v>
      </c>
    </row>
    <row r="4703" spans="33:35" ht="15" customHeight="1">
      <c r="AG4703" s="658" t="s">
        <v>7726</v>
      </c>
      <c r="AH4703" s="659" t="s">
        <v>2260</v>
      </c>
      <c r="AI4703" s="660">
        <v>0</v>
      </c>
    </row>
    <row r="4704" spans="33:35" ht="15" customHeight="1">
      <c r="AG4704" s="658" t="s">
        <v>7727</v>
      </c>
      <c r="AH4704" s="659" t="s">
        <v>2666</v>
      </c>
      <c r="AI4704" s="660">
        <v>0</v>
      </c>
    </row>
    <row r="4705" spans="33:35" ht="15" customHeight="1">
      <c r="AG4705" s="658" t="s">
        <v>7728</v>
      </c>
      <c r="AH4705" s="659" t="s">
        <v>2667</v>
      </c>
      <c r="AI4705" s="660">
        <v>0</v>
      </c>
    </row>
    <row r="4706" spans="33:35" ht="15" customHeight="1">
      <c r="AG4706" s="658" t="s">
        <v>7729</v>
      </c>
      <c r="AH4706" s="659" t="s">
        <v>4274</v>
      </c>
      <c r="AI4706" s="660">
        <v>0</v>
      </c>
    </row>
    <row r="4707" spans="33:35" ht="15" customHeight="1">
      <c r="AG4707" s="658" t="s">
        <v>7730</v>
      </c>
      <c r="AH4707" s="659" t="s">
        <v>4276</v>
      </c>
      <c r="AI4707" s="660">
        <v>0</v>
      </c>
    </row>
    <row r="4708" spans="33:35" ht="15" customHeight="1">
      <c r="AG4708" s="658" t="s">
        <v>7731</v>
      </c>
      <c r="AH4708" s="659" t="s">
        <v>5830</v>
      </c>
      <c r="AI4708" s="660">
        <v>0</v>
      </c>
    </row>
    <row r="4709" spans="33:35" ht="15" customHeight="1">
      <c r="AG4709" s="658" t="s">
        <v>7732</v>
      </c>
      <c r="AH4709" s="659" t="s">
        <v>5831</v>
      </c>
      <c r="AI4709" s="660">
        <v>0</v>
      </c>
    </row>
    <row r="4710" spans="33:35" ht="15" customHeight="1">
      <c r="AG4710" s="658" t="s">
        <v>7733</v>
      </c>
      <c r="AH4710" s="659" t="s">
        <v>5832</v>
      </c>
      <c r="AI4710" s="660">
        <v>0</v>
      </c>
    </row>
    <row r="4711" spans="33:35" ht="15" customHeight="1">
      <c r="AG4711" s="658" t="s">
        <v>8651</v>
      </c>
      <c r="AH4711" s="659" t="s">
        <v>8338</v>
      </c>
      <c r="AI4711" s="660">
        <v>0</v>
      </c>
    </row>
    <row r="4712" spans="33:35" ht="15" customHeight="1">
      <c r="AG4712" s="658" t="s">
        <v>8652</v>
      </c>
      <c r="AH4712" s="659" t="s">
        <v>8339</v>
      </c>
      <c r="AI4712" s="660">
        <v>0</v>
      </c>
    </row>
    <row r="4713" spans="33:35" ht="15" customHeight="1">
      <c r="AG4713" s="658" t="s">
        <v>8653</v>
      </c>
      <c r="AH4713" s="659" t="s">
        <v>8340</v>
      </c>
      <c r="AI4713" s="660">
        <v>0.45600000000000002</v>
      </c>
    </row>
    <row r="4714" spans="33:35" ht="15" customHeight="1">
      <c r="AG4714" s="658" t="s">
        <v>7734</v>
      </c>
      <c r="AH4714" s="659" t="s">
        <v>5834</v>
      </c>
      <c r="AI4714" s="660">
        <v>0</v>
      </c>
    </row>
    <row r="4715" spans="33:35" ht="15" customHeight="1">
      <c r="AG4715" s="658" t="s">
        <v>7735</v>
      </c>
      <c r="AH4715" s="659" t="s">
        <v>5835</v>
      </c>
      <c r="AI4715" s="660">
        <v>0</v>
      </c>
    </row>
    <row r="4716" spans="33:35" ht="15" customHeight="1">
      <c r="AG4716" s="658" t="s">
        <v>7736</v>
      </c>
      <c r="AH4716" s="659" t="s">
        <v>6186</v>
      </c>
      <c r="AI4716" s="660">
        <v>0.437</v>
      </c>
    </row>
    <row r="4717" spans="33:35" ht="15" customHeight="1">
      <c r="AG4717" s="658" t="s">
        <v>7737</v>
      </c>
      <c r="AH4717" s="659" t="s">
        <v>2199</v>
      </c>
      <c r="AI4717" s="660">
        <v>0.32</v>
      </c>
    </row>
    <row r="4718" spans="33:35" ht="15" customHeight="1">
      <c r="AG4718" s="658" t="s">
        <v>7738</v>
      </c>
      <c r="AH4718" s="659" t="s">
        <v>4285</v>
      </c>
      <c r="AI4718" s="660">
        <v>0</v>
      </c>
    </row>
    <row r="4719" spans="33:35" ht="15" customHeight="1">
      <c r="AG4719" s="658" t="s">
        <v>7739</v>
      </c>
      <c r="AH4719" s="659" t="s">
        <v>4287</v>
      </c>
      <c r="AI4719" s="660">
        <v>0.42499999999999999</v>
      </c>
    </row>
    <row r="4720" spans="33:35" ht="15" customHeight="1">
      <c r="AG4720" s="658" t="s">
        <v>7740</v>
      </c>
      <c r="AH4720" s="659" t="s">
        <v>1225</v>
      </c>
      <c r="AI4720" s="660">
        <v>0</v>
      </c>
    </row>
    <row r="4721" spans="33:35" ht="15" customHeight="1">
      <c r="AG4721" s="658" t="s">
        <v>7741</v>
      </c>
      <c r="AH4721" s="659" t="s">
        <v>1417</v>
      </c>
      <c r="AI4721" s="660">
        <v>0</v>
      </c>
    </row>
    <row r="4722" spans="33:35" ht="15" customHeight="1">
      <c r="AG4722" s="658" t="s">
        <v>8654</v>
      </c>
      <c r="AH4722" s="659" t="s">
        <v>8341</v>
      </c>
      <c r="AI4722" s="660">
        <v>0</v>
      </c>
    </row>
    <row r="4723" spans="33:35" ht="15" customHeight="1">
      <c r="AG4723" s="658" t="s">
        <v>8655</v>
      </c>
      <c r="AH4723" s="659" t="s">
        <v>8342</v>
      </c>
      <c r="AI4723" s="660">
        <v>0.48799999999999999</v>
      </c>
    </row>
    <row r="4724" spans="33:35" ht="15" customHeight="1">
      <c r="AG4724" s="658" t="s">
        <v>7742</v>
      </c>
      <c r="AH4724" s="659" t="s">
        <v>5837</v>
      </c>
      <c r="AI4724" s="660">
        <v>0.45300000000000001</v>
      </c>
    </row>
    <row r="4725" spans="33:35" ht="15" customHeight="1">
      <c r="AG4725" s="658" t="s">
        <v>7743</v>
      </c>
      <c r="AH4725" s="659" t="s">
        <v>5838</v>
      </c>
      <c r="AI4725" s="660">
        <v>0.49099999999999999</v>
      </c>
    </row>
    <row r="4726" spans="33:35" ht="15" customHeight="1">
      <c r="AG4726" s="658" t="s">
        <v>8656</v>
      </c>
      <c r="AH4726" s="659" t="s">
        <v>8343</v>
      </c>
      <c r="AI4726" s="660">
        <v>8.2000000000000003E-2</v>
      </c>
    </row>
    <row r="4727" spans="33:35" ht="15" customHeight="1">
      <c r="AG4727" s="658" t="s">
        <v>8657</v>
      </c>
      <c r="AH4727" s="659" t="s">
        <v>8344</v>
      </c>
      <c r="AI4727" s="660">
        <v>0.55199999999999994</v>
      </c>
    </row>
    <row r="4728" spans="33:35" ht="15" customHeight="1">
      <c r="AG4728" s="658" t="s">
        <v>7744</v>
      </c>
      <c r="AH4728" s="659" t="s">
        <v>5840</v>
      </c>
      <c r="AI4728" s="660">
        <v>0.52899999999999991</v>
      </c>
    </row>
    <row r="4729" spans="33:35" ht="15" customHeight="1">
      <c r="AG4729" s="658" t="s">
        <v>8658</v>
      </c>
      <c r="AH4729" s="659" t="s">
        <v>8345</v>
      </c>
      <c r="AI4729" s="660">
        <v>0.495</v>
      </c>
    </row>
    <row r="4730" spans="33:35" ht="15" customHeight="1">
      <c r="AG4730" s="658" t="s">
        <v>7745</v>
      </c>
      <c r="AH4730" s="659" t="s">
        <v>1435</v>
      </c>
      <c r="AI4730" s="660">
        <v>0.28899999999999998</v>
      </c>
    </row>
    <row r="4731" spans="33:35" ht="15" customHeight="1">
      <c r="AG4731" s="658" t="s">
        <v>7746</v>
      </c>
      <c r="AH4731" s="659" t="s">
        <v>5841</v>
      </c>
      <c r="AI4731" s="660">
        <v>0</v>
      </c>
    </row>
    <row r="4732" spans="33:35" ht="15" customHeight="1">
      <c r="AG4732" s="658" t="s">
        <v>7747</v>
      </c>
      <c r="AH4732" s="659" t="s">
        <v>5842</v>
      </c>
      <c r="AI4732" s="660">
        <v>0.28100000000000003</v>
      </c>
    </row>
    <row r="4733" spans="33:35" ht="15" customHeight="1">
      <c r="AG4733" s="658" t="s">
        <v>7748</v>
      </c>
      <c r="AH4733" s="659" t="s">
        <v>5843</v>
      </c>
      <c r="AI4733" s="660">
        <v>0.157</v>
      </c>
    </row>
    <row r="4734" spans="33:35" ht="15" customHeight="1">
      <c r="AG4734" s="658" t="s">
        <v>7749</v>
      </c>
      <c r="AH4734" s="659" t="s">
        <v>6187</v>
      </c>
      <c r="AI4734" s="660">
        <v>0.55800000000000005</v>
      </c>
    </row>
    <row r="4735" spans="33:35" ht="15" customHeight="1">
      <c r="AG4735" s="658" t="s">
        <v>7750</v>
      </c>
      <c r="AH4735" s="659" t="s">
        <v>5845</v>
      </c>
      <c r="AI4735" s="660">
        <v>0.316</v>
      </c>
    </row>
    <row r="4736" spans="33:35" ht="15" customHeight="1">
      <c r="AG4736" s="658" t="s">
        <v>7751</v>
      </c>
      <c r="AH4736" s="659" t="s">
        <v>5846</v>
      </c>
      <c r="AI4736" s="660">
        <v>0</v>
      </c>
    </row>
    <row r="4737" spans="33:35" ht="15" customHeight="1">
      <c r="AG4737" s="658" t="s">
        <v>7752</v>
      </c>
      <c r="AH4737" s="659" t="s">
        <v>6188</v>
      </c>
      <c r="AI4737" s="660">
        <v>0.376</v>
      </c>
    </row>
    <row r="4738" spans="33:35" ht="15" customHeight="1">
      <c r="AG4738" s="658" t="s">
        <v>7753</v>
      </c>
      <c r="AH4738" s="659" t="s">
        <v>5848</v>
      </c>
      <c r="AI4738" s="660">
        <v>0.22599999999999998</v>
      </c>
    </row>
    <row r="4739" spans="33:35" ht="15" customHeight="1">
      <c r="AG4739" s="658" t="s">
        <v>7754</v>
      </c>
      <c r="AH4739" s="659" t="s">
        <v>6189</v>
      </c>
      <c r="AI4739" s="660">
        <v>0.42399999999999999</v>
      </c>
    </row>
    <row r="4740" spans="33:35" ht="15" customHeight="1">
      <c r="AG4740" s="658" t="s">
        <v>8659</v>
      </c>
      <c r="AH4740" s="659" t="s">
        <v>8346</v>
      </c>
      <c r="AI4740" s="660">
        <v>0</v>
      </c>
    </row>
    <row r="4741" spans="33:35" ht="15" customHeight="1">
      <c r="AG4741" s="658" t="s">
        <v>8660</v>
      </c>
      <c r="AH4741" s="659" t="s">
        <v>8347</v>
      </c>
      <c r="AI4741" s="660">
        <v>0.372</v>
      </c>
    </row>
    <row r="4742" spans="33:35" ht="15" customHeight="1">
      <c r="AG4742" s="658" t="s">
        <v>7755</v>
      </c>
      <c r="AH4742" s="659" t="s">
        <v>5851</v>
      </c>
      <c r="AI4742" s="660">
        <v>0.39900000000000002</v>
      </c>
    </row>
    <row r="4743" spans="33:35" ht="15" customHeight="1">
      <c r="AG4743" s="658" t="s">
        <v>7756</v>
      </c>
      <c r="AH4743" s="659" t="s">
        <v>5852</v>
      </c>
      <c r="AI4743" s="660">
        <v>0.47300000000000003</v>
      </c>
    </row>
    <row r="4744" spans="33:35" ht="15" customHeight="1">
      <c r="AG4744" s="658" t="s">
        <v>8661</v>
      </c>
      <c r="AH4744" s="659" t="s">
        <v>8348</v>
      </c>
      <c r="AI4744" s="660">
        <v>0</v>
      </c>
    </row>
    <row r="4745" spans="33:35" ht="15" customHeight="1">
      <c r="AG4745" s="658" t="s">
        <v>8662</v>
      </c>
      <c r="AH4745" s="659" t="s">
        <v>8349</v>
      </c>
      <c r="AI4745" s="660">
        <v>0.42399999999999999</v>
      </c>
    </row>
    <row r="4746" spans="33:35" ht="15" customHeight="1">
      <c r="AG4746" s="658" t="s">
        <v>7757</v>
      </c>
      <c r="AH4746" s="659" t="s">
        <v>5854</v>
      </c>
      <c r="AI4746" s="660">
        <v>0.46799999999999997</v>
      </c>
    </row>
    <row r="4747" spans="33:35" ht="15" customHeight="1">
      <c r="AG4747" s="658" t="s">
        <v>7758</v>
      </c>
      <c r="AH4747" s="659" t="s">
        <v>5855</v>
      </c>
      <c r="AI4747" s="660">
        <v>0.51</v>
      </c>
    </row>
    <row r="4748" spans="33:35" ht="15" customHeight="1">
      <c r="AG4748" s="658" t="s">
        <v>7759</v>
      </c>
      <c r="AH4748" s="659" t="s">
        <v>5856</v>
      </c>
      <c r="AI4748" s="660">
        <v>0.45199999999999996</v>
      </c>
    </row>
    <row r="4749" spans="33:35" ht="15" customHeight="1">
      <c r="AG4749" s="658" t="s">
        <v>7760</v>
      </c>
      <c r="AH4749" s="659" t="s">
        <v>5857</v>
      </c>
      <c r="AI4749" s="660">
        <v>0.43600000000000005</v>
      </c>
    </row>
    <row r="4750" spans="33:35" ht="15" customHeight="1">
      <c r="AG4750" s="658" t="s">
        <v>7761</v>
      </c>
      <c r="AH4750" s="659" t="s">
        <v>5858</v>
      </c>
      <c r="AI4750" s="660">
        <v>0</v>
      </c>
    </row>
    <row r="4751" spans="33:35" ht="15" customHeight="1">
      <c r="AG4751" s="658" t="s">
        <v>7762</v>
      </c>
      <c r="AH4751" s="659" t="s">
        <v>5859</v>
      </c>
      <c r="AI4751" s="660">
        <v>0.435</v>
      </c>
    </row>
    <row r="4752" spans="33:35" ht="15" customHeight="1">
      <c r="AG4752" s="658" t="s">
        <v>7766</v>
      </c>
      <c r="AH4752" s="659" t="s">
        <v>5863</v>
      </c>
      <c r="AI4752" s="660">
        <v>0.308</v>
      </c>
    </row>
    <row r="4753" spans="33:35" ht="15" customHeight="1">
      <c r="AG4753" s="658" t="s">
        <v>7763</v>
      </c>
      <c r="AH4753" s="659" t="s">
        <v>5860</v>
      </c>
      <c r="AI4753" s="660">
        <v>0.28100000000000003</v>
      </c>
    </row>
    <row r="4754" spans="33:35" ht="15" customHeight="1">
      <c r="AG4754" s="658" t="s">
        <v>7764</v>
      </c>
      <c r="AH4754" s="659" t="s">
        <v>5861</v>
      </c>
      <c r="AI4754" s="660">
        <v>0</v>
      </c>
    </row>
    <row r="4755" spans="33:35" ht="15" customHeight="1">
      <c r="AG4755" s="658" t="s">
        <v>7765</v>
      </c>
      <c r="AH4755" s="659" t="s">
        <v>6190</v>
      </c>
      <c r="AI4755" s="660">
        <v>0.48399999999999999</v>
      </c>
    </row>
    <row r="4756" spans="33:35" ht="15" customHeight="1">
      <c r="AG4756" s="658" t="s">
        <v>7767</v>
      </c>
      <c r="AH4756" s="659" t="s">
        <v>5864</v>
      </c>
      <c r="AI4756" s="660">
        <v>0.41800000000000004</v>
      </c>
    </row>
    <row r="4757" spans="33:35" ht="15" customHeight="1">
      <c r="AG4757" s="658" t="s">
        <v>7768</v>
      </c>
      <c r="AH4757" s="659" t="s">
        <v>5865</v>
      </c>
      <c r="AI4757" s="660">
        <v>0.50800000000000001</v>
      </c>
    </row>
    <row r="4758" spans="33:35" ht="15" customHeight="1">
      <c r="AG4758" s="658" t="s">
        <v>7769</v>
      </c>
      <c r="AH4758" s="659" t="s">
        <v>5866</v>
      </c>
      <c r="AI4758" s="660">
        <v>0.433</v>
      </c>
    </row>
    <row r="4759" spans="33:35" ht="15" customHeight="1">
      <c r="AG4759" s="658" t="s">
        <v>8663</v>
      </c>
      <c r="AH4759" s="659" t="s">
        <v>8350</v>
      </c>
      <c r="AI4759" s="660">
        <v>0.76300000000000001</v>
      </c>
    </row>
    <row r="4760" spans="33:35" ht="15" customHeight="1">
      <c r="AG4760" s="658" t="s">
        <v>7770</v>
      </c>
      <c r="AH4760" s="659" t="s">
        <v>5867</v>
      </c>
      <c r="AI4760" s="660">
        <v>0.44700000000000001</v>
      </c>
    </row>
    <row r="4761" spans="33:35" ht="15" customHeight="1">
      <c r="AG4761" s="658" t="s">
        <v>7771</v>
      </c>
      <c r="AH4761" s="659" t="s">
        <v>4330</v>
      </c>
      <c r="AI4761" s="660">
        <v>4.3999999999999997E-2</v>
      </c>
    </row>
    <row r="4762" spans="33:35" ht="15" customHeight="1">
      <c r="AG4762" s="658" t="s">
        <v>7772</v>
      </c>
      <c r="AH4762" s="659" t="s">
        <v>5868</v>
      </c>
      <c r="AI4762" s="660">
        <v>0.60599999999999998</v>
      </c>
    </row>
    <row r="4763" spans="33:35" ht="15" customHeight="1">
      <c r="AG4763" s="658" t="s">
        <v>7773</v>
      </c>
      <c r="AH4763" s="659" t="s">
        <v>5869</v>
      </c>
      <c r="AI4763" s="660">
        <v>0.41199999999999998</v>
      </c>
    </row>
    <row r="4764" spans="33:35" ht="15" customHeight="1">
      <c r="AG4764" s="658" t="s">
        <v>7774</v>
      </c>
      <c r="AH4764" s="659" t="s">
        <v>4335</v>
      </c>
      <c r="AI4764" s="660">
        <v>0</v>
      </c>
    </row>
    <row r="4765" spans="33:35" ht="15" customHeight="1">
      <c r="AG4765" s="658" t="s">
        <v>7775</v>
      </c>
      <c r="AH4765" s="659" t="s">
        <v>4337</v>
      </c>
      <c r="AI4765" s="660">
        <v>0.28999999999999998</v>
      </c>
    </row>
    <row r="4766" spans="33:35" ht="15" customHeight="1">
      <c r="AG4766" s="658" t="s">
        <v>7776</v>
      </c>
      <c r="AH4766" s="659" t="s">
        <v>5870</v>
      </c>
      <c r="AI4766" s="660">
        <v>0.27599999999999997</v>
      </c>
    </row>
    <row r="4767" spans="33:35" ht="15" customHeight="1">
      <c r="AG4767" s="658" t="s">
        <v>7777</v>
      </c>
      <c r="AH4767" s="659" t="s">
        <v>5871</v>
      </c>
      <c r="AI4767" s="660">
        <v>0.29699999999999999</v>
      </c>
    </row>
    <row r="4768" spans="33:35" ht="15" customHeight="1">
      <c r="AG4768" s="658" t="s">
        <v>7778</v>
      </c>
      <c r="AH4768" s="659" t="s">
        <v>5872</v>
      </c>
      <c r="AI4768" s="660">
        <v>0.47</v>
      </c>
    </row>
    <row r="4769" spans="33:35" ht="15" customHeight="1">
      <c r="AG4769" s="658" t="s">
        <v>8664</v>
      </c>
      <c r="AH4769" s="659" t="s">
        <v>8351</v>
      </c>
      <c r="AI4769" s="660">
        <v>0</v>
      </c>
    </row>
    <row r="4770" spans="33:35" ht="15" customHeight="1">
      <c r="AG4770" s="658" t="s">
        <v>8665</v>
      </c>
      <c r="AH4770" s="659" t="s">
        <v>8352</v>
      </c>
      <c r="AI4770" s="660">
        <v>0.16200000000000001</v>
      </c>
    </row>
    <row r="4771" spans="33:35" ht="15" customHeight="1">
      <c r="AG4771" s="658" t="s">
        <v>7779</v>
      </c>
      <c r="AH4771" s="659" t="s">
        <v>5874</v>
      </c>
      <c r="AI4771" s="660">
        <v>0.55400000000000005</v>
      </c>
    </row>
    <row r="4772" spans="33:35" ht="15" customHeight="1">
      <c r="AG4772" s="658" t="s">
        <v>8666</v>
      </c>
      <c r="AH4772" s="659" t="s">
        <v>8353</v>
      </c>
      <c r="AI4772" s="660">
        <v>0</v>
      </c>
    </row>
    <row r="4773" spans="33:35" ht="15" customHeight="1">
      <c r="AG4773" s="658" t="s">
        <v>8667</v>
      </c>
      <c r="AH4773" s="659" t="s">
        <v>8354</v>
      </c>
      <c r="AI4773" s="660">
        <v>0.54699999999999993</v>
      </c>
    </row>
    <row r="4774" spans="33:35" ht="15" customHeight="1">
      <c r="AG4774" s="658" t="s">
        <v>7780</v>
      </c>
      <c r="AH4774" s="659" t="s">
        <v>4348</v>
      </c>
      <c r="AI4774" s="660">
        <v>0</v>
      </c>
    </row>
    <row r="4775" spans="33:35" ht="15" customHeight="1">
      <c r="AG4775" s="658" t="s">
        <v>7781</v>
      </c>
      <c r="AH4775" s="659" t="s">
        <v>4350</v>
      </c>
      <c r="AI4775" s="660">
        <v>0</v>
      </c>
    </row>
    <row r="4776" spans="33:35" ht="15" customHeight="1">
      <c r="AG4776" s="658" t="s">
        <v>7782</v>
      </c>
      <c r="AH4776" s="659" t="s">
        <v>5876</v>
      </c>
      <c r="AI4776" s="660">
        <v>0.1</v>
      </c>
    </row>
    <row r="4777" spans="33:35" ht="15" customHeight="1">
      <c r="AG4777" s="658" t="s">
        <v>7783</v>
      </c>
      <c r="AH4777" s="659" t="s">
        <v>5877</v>
      </c>
      <c r="AI4777" s="660">
        <v>0.25</v>
      </c>
    </row>
    <row r="4778" spans="33:35" ht="15" customHeight="1">
      <c r="AG4778" s="658" t="s">
        <v>8668</v>
      </c>
      <c r="AH4778" s="659" t="s">
        <v>8355</v>
      </c>
      <c r="AI4778" s="660">
        <v>0</v>
      </c>
    </row>
    <row r="4779" spans="33:35" ht="15" customHeight="1">
      <c r="AG4779" s="658" t="s">
        <v>8669</v>
      </c>
      <c r="AH4779" s="659" t="s">
        <v>8356</v>
      </c>
      <c r="AI4779" s="660">
        <v>0.69</v>
      </c>
    </row>
    <row r="4780" spans="33:35" ht="15" customHeight="1">
      <c r="AG4780" s="658" t="s">
        <v>7788</v>
      </c>
      <c r="AH4780" s="659" t="s">
        <v>5881</v>
      </c>
      <c r="AI4780" s="660">
        <v>0</v>
      </c>
    </row>
    <row r="4781" spans="33:35" ht="15" customHeight="1">
      <c r="AG4781" s="658" t="s">
        <v>7789</v>
      </c>
      <c r="AH4781" s="659" t="s">
        <v>6192</v>
      </c>
      <c r="AI4781" s="660">
        <v>0.43099999999999999</v>
      </c>
    </row>
    <row r="4782" spans="33:35" ht="15" customHeight="1">
      <c r="AG4782" s="658" t="s">
        <v>7787</v>
      </c>
      <c r="AH4782" s="659" t="s">
        <v>6191</v>
      </c>
      <c r="AI4782" s="660">
        <v>0.49</v>
      </c>
    </row>
    <row r="4783" spans="33:35" ht="15" customHeight="1">
      <c r="AG4783" s="658" t="s">
        <v>7784</v>
      </c>
      <c r="AH4783" s="659" t="s">
        <v>1434</v>
      </c>
      <c r="AI4783" s="660">
        <v>0</v>
      </c>
    </row>
    <row r="4784" spans="33:35" ht="15" customHeight="1">
      <c r="AG4784" s="658" t="s">
        <v>7785</v>
      </c>
      <c r="AH4784" s="659" t="s">
        <v>5879</v>
      </c>
      <c r="AI4784" s="660">
        <v>0.47199999999999998</v>
      </c>
    </row>
    <row r="4785" spans="33:35" ht="15" customHeight="1">
      <c r="AG4785" s="658" t="s">
        <v>8670</v>
      </c>
      <c r="AH4785" s="659" t="s">
        <v>8357</v>
      </c>
      <c r="AI4785" s="660">
        <v>0.433</v>
      </c>
    </row>
    <row r="4786" spans="33:35" ht="15" customHeight="1">
      <c r="AG4786" s="658" t="s">
        <v>7786</v>
      </c>
      <c r="AH4786" s="659" t="s">
        <v>5880</v>
      </c>
      <c r="AI4786" s="660">
        <v>0.318</v>
      </c>
    </row>
    <row r="4787" spans="33:35" ht="15" customHeight="1">
      <c r="AG4787" s="658" t="s">
        <v>7790</v>
      </c>
      <c r="AH4787" s="659" t="s">
        <v>5883</v>
      </c>
      <c r="AI4787" s="660">
        <v>0.49799999999999994</v>
      </c>
    </row>
    <row r="4788" spans="33:35" ht="15" customHeight="1">
      <c r="AG4788" s="658" t="s">
        <v>7791</v>
      </c>
      <c r="AH4788" s="659" t="s">
        <v>5884</v>
      </c>
      <c r="AI4788" s="660">
        <v>0</v>
      </c>
    </row>
    <row r="4789" spans="33:35" ht="15" customHeight="1">
      <c r="AG4789" s="658" t="s">
        <v>7792</v>
      </c>
      <c r="AH4789" s="659" t="s">
        <v>6193</v>
      </c>
      <c r="AI4789" s="660">
        <v>0.48399999999999999</v>
      </c>
    </row>
    <row r="4790" spans="33:35" ht="15" customHeight="1">
      <c r="AG4790" s="658" t="s">
        <v>7793</v>
      </c>
      <c r="AH4790" s="659" t="s">
        <v>5887</v>
      </c>
      <c r="AI4790" s="660">
        <v>0</v>
      </c>
    </row>
    <row r="4791" spans="33:35" ht="15" customHeight="1">
      <c r="AG4791" s="658" t="s">
        <v>7794</v>
      </c>
      <c r="AH4791" s="659" t="s">
        <v>6194</v>
      </c>
      <c r="AI4791" s="660">
        <v>0.29199999999999998</v>
      </c>
    </row>
    <row r="4792" spans="33:35" ht="15" customHeight="1">
      <c r="AG4792" s="658" t="s">
        <v>7795</v>
      </c>
      <c r="AH4792" s="659" t="s">
        <v>5889</v>
      </c>
      <c r="AI4792" s="660">
        <v>0.32200000000000001</v>
      </c>
    </row>
    <row r="4793" spans="33:35" ht="15" customHeight="1">
      <c r="AG4793" s="658" t="s">
        <v>7796</v>
      </c>
      <c r="AH4793" s="659" t="s">
        <v>5890</v>
      </c>
      <c r="AI4793" s="660">
        <v>0.53399999999999992</v>
      </c>
    </row>
    <row r="4794" spans="33:35" ht="15" customHeight="1">
      <c r="AG4794" s="658" t="s">
        <v>7797</v>
      </c>
      <c r="AH4794" s="659" t="s">
        <v>5891</v>
      </c>
      <c r="AI4794" s="660">
        <v>0</v>
      </c>
    </row>
    <row r="4795" spans="33:35" ht="15" customHeight="1">
      <c r="AG4795" s="658" t="s">
        <v>7798</v>
      </c>
      <c r="AH4795" s="659" t="s">
        <v>6195</v>
      </c>
      <c r="AI4795" s="660">
        <v>0.40400000000000003</v>
      </c>
    </row>
    <row r="4796" spans="33:35" ht="15" customHeight="1">
      <c r="AG4796" s="658" t="s">
        <v>7799</v>
      </c>
      <c r="AH4796" s="659" t="s">
        <v>5893</v>
      </c>
      <c r="AI4796" s="660">
        <v>0.45700000000000002</v>
      </c>
    </row>
    <row r="4797" spans="33:35" ht="15" customHeight="1">
      <c r="AG4797" s="658" t="s">
        <v>7800</v>
      </c>
      <c r="AH4797" s="659" t="s">
        <v>6196</v>
      </c>
      <c r="AI4797" s="660">
        <v>0.44400000000000001</v>
      </c>
    </row>
    <row r="4798" spans="33:35" ht="15" customHeight="1">
      <c r="AG4798" s="658" t="s">
        <v>7801</v>
      </c>
      <c r="AH4798" s="659" t="s">
        <v>5895</v>
      </c>
      <c r="AI4798" s="660">
        <v>0.443</v>
      </c>
    </row>
    <row r="4799" spans="33:35" ht="15" customHeight="1">
      <c r="AG4799" s="658" t="s">
        <v>7802</v>
      </c>
      <c r="AH4799" s="659" t="s">
        <v>5896</v>
      </c>
      <c r="AI4799" s="660">
        <v>0.88800000000000001</v>
      </c>
    </row>
    <row r="4800" spans="33:35" ht="15" customHeight="1">
      <c r="AG4800" s="658" t="s">
        <v>7803</v>
      </c>
      <c r="AH4800" s="659" t="s">
        <v>6197</v>
      </c>
      <c r="AI4800" s="660">
        <v>0</v>
      </c>
    </row>
    <row r="4801" spans="33:35" ht="15" customHeight="1">
      <c r="AG4801" s="658" t="s">
        <v>8671</v>
      </c>
      <c r="AH4801" s="659" t="s">
        <v>8358</v>
      </c>
      <c r="AI4801" s="660">
        <v>0</v>
      </c>
    </row>
    <row r="4802" spans="33:35" ht="15" customHeight="1">
      <c r="AG4802" s="658" t="s">
        <v>8672</v>
      </c>
      <c r="AH4802" s="659" t="s">
        <v>8359</v>
      </c>
      <c r="AI4802" s="660">
        <v>0.43</v>
      </c>
    </row>
    <row r="4803" spans="33:35" ht="15" customHeight="1">
      <c r="AG4803" s="658" t="s">
        <v>7804</v>
      </c>
      <c r="AH4803" s="659" t="s">
        <v>5899</v>
      </c>
      <c r="AI4803" s="660">
        <v>0.435</v>
      </c>
    </row>
    <row r="4804" spans="33:35" ht="15" customHeight="1">
      <c r="AG4804" s="658" t="s">
        <v>7805</v>
      </c>
      <c r="AH4804" s="659" t="s">
        <v>5900</v>
      </c>
      <c r="AI4804" s="660">
        <v>0.53600000000000003</v>
      </c>
    </row>
    <row r="4805" spans="33:35" ht="15" customHeight="1">
      <c r="AG4805" s="658" t="s">
        <v>7806</v>
      </c>
      <c r="AH4805" s="659" t="s">
        <v>5901</v>
      </c>
      <c r="AI4805" s="660">
        <v>0.42899999999999999</v>
      </c>
    </row>
    <row r="4806" spans="33:35" ht="15" customHeight="1">
      <c r="AG4806" s="658" t="s">
        <v>7807</v>
      </c>
      <c r="AH4806" s="659" t="s">
        <v>5902</v>
      </c>
      <c r="AI4806" s="660">
        <v>0.501</v>
      </c>
    </row>
    <row r="4807" spans="33:35" ht="15" customHeight="1">
      <c r="AG4807" s="658" t="s">
        <v>7808</v>
      </c>
      <c r="AH4807" s="659" t="s">
        <v>5903</v>
      </c>
      <c r="AI4807" s="660">
        <v>0.40600000000000003</v>
      </c>
    </row>
    <row r="4808" spans="33:35" ht="15" customHeight="1">
      <c r="AG4808" s="658" t="s">
        <v>7809</v>
      </c>
      <c r="AH4808" s="659" t="s">
        <v>5904</v>
      </c>
      <c r="AI4808" s="660">
        <v>0.52600000000000002</v>
      </c>
    </row>
    <row r="4809" spans="33:35" ht="15" customHeight="1">
      <c r="AG4809" s="658" t="s">
        <v>7810</v>
      </c>
      <c r="AH4809" s="659" t="s">
        <v>5905</v>
      </c>
      <c r="AI4809" s="660">
        <v>0.46599999999999997</v>
      </c>
    </row>
    <row r="4810" spans="33:35" ht="15" customHeight="1">
      <c r="AG4810" s="658" t="s">
        <v>7811</v>
      </c>
      <c r="AH4810" s="659" t="s">
        <v>5906</v>
      </c>
      <c r="AI4810" s="660">
        <v>0.65</v>
      </c>
    </row>
    <row r="4811" spans="33:35" ht="15" customHeight="1">
      <c r="AG4811" s="658" t="s">
        <v>7812</v>
      </c>
      <c r="AH4811" s="659" t="s">
        <v>5907</v>
      </c>
      <c r="AI4811" s="660">
        <v>0.52200000000000002</v>
      </c>
    </row>
    <row r="4812" spans="33:35" ht="15" customHeight="1">
      <c r="AG4812" s="658" t="s">
        <v>7813</v>
      </c>
      <c r="AH4812" s="659" t="s">
        <v>5908</v>
      </c>
      <c r="AI4812" s="660">
        <v>0.45300000000000001</v>
      </c>
    </row>
    <row r="4813" spans="33:35" ht="15" customHeight="1">
      <c r="AG4813" s="658" t="s">
        <v>8673</v>
      </c>
      <c r="AH4813" s="659" t="s">
        <v>8360</v>
      </c>
      <c r="AI4813" s="660">
        <v>0</v>
      </c>
    </row>
    <row r="4814" spans="33:35" ht="15" customHeight="1">
      <c r="AG4814" s="658" t="s">
        <v>8674</v>
      </c>
      <c r="AH4814" s="659" t="s">
        <v>8361</v>
      </c>
      <c r="AI4814" s="660">
        <v>0.622</v>
      </c>
    </row>
    <row r="4815" spans="33:35" ht="15" customHeight="1">
      <c r="AG4815" s="658" t="s">
        <v>8675</v>
      </c>
      <c r="AH4815" s="659" t="s">
        <v>8362</v>
      </c>
      <c r="AI4815" s="660">
        <v>0</v>
      </c>
    </row>
    <row r="4816" spans="33:35" ht="15" customHeight="1">
      <c r="AG4816" s="658" t="s">
        <v>8676</v>
      </c>
      <c r="AH4816" s="659" t="s">
        <v>8363</v>
      </c>
      <c r="AI4816" s="660">
        <v>0.43600000000000005</v>
      </c>
    </row>
    <row r="4817" spans="33:35" ht="15" customHeight="1">
      <c r="AG4817" s="658" t="s">
        <v>7814</v>
      </c>
      <c r="AH4817" s="659" t="s">
        <v>1208</v>
      </c>
      <c r="AI4817" s="660">
        <v>0.29399999999999998</v>
      </c>
    </row>
    <row r="4818" spans="33:35" ht="15" customHeight="1">
      <c r="AG4818" s="658" t="s">
        <v>7815</v>
      </c>
      <c r="AH4818" s="659" t="s">
        <v>1344</v>
      </c>
      <c r="AI4818" s="660">
        <v>0.33300000000000002</v>
      </c>
    </row>
    <row r="4819" spans="33:35" ht="15" customHeight="1">
      <c r="AG4819" s="658" t="s">
        <v>7816</v>
      </c>
      <c r="AH4819" s="659" t="s">
        <v>4398</v>
      </c>
      <c r="AI4819" s="660">
        <v>0.42299999999999999</v>
      </c>
    </row>
    <row r="4820" spans="33:35" ht="15" customHeight="1">
      <c r="AG4820" s="658" t="s">
        <v>7817</v>
      </c>
      <c r="AH4820" s="659" t="s">
        <v>5911</v>
      </c>
      <c r="AI4820" s="660">
        <v>0.44400000000000001</v>
      </c>
    </row>
    <row r="4821" spans="33:35" ht="15" customHeight="1">
      <c r="AG4821" s="658" t="s">
        <v>8677</v>
      </c>
      <c r="AH4821" s="659" t="s">
        <v>8364</v>
      </c>
      <c r="AI4821" s="660">
        <v>0.378</v>
      </c>
    </row>
    <row r="4822" spans="33:35" ht="15" customHeight="1">
      <c r="AG4822" s="658" t="s">
        <v>8678</v>
      </c>
      <c r="AH4822" s="659" t="s">
        <v>8365</v>
      </c>
      <c r="AI4822" s="660">
        <v>0.55500000000000005</v>
      </c>
    </row>
    <row r="4823" spans="33:35" ht="15" customHeight="1">
      <c r="AG4823" s="658" t="s">
        <v>7818</v>
      </c>
      <c r="AH4823" s="659" t="s">
        <v>5913</v>
      </c>
      <c r="AI4823" s="660">
        <v>0.26100000000000001</v>
      </c>
    </row>
    <row r="4824" spans="33:35" ht="15" customHeight="1">
      <c r="AG4824" s="658" t="s">
        <v>7819</v>
      </c>
      <c r="AH4824" s="659" t="s">
        <v>5914</v>
      </c>
      <c r="AI4824" s="660">
        <v>0.308</v>
      </c>
    </row>
    <row r="4825" spans="33:35" ht="15" customHeight="1">
      <c r="AG4825" s="658" t="s">
        <v>7820</v>
      </c>
      <c r="AH4825" s="659" t="s">
        <v>1412</v>
      </c>
      <c r="AI4825" s="660">
        <v>0</v>
      </c>
    </row>
    <row r="4826" spans="33:35" ht="15" customHeight="1">
      <c r="AG4826" s="658" t="s">
        <v>7821</v>
      </c>
      <c r="AH4826" s="659" t="s">
        <v>4408</v>
      </c>
      <c r="AI4826" s="660">
        <v>0.40899999999999997</v>
      </c>
    </row>
    <row r="4827" spans="33:35" ht="15" customHeight="1">
      <c r="AG4827" s="658" t="s">
        <v>7822</v>
      </c>
      <c r="AH4827" s="659" t="s">
        <v>1979</v>
      </c>
      <c r="AI4827" s="660">
        <v>0</v>
      </c>
    </row>
    <row r="4828" spans="33:35" ht="15" customHeight="1">
      <c r="AG4828" s="658" t="s">
        <v>7823</v>
      </c>
      <c r="AH4828" s="659" t="s">
        <v>2728</v>
      </c>
      <c r="AI4828" s="660">
        <v>0</v>
      </c>
    </row>
    <row r="4829" spans="33:35" ht="15" customHeight="1">
      <c r="AG4829" s="658" t="s">
        <v>7824</v>
      </c>
      <c r="AH4829" s="659" t="s">
        <v>5915</v>
      </c>
      <c r="AI4829" s="660">
        <v>0.17699999999999999</v>
      </c>
    </row>
    <row r="4830" spans="33:35" ht="15" customHeight="1">
      <c r="AG4830" s="658" t="s">
        <v>7825</v>
      </c>
      <c r="AH4830" s="659" t="s">
        <v>5916</v>
      </c>
      <c r="AI4830" s="660">
        <v>0.59299999999999997</v>
      </c>
    </row>
    <row r="4831" spans="33:35" ht="15" customHeight="1">
      <c r="AG4831" s="658" t="s">
        <v>8679</v>
      </c>
      <c r="AH4831" s="659" t="s">
        <v>8366</v>
      </c>
      <c r="AI4831" s="660">
        <v>0</v>
      </c>
    </row>
    <row r="4832" spans="33:35" ht="15" customHeight="1">
      <c r="AG4832" s="658" t="s">
        <v>8680</v>
      </c>
      <c r="AH4832" s="659" t="s">
        <v>8367</v>
      </c>
      <c r="AI4832" s="660">
        <v>0.495</v>
      </c>
    </row>
    <row r="4833" spans="33:35" ht="15" customHeight="1">
      <c r="AG4833" s="658" t="s">
        <v>7826</v>
      </c>
      <c r="AH4833" s="659" t="s">
        <v>5918</v>
      </c>
      <c r="AI4833" s="660">
        <v>0.42000000000000004</v>
      </c>
    </row>
    <row r="4834" spans="33:35" ht="15" customHeight="1">
      <c r="AG4834" s="658" t="s">
        <v>7827</v>
      </c>
      <c r="AH4834" s="659" t="s">
        <v>5919</v>
      </c>
      <c r="AI4834" s="660">
        <v>0.46799999999999997</v>
      </c>
    </row>
    <row r="4835" spans="33:35" ht="15" customHeight="1">
      <c r="AG4835" s="658" t="s">
        <v>8681</v>
      </c>
      <c r="AH4835" s="659" t="s">
        <v>8368</v>
      </c>
      <c r="AI4835" s="660">
        <v>0</v>
      </c>
    </row>
    <row r="4836" spans="33:35" ht="15" customHeight="1">
      <c r="AG4836" s="658" t="s">
        <v>7828</v>
      </c>
      <c r="AH4836" s="659" t="s">
        <v>4427</v>
      </c>
      <c r="AI4836" s="660">
        <v>0</v>
      </c>
    </row>
    <row r="4837" spans="33:35" ht="15" customHeight="1">
      <c r="AG4837" s="658" t="s">
        <v>7829</v>
      </c>
      <c r="AH4837" s="659" t="s">
        <v>5921</v>
      </c>
      <c r="AI4837" s="660">
        <v>0</v>
      </c>
    </row>
    <row r="4838" spans="33:35" ht="15" customHeight="1">
      <c r="AG4838" s="658" t="s">
        <v>8682</v>
      </c>
      <c r="AH4838" s="659" t="s">
        <v>8369</v>
      </c>
      <c r="AI4838" s="660">
        <v>0</v>
      </c>
    </row>
    <row r="4839" spans="33:35" ht="15" customHeight="1">
      <c r="AG4839" s="658" t="s">
        <v>8683</v>
      </c>
      <c r="AH4839" s="659" t="s">
        <v>8370</v>
      </c>
      <c r="AI4839" s="660">
        <v>0.48</v>
      </c>
    </row>
    <row r="4840" spans="33:35" ht="15" customHeight="1">
      <c r="AG4840" s="658" t="s">
        <v>7830</v>
      </c>
      <c r="AH4840" s="659" t="s">
        <v>5923</v>
      </c>
      <c r="AI4840" s="660">
        <v>0.47699999999999998</v>
      </c>
    </row>
    <row r="4841" spans="33:35" ht="15" customHeight="1">
      <c r="AG4841" s="658" t="s">
        <v>7831</v>
      </c>
      <c r="AH4841" s="659" t="s">
        <v>5924</v>
      </c>
      <c r="AI4841" s="660">
        <v>0.40099999999999997</v>
      </c>
    </row>
    <row r="4842" spans="33:35" ht="15" customHeight="1">
      <c r="AG4842" s="658" t="s">
        <v>7832</v>
      </c>
      <c r="AH4842" s="659" t="s">
        <v>5925</v>
      </c>
      <c r="AI4842" s="660">
        <v>0.54699999999999993</v>
      </c>
    </row>
    <row r="4843" spans="33:35" ht="15" customHeight="1">
      <c r="AG4843" s="658" t="s">
        <v>7833</v>
      </c>
      <c r="AH4843" s="659" t="s">
        <v>5927</v>
      </c>
      <c r="AI4843" s="660">
        <v>0</v>
      </c>
    </row>
    <row r="4844" spans="33:35" ht="15" customHeight="1">
      <c r="AG4844" s="658" t="s">
        <v>7834</v>
      </c>
      <c r="AH4844" s="659" t="s">
        <v>6198</v>
      </c>
      <c r="AI4844" s="660">
        <v>0.41899999999999998</v>
      </c>
    </row>
    <row r="4845" spans="33:35" ht="15" customHeight="1">
      <c r="AG4845" s="658" t="s">
        <v>8684</v>
      </c>
      <c r="AH4845" s="659" t="s">
        <v>8371</v>
      </c>
      <c r="AI4845" s="660">
        <v>0.43</v>
      </c>
    </row>
    <row r="4846" spans="33:35" ht="15" customHeight="1">
      <c r="AG4846" s="658" t="s">
        <v>7835</v>
      </c>
      <c r="AH4846" s="659" t="s">
        <v>5929</v>
      </c>
      <c r="AI4846" s="660">
        <v>0</v>
      </c>
    </row>
    <row r="4847" spans="33:35" ht="15" customHeight="1">
      <c r="AG4847" s="658" t="s">
        <v>7836</v>
      </c>
      <c r="AH4847" s="659" t="s">
        <v>5930</v>
      </c>
      <c r="AI4847" s="660">
        <v>0.39900000000000002</v>
      </c>
    </row>
    <row r="4848" spans="33:35" ht="15" customHeight="1">
      <c r="AG4848" s="658" t="s">
        <v>7837</v>
      </c>
      <c r="AH4848" s="659" t="s">
        <v>5931</v>
      </c>
      <c r="AI4848" s="660">
        <v>0.42499999999999999</v>
      </c>
    </row>
    <row r="4849" spans="33:35" ht="15" customHeight="1">
      <c r="AG4849" s="658" t="s">
        <v>7839</v>
      </c>
      <c r="AH4849" s="659" t="s">
        <v>5933</v>
      </c>
      <c r="AI4849" s="660">
        <v>0.48299999999999998</v>
      </c>
    </row>
    <row r="4850" spans="33:35" ht="15" customHeight="1">
      <c r="AG4850" s="658" t="s">
        <v>7838</v>
      </c>
      <c r="AH4850" s="659" t="s">
        <v>5932</v>
      </c>
      <c r="AI4850" s="660">
        <v>0.502</v>
      </c>
    </row>
    <row r="4851" spans="33:35" ht="15" customHeight="1">
      <c r="AG4851" s="658" t="s">
        <v>7840</v>
      </c>
      <c r="AH4851" s="659" t="s">
        <v>5934</v>
      </c>
      <c r="AI4851" s="660">
        <v>0.187</v>
      </c>
    </row>
    <row r="4852" spans="33:35" ht="15" customHeight="1">
      <c r="AG4852" s="658" t="s">
        <v>7841</v>
      </c>
      <c r="AH4852" s="659" t="s">
        <v>5935</v>
      </c>
      <c r="AI4852" s="660">
        <v>0.50700000000000001</v>
      </c>
    </row>
    <row r="4853" spans="33:35" ht="15" customHeight="1">
      <c r="AG4853" s="658" t="s">
        <v>7842</v>
      </c>
      <c r="AH4853" s="659" t="s">
        <v>5936</v>
      </c>
      <c r="AI4853" s="660">
        <v>0.35100000000000003</v>
      </c>
    </row>
    <row r="4854" spans="33:35" ht="15" customHeight="1">
      <c r="AG4854" s="658" t="s">
        <v>7843</v>
      </c>
      <c r="AH4854" s="659" t="s">
        <v>5937</v>
      </c>
      <c r="AI4854" s="660">
        <v>0.51400000000000001</v>
      </c>
    </row>
    <row r="4855" spans="33:35" ht="15" customHeight="1">
      <c r="AG4855" s="658" t="s">
        <v>7844</v>
      </c>
      <c r="AH4855" s="659" t="s">
        <v>4454</v>
      </c>
      <c r="AI4855" s="660">
        <v>0</v>
      </c>
    </row>
    <row r="4856" spans="33:35" ht="15" customHeight="1">
      <c r="AG4856" s="658" t="s">
        <v>7845</v>
      </c>
      <c r="AH4856" s="659" t="s">
        <v>5939</v>
      </c>
      <c r="AI4856" s="660">
        <v>0.46599999999999997</v>
      </c>
    </row>
    <row r="4857" spans="33:35" ht="15" customHeight="1">
      <c r="AG4857" s="658" t="s">
        <v>7846</v>
      </c>
      <c r="AH4857" s="659" t="s">
        <v>4458</v>
      </c>
      <c r="AI4857" s="660">
        <v>0</v>
      </c>
    </row>
    <row r="4858" spans="33:35" ht="15" customHeight="1">
      <c r="AG4858" s="658" t="s">
        <v>7847</v>
      </c>
      <c r="AH4858" s="659" t="s">
        <v>5940</v>
      </c>
      <c r="AI4858" s="660">
        <v>0.308</v>
      </c>
    </row>
    <row r="4859" spans="33:35" ht="15" customHeight="1">
      <c r="AG4859" s="658" t="s">
        <v>7848</v>
      </c>
      <c r="AH4859" s="659" t="s">
        <v>5941</v>
      </c>
      <c r="AI4859" s="660">
        <v>0.54699999999999993</v>
      </c>
    </row>
    <row r="4860" spans="33:35" ht="15" customHeight="1">
      <c r="AG4860" s="658" t="s">
        <v>7849</v>
      </c>
      <c r="AH4860" s="659" t="s">
        <v>6199</v>
      </c>
      <c r="AI4860" s="660">
        <v>0</v>
      </c>
    </row>
    <row r="4861" spans="33:35" ht="15" customHeight="1">
      <c r="AG4861" s="658" t="s">
        <v>7850</v>
      </c>
      <c r="AH4861" s="659" t="s">
        <v>6200</v>
      </c>
      <c r="AI4861" s="660">
        <v>0.53500000000000003</v>
      </c>
    </row>
    <row r="4862" spans="33:35" ht="15" customHeight="1">
      <c r="AG4862" s="658" t="s">
        <v>8685</v>
      </c>
      <c r="AH4862" s="659" t="s">
        <v>8372</v>
      </c>
      <c r="AI4862" s="660">
        <v>0</v>
      </c>
    </row>
    <row r="4863" spans="33:35" ht="15" customHeight="1">
      <c r="AG4863" s="658" t="s">
        <v>8686</v>
      </c>
      <c r="AH4863" s="659" t="s">
        <v>8373</v>
      </c>
      <c r="AI4863" s="660">
        <v>0.308</v>
      </c>
    </row>
    <row r="4864" spans="33:35" ht="15" customHeight="1">
      <c r="AG4864" s="658" t="s">
        <v>7851</v>
      </c>
      <c r="AH4864" s="659" t="s">
        <v>5945</v>
      </c>
      <c r="AI4864" s="660">
        <v>0.57300000000000006</v>
      </c>
    </row>
    <row r="4865" spans="33:35" ht="15" customHeight="1">
      <c r="AG4865" s="658" t="s">
        <v>7852</v>
      </c>
      <c r="AH4865" s="659" t="s">
        <v>5946</v>
      </c>
      <c r="AI4865" s="660">
        <v>0.55900000000000005</v>
      </c>
    </row>
    <row r="4866" spans="33:35" ht="15" customHeight="1">
      <c r="AG4866" s="658" t="s">
        <v>7853</v>
      </c>
      <c r="AH4866" s="659" t="s">
        <v>5947</v>
      </c>
      <c r="AI4866" s="660">
        <v>0.41899999999999998</v>
      </c>
    </row>
    <row r="4867" spans="33:35" ht="15" customHeight="1">
      <c r="AG4867" s="658" t="s">
        <v>8687</v>
      </c>
      <c r="AH4867" s="659" t="s">
        <v>8374</v>
      </c>
      <c r="AI4867" s="660">
        <v>0</v>
      </c>
    </row>
    <row r="4868" spans="33:35" ht="15" customHeight="1">
      <c r="AG4868" s="658" t="s">
        <v>7854</v>
      </c>
      <c r="AH4868" s="659" t="s">
        <v>6201</v>
      </c>
      <c r="AI4868" s="660">
        <v>0.47199999999999998</v>
      </c>
    </row>
    <row r="4869" spans="33:35" ht="15" customHeight="1">
      <c r="AG4869" s="658" t="s">
        <v>7855</v>
      </c>
      <c r="AH4869" s="659" t="s">
        <v>5949</v>
      </c>
      <c r="AI4869" s="660">
        <v>0.39200000000000002</v>
      </c>
    </row>
    <row r="4870" spans="33:35" ht="15" customHeight="1">
      <c r="AG4870" s="658" t="s">
        <v>7856</v>
      </c>
      <c r="AH4870" s="659" t="s">
        <v>5950</v>
      </c>
      <c r="AI4870" s="660">
        <v>0.45600000000000002</v>
      </c>
    </row>
    <row r="4871" spans="33:35" ht="15" customHeight="1">
      <c r="AG4871" s="658" t="s">
        <v>7857</v>
      </c>
      <c r="AH4871" s="659" t="s">
        <v>2321</v>
      </c>
      <c r="AI4871" s="660">
        <v>0</v>
      </c>
    </row>
    <row r="4872" spans="33:35" ht="15" customHeight="1">
      <c r="AG4872" s="658" t="s">
        <v>8688</v>
      </c>
      <c r="AH4872" s="659" t="s">
        <v>8375</v>
      </c>
      <c r="AI4872" s="660">
        <v>0.48899999999999993</v>
      </c>
    </row>
    <row r="4873" spans="33:35" ht="15" customHeight="1">
      <c r="AG4873" s="658" t="s">
        <v>7858</v>
      </c>
      <c r="AH4873" s="659" t="s">
        <v>6202</v>
      </c>
      <c r="AI4873" s="660">
        <v>0.248</v>
      </c>
    </row>
    <row r="4874" spans="33:35" ht="15" customHeight="1">
      <c r="AG4874" s="658" t="s">
        <v>7859</v>
      </c>
      <c r="AH4874" s="659" t="s">
        <v>5955</v>
      </c>
      <c r="AI4874" s="660">
        <v>0</v>
      </c>
    </row>
    <row r="4875" spans="33:35" ht="15" customHeight="1">
      <c r="AG4875" s="658" t="s">
        <v>7860</v>
      </c>
      <c r="AH4875" s="659" t="s">
        <v>6203</v>
      </c>
      <c r="AI4875" s="660">
        <v>0.47899999999999998</v>
      </c>
    </row>
    <row r="4876" spans="33:35" ht="15" customHeight="1">
      <c r="AG4876" s="658" t="s">
        <v>7861</v>
      </c>
      <c r="AH4876" s="659" t="s">
        <v>1415</v>
      </c>
      <c r="AI4876" s="660">
        <v>0</v>
      </c>
    </row>
    <row r="4877" spans="33:35" ht="15" customHeight="1">
      <c r="AG4877" s="658" t="s">
        <v>7862</v>
      </c>
      <c r="AH4877" s="659" t="s">
        <v>5957</v>
      </c>
      <c r="AI4877" s="660">
        <v>0</v>
      </c>
    </row>
    <row r="4878" spans="33:35" ht="15" customHeight="1">
      <c r="AG4878" s="658" t="s">
        <v>7863</v>
      </c>
      <c r="AH4878" s="659" t="s">
        <v>5958</v>
      </c>
      <c r="AI4878" s="660">
        <v>0.53700000000000003</v>
      </c>
    </row>
    <row r="4879" spans="33:35" ht="15" customHeight="1">
      <c r="AG4879" s="658" t="s">
        <v>7864</v>
      </c>
      <c r="AH4879" s="659" t="s">
        <v>5959</v>
      </c>
      <c r="AI4879" s="660">
        <v>0.65399999999999991</v>
      </c>
    </row>
    <row r="4880" spans="33:35" ht="15" customHeight="1">
      <c r="AG4880" s="658" t="s">
        <v>7865</v>
      </c>
      <c r="AH4880" s="659" t="s">
        <v>5960</v>
      </c>
      <c r="AI4880" s="660">
        <v>0.35899999999999999</v>
      </c>
    </row>
    <row r="4881" spans="33:35" ht="15" customHeight="1">
      <c r="AG4881" s="658" t="s">
        <v>7866</v>
      </c>
      <c r="AH4881" s="659" t="s">
        <v>5961</v>
      </c>
      <c r="AI4881" s="660">
        <v>0.311</v>
      </c>
    </row>
    <row r="4882" spans="33:35" ht="15" customHeight="1">
      <c r="AG4882" s="658" t="s">
        <v>7867</v>
      </c>
      <c r="AH4882" s="659" t="s">
        <v>5963</v>
      </c>
      <c r="AI4882" s="660">
        <v>0.308</v>
      </c>
    </row>
    <row r="4883" spans="33:35" ht="15" customHeight="1">
      <c r="AG4883" s="658" t="s">
        <v>8689</v>
      </c>
      <c r="AH4883" s="659" t="s">
        <v>8376</v>
      </c>
      <c r="AI4883" s="660">
        <v>0</v>
      </c>
    </row>
    <row r="4884" spans="33:35" ht="15" customHeight="1">
      <c r="AG4884" s="658" t="s">
        <v>8690</v>
      </c>
      <c r="AH4884" s="659" t="s">
        <v>8377</v>
      </c>
      <c r="AI4884" s="660">
        <v>0.52899999999999991</v>
      </c>
    </row>
    <row r="4885" spans="33:35" ht="15" customHeight="1">
      <c r="AG4885" s="658" t="s">
        <v>7868</v>
      </c>
      <c r="AH4885" s="659" t="s">
        <v>5965</v>
      </c>
      <c r="AI4885" s="660">
        <v>0.35100000000000003</v>
      </c>
    </row>
    <row r="4886" spans="33:35" ht="15" customHeight="1">
      <c r="AG4886" s="658" t="s">
        <v>8691</v>
      </c>
      <c r="AH4886" s="659" t="s">
        <v>8378</v>
      </c>
      <c r="AI4886" s="660">
        <v>0</v>
      </c>
    </row>
    <row r="4887" spans="33:35" ht="15" customHeight="1">
      <c r="AG4887" s="658" t="s">
        <v>8692</v>
      </c>
      <c r="AH4887" s="659" t="s">
        <v>8379</v>
      </c>
      <c r="AI4887" s="660">
        <v>0.308</v>
      </c>
    </row>
    <row r="4888" spans="33:35" ht="15" customHeight="1">
      <c r="AG4888" s="658" t="s">
        <v>7869</v>
      </c>
      <c r="AH4888" s="659" t="s">
        <v>5967</v>
      </c>
      <c r="AI4888" s="660">
        <v>0.46200000000000002</v>
      </c>
    </row>
    <row r="4889" spans="33:35" ht="15" customHeight="1">
      <c r="AG4889" s="658" t="s">
        <v>7871</v>
      </c>
      <c r="AH4889" s="659" t="s">
        <v>5969</v>
      </c>
      <c r="AI4889" s="660">
        <v>0.42700000000000005</v>
      </c>
    </row>
    <row r="4890" spans="33:35" ht="15" customHeight="1">
      <c r="AG4890" s="658" t="s">
        <v>7872</v>
      </c>
      <c r="AH4890" s="659" t="s">
        <v>5970</v>
      </c>
      <c r="AI4890" s="660">
        <v>0.55199999999999994</v>
      </c>
    </row>
    <row r="4891" spans="33:35" ht="15" customHeight="1">
      <c r="AG4891" s="658" t="s">
        <v>7873</v>
      </c>
      <c r="AH4891" s="659" t="s">
        <v>4495</v>
      </c>
      <c r="AI4891" s="660">
        <v>0</v>
      </c>
    </row>
    <row r="4892" spans="33:35" ht="15" customHeight="1">
      <c r="AG4892" s="658" t="s">
        <v>7874</v>
      </c>
      <c r="AH4892" s="659" t="s">
        <v>5971</v>
      </c>
      <c r="AI4892" s="660">
        <v>0.29799999999999999</v>
      </c>
    </row>
    <row r="4893" spans="33:35" ht="15" customHeight="1">
      <c r="AG4893" s="658" t="s">
        <v>7875</v>
      </c>
      <c r="AH4893" s="659" t="s">
        <v>1546</v>
      </c>
      <c r="AI4893" s="660">
        <v>0</v>
      </c>
    </row>
    <row r="4894" spans="33:35" ht="15" customHeight="1">
      <c r="AG4894" s="658" t="s">
        <v>7876</v>
      </c>
      <c r="AH4894" s="659" t="s">
        <v>4500</v>
      </c>
      <c r="AI4894" s="660">
        <v>0.125</v>
      </c>
    </row>
    <row r="4895" spans="33:35" ht="15" customHeight="1">
      <c r="AG4895" s="658" t="s">
        <v>7877</v>
      </c>
      <c r="AH4895" s="659" t="s">
        <v>4502</v>
      </c>
      <c r="AI4895" s="660">
        <v>0.16899999999999998</v>
      </c>
    </row>
    <row r="4896" spans="33:35" ht="15" customHeight="1">
      <c r="AG4896" s="658" t="s">
        <v>7878</v>
      </c>
      <c r="AH4896" s="659" t="s">
        <v>4504</v>
      </c>
      <c r="AI4896" s="660">
        <v>0.25700000000000001</v>
      </c>
    </row>
    <row r="4897" spans="33:35" ht="15" customHeight="1">
      <c r="AG4897" s="658" t="s">
        <v>8693</v>
      </c>
      <c r="AH4897" s="659" t="s">
        <v>4506</v>
      </c>
      <c r="AI4897" s="660">
        <v>0.30099999999999999</v>
      </c>
    </row>
    <row r="4898" spans="33:35" ht="15" customHeight="1">
      <c r="AG4898" s="658" t="s">
        <v>8694</v>
      </c>
      <c r="AH4898" s="659" t="s">
        <v>8380</v>
      </c>
      <c r="AI4898" s="660">
        <v>0.378</v>
      </c>
    </row>
    <row r="4899" spans="33:35" ht="15" customHeight="1">
      <c r="AG4899" s="658" t="s">
        <v>8695</v>
      </c>
      <c r="AH4899" s="659" t="s">
        <v>8381</v>
      </c>
      <c r="AI4899" s="660">
        <v>0</v>
      </c>
    </row>
    <row r="4900" spans="33:35" ht="15" customHeight="1">
      <c r="AG4900" s="658" t="s">
        <v>8696</v>
      </c>
      <c r="AH4900" s="659" t="s">
        <v>8382</v>
      </c>
      <c r="AI4900" s="660">
        <v>0</v>
      </c>
    </row>
    <row r="4901" spans="33:35" ht="15" customHeight="1">
      <c r="AG4901" s="658" t="s">
        <v>8697</v>
      </c>
      <c r="AH4901" s="659" t="s">
        <v>8383</v>
      </c>
      <c r="AI4901" s="660">
        <v>0.56699999999999995</v>
      </c>
    </row>
    <row r="4902" spans="33:35" ht="15" customHeight="1">
      <c r="AG4902" s="658" t="s">
        <v>7870</v>
      </c>
      <c r="AH4902" s="659" t="s">
        <v>5968</v>
      </c>
      <c r="AI4902" s="660">
        <v>0.44700000000000001</v>
      </c>
    </row>
    <row r="4903" spans="33:35" ht="15" customHeight="1">
      <c r="AG4903" s="658" t="s">
        <v>7879</v>
      </c>
      <c r="AH4903" s="659" t="s">
        <v>5973</v>
      </c>
      <c r="AI4903" s="660">
        <v>0.57099999999999995</v>
      </c>
    </row>
    <row r="4904" spans="33:35" ht="15" customHeight="1">
      <c r="AG4904" s="658" t="s">
        <v>7880</v>
      </c>
      <c r="AH4904" s="659" t="s">
        <v>5974</v>
      </c>
      <c r="AI4904" s="660">
        <v>0.308</v>
      </c>
    </row>
    <row r="4905" spans="33:35" ht="15" customHeight="1">
      <c r="AG4905" s="658" t="s">
        <v>7881</v>
      </c>
      <c r="AH4905" s="659" t="s">
        <v>4515</v>
      </c>
      <c r="AI4905" s="660">
        <v>0</v>
      </c>
    </row>
    <row r="4906" spans="33:35" ht="15" customHeight="1">
      <c r="AG4906" s="658" t="s">
        <v>7882</v>
      </c>
      <c r="AH4906" s="659" t="s">
        <v>6204</v>
      </c>
      <c r="AI4906" s="660">
        <v>0.128</v>
      </c>
    </row>
    <row r="4907" spans="33:35" ht="15" customHeight="1">
      <c r="AG4907" s="658" t="s">
        <v>7883</v>
      </c>
      <c r="AH4907" s="659" t="s">
        <v>6205</v>
      </c>
      <c r="AI4907" s="660">
        <v>0.67599999999999993</v>
      </c>
    </row>
    <row r="4908" spans="33:35" ht="15" customHeight="1">
      <c r="AG4908" s="658" t="s">
        <v>7884</v>
      </c>
      <c r="AH4908" s="659" t="s">
        <v>5976</v>
      </c>
      <c r="AI4908" s="660">
        <v>0.46900000000000003</v>
      </c>
    </row>
    <row r="4909" spans="33:35" ht="15" customHeight="1">
      <c r="AG4909" s="658" t="s">
        <v>7885</v>
      </c>
      <c r="AH4909" s="659" t="s">
        <v>1087</v>
      </c>
      <c r="AI4909" s="660">
        <v>0</v>
      </c>
    </row>
    <row r="4910" spans="33:35" ht="15" customHeight="1">
      <c r="AG4910" s="658" t="s">
        <v>7886</v>
      </c>
      <c r="AH4910" s="659" t="s">
        <v>1088</v>
      </c>
      <c r="AI4910" s="660">
        <v>0.2</v>
      </c>
    </row>
    <row r="4911" spans="33:35" ht="15" customHeight="1">
      <c r="AG4911" s="658" t="s">
        <v>7887</v>
      </c>
      <c r="AH4911" s="659" t="s">
        <v>2335</v>
      </c>
      <c r="AI4911" s="660">
        <v>0</v>
      </c>
    </row>
    <row r="4912" spans="33:35" ht="15" customHeight="1">
      <c r="AG4912" s="658" t="s">
        <v>7888</v>
      </c>
      <c r="AH4912" s="659" t="s">
        <v>2336</v>
      </c>
      <c r="AI4912" s="660">
        <v>0</v>
      </c>
    </row>
    <row r="4913" spans="33:35" ht="15" customHeight="1">
      <c r="AG4913" s="658" t="s">
        <v>7889</v>
      </c>
      <c r="AH4913" s="659" t="s">
        <v>4524</v>
      </c>
      <c r="AI4913" s="660">
        <v>0.248</v>
      </c>
    </row>
    <row r="4914" spans="33:35" ht="15" customHeight="1">
      <c r="AG4914" s="658" t="s">
        <v>7890</v>
      </c>
      <c r="AH4914" s="659" t="s">
        <v>4526</v>
      </c>
      <c r="AI4914" s="660">
        <v>0</v>
      </c>
    </row>
    <row r="4915" spans="33:35" ht="15" customHeight="1">
      <c r="AG4915" s="658" t="s">
        <v>7891</v>
      </c>
      <c r="AH4915" s="659" t="s">
        <v>4528</v>
      </c>
      <c r="AI4915" s="660">
        <v>0</v>
      </c>
    </row>
    <row r="4916" spans="33:35" ht="15" customHeight="1">
      <c r="AG4916" s="658" t="s">
        <v>7892</v>
      </c>
      <c r="AH4916" s="659" t="s">
        <v>5977</v>
      </c>
      <c r="AI4916" s="660">
        <v>0</v>
      </c>
    </row>
    <row r="4917" spans="33:35" ht="15" customHeight="1">
      <c r="AG4917" s="658" t="s">
        <v>7893</v>
      </c>
      <c r="AH4917" s="659" t="s">
        <v>5978</v>
      </c>
      <c r="AI4917" s="660">
        <v>0.248</v>
      </c>
    </row>
    <row r="4918" spans="33:35" ht="15" customHeight="1">
      <c r="AG4918" s="658" t="s">
        <v>8698</v>
      </c>
      <c r="AH4918" s="659" t="s">
        <v>8384</v>
      </c>
      <c r="AI4918" s="660">
        <v>0.161</v>
      </c>
    </row>
    <row r="4919" spans="33:35" ht="15" customHeight="1">
      <c r="AG4919" s="658" t="s">
        <v>8699</v>
      </c>
      <c r="AH4919" s="659" t="s">
        <v>8385</v>
      </c>
      <c r="AI4919" s="660">
        <v>0.40799999999999997</v>
      </c>
    </row>
    <row r="4920" spans="33:35" ht="15" customHeight="1">
      <c r="AG4920" s="658" t="s">
        <v>7894</v>
      </c>
      <c r="AH4920" s="659" t="s">
        <v>5980</v>
      </c>
      <c r="AI4920" s="660">
        <v>0.42299999999999999</v>
      </c>
    </row>
    <row r="4921" spans="33:35" ht="15" customHeight="1">
      <c r="AG4921" s="658" t="s">
        <v>7895</v>
      </c>
      <c r="AH4921" s="659" t="s">
        <v>5981</v>
      </c>
      <c r="AI4921" s="660">
        <v>0.443</v>
      </c>
    </row>
    <row r="4922" spans="33:35" ht="15" customHeight="1">
      <c r="AG4922" s="658" t="s">
        <v>7896</v>
      </c>
      <c r="AH4922" s="659" t="s">
        <v>5982</v>
      </c>
      <c r="AI4922" s="660">
        <v>0.48700000000000004</v>
      </c>
    </row>
    <row r="4923" spans="33:35" ht="15" customHeight="1">
      <c r="AG4923" s="658" t="s">
        <v>7897</v>
      </c>
      <c r="AH4923" s="659" t="s">
        <v>5983</v>
      </c>
      <c r="AI4923" s="660">
        <v>0.3</v>
      </c>
    </row>
    <row r="4924" spans="33:35" ht="15" customHeight="1">
      <c r="AG4924" s="658" t="s">
        <v>7898</v>
      </c>
      <c r="AH4924" s="659" t="s">
        <v>5984</v>
      </c>
      <c r="AI4924" s="660">
        <v>0.51600000000000001</v>
      </c>
    </row>
    <row r="4925" spans="33:35" ht="15" customHeight="1">
      <c r="AG4925" s="658" t="s">
        <v>7899</v>
      </c>
      <c r="AH4925" s="659" t="s">
        <v>5985</v>
      </c>
      <c r="AI4925" s="660">
        <v>0.56300000000000006</v>
      </c>
    </row>
    <row r="4926" spans="33:35" ht="15" customHeight="1">
      <c r="AG4926" s="658" t="s">
        <v>7900</v>
      </c>
      <c r="AH4926" s="659" t="s">
        <v>5986</v>
      </c>
      <c r="AI4926" s="660">
        <v>0.45399999999999996</v>
      </c>
    </row>
    <row r="4927" spans="33:35" ht="15" customHeight="1">
      <c r="AG4927" s="658" t="s">
        <v>8700</v>
      </c>
      <c r="AH4927" s="659" t="s">
        <v>8386</v>
      </c>
      <c r="AI4927" s="660">
        <v>0.52200000000000002</v>
      </c>
    </row>
    <row r="4928" spans="33:35" ht="15" customHeight="1">
      <c r="AG4928" s="658" t="s">
        <v>7901</v>
      </c>
      <c r="AH4928" s="659" t="s">
        <v>5987</v>
      </c>
      <c r="AI4928" s="660">
        <v>0.26600000000000001</v>
      </c>
    </row>
    <row r="4929" spans="33:35" ht="15" customHeight="1">
      <c r="AG4929" s="658" t="s">
        <v>7902</v>
      </c>
      <c r="AH4929" s="659" t="s">
        <v>5988</v>
      </c>
      <c r="AI4929" s="660">
        <v>0.38600000000000001</v>
      </c>
    </row>
    <row r="4930" spans="33:35" ht="15" customHeight="1">
      <c r="AG4930" s="658" t="s">
        <v>7903</v>
      </c>
      <c r="AH4930" s="659" t="s">
        <v>5989</v>
      </c>
      <c r="AI4930" s="660">
        <v>0.45300000000000001</v>
      </c>
    </row>
    <row r="4931" spans="33:35" ht="15" customHeight="1">
      <c r="AG4931" s="658" t="s">
        <v>7904</v>
      </c>
      <c r="AH4931" s="659" t="s">
        <v>5990</v>
      </c>
      <c r="AI4931" s="660">
        <v>0.45</v>
      </c>
    </row>
    <row r="4932" spans="33:35" ht="15" customHeight="1">
      <c r="AG4932" s="658" t="s">
        <v>7905</v>
      </c>
      <c r="AH4932" s="659" t="s">
        <v>5991</v>
      </c>
      <c r="AI4932" s="660">
        <v>0.41499999999999998</v>
      </c>
    </row>
    <row r="4933" spans="33:35" ht="15" customHeight="1">
      <c r="AG4933" s="658" t="s">
        <v>7906</v>
      </c>
      <c r="AH4933" s="659" t="s">
        <v>5992</v>
      </c>
      <c r="AI4933" s="660">
        <v>0</v>
      </c>
    </row>
    <row r="4934" spans="33:35" ht="15" customHeight="1">
      <c r="AG4934" s="658" t="s">
        <v>7907</v>
      </c>
      <c r="AH4934" s="659" t="s">
        <v>6206</v>
      </c>
      <c r="AI4934" s="660">
        <v>0.4</v>
      </c>
    </row>
    <row r="4935" spans="33:35" ht="15" customHeight="1">
      <c r="AG4935" s="658" t="s">
        <v>7908</v>
      </c>
      <c r="AH4935" s="659" t="s">
        <v>5994</v>
      </c>
      <c r="AI4935" s="660">
        <v>0.49399999999999999</v>
      </c>
    </row>
    <row r="4936" spans="33:35" ht="15" customHeight="1">
      <c r="AG4936" s="658" t="s">
        <v>8701</v>
      </c>
      <c r="AH4936" s="659" t="s">
        <v>8387</v>
      </c>
      <c r="AI4936" s="660">
        <v>0</v>
      </c>
    </row>
    <row r="4937" spans="33:35" ht="15" customHeight="1">
      <c r="AG4937" s="658" t="s">
        <v>8702</v>
      </c>
      <c r="AH4937" s="659" t="s">
        <v>8388</v>
      </c>
      <c r="AI4937" s="660">
        <v>0.10900000000000001</v>
      </c>
    </row>
    <row r="4938" spans="33:35" ht="15" customHeight="1">
      <c r="AG4938" s="658" t="s">
        <v>7909</v>
      </c>
      <c r="AH4938" s="659" t="s">
        <v>5996</v>
      </c>
      <c r="AI4938" s="660">
        <v>7.6999999999999999E-2</v>
      </c>
    </row>
    <row r="4939" spans="33:35" ht="15" customHeight="1">
      <c r="AG4939" s="658" t="s">
        <v>7910</v>
      </c>
      <c r="AH4939" s="659" t="s">
        <v>5997</v>
      </c>
      <c r="AI4939" s="660">
        <v>0.40400000000000003</v>
      </c>
    </row>
    <row r="4940" spans="33:35" ht="15" customHeight="1">
      <c r="AG4940" s="658" t="s">
        <v>7911</v>
      </c>
      <c r="AH4940" s="659" t="s">
        <v>5998</v>
      </c>
      <c r="AI4940" s="660">
        <v>0.625</v>
      </c>
    </row>
    <row r="4941" spans="33:35" ht="15" customHeight="1">
      <c r="AG4941" s="658" t="s">
        <v>7912</v>
      </c>
      <c r="AH4941" s="659" t="s">
        <v>5999</v>
      </c>
      <c r="AI4941" s="660">
        <v>0</v>
      </c>
    </row>
    <row r="4942" spans="33:35" ht="15" customHeight="1">
      <c r="AG4942" s="658" t="s">
        <v>7913</v>
      </c>
      <c r="AH4942" s="659" t="s">
        <v>6207</v>
      </c>
      <c r="AI4942" s="660">
        <v>0.51500000000000001</v>
      </c>
    </row>
    <row r="4943" spans="33:35" ht="15" customHeight="1">
      <c r="AG4943" s="658" t="s">
        <v>7914</v>
      </c>
      <c r="AH4943" s="659" t="s">
        <v>6001</v>
      </c>
      <c r="AI4943" s="660">
        <v>0.442</v>
      </c>
    </row>
    <row r="4944" spans="33:35" ht="15" customHeight="1">
      <c r="AG4944" s="658" t="s">
        <v>7915</v>
      </c>
      <c r="AH4944" s="659" t="s">
        <v>6002</v>
      </c>
      <c r="AI4944" s="660">
        <v>0.54199999999999993</v>
      </c>
    </row>
    <row r="4945" spans="33:35" ht="15" customHeight="1">
      <c r="AG4945" s="658" t="s">
        <v>7916</v>
      </c>
      <c r="AH4945" s="659" t="s">
        <v>6004</v>
      </c>
      <c r="AI4945" s="660">
        <v>0.53200000000000003</v>
      </c>
    </row>
    <row r="4946" spans="33:35" ht="15" customHeight="1">
      <c r="AG4946" s="658" t="s">
        <v>7917</v>
      </c>
      <c r="AH4946" s="659" t="s">
        <v>4570</v>
      </c>
      <c r="AI4946" s="660">
        <v>0</v>
      </c>
    </row>
    <row r="4947" spans="33:35" ht="15" customHeight="1">
      <c r="AG4947" s="658" t="s">
        <v>7918</v>
      </c>
      <c r="AH4947" s="659" t="s">
        <v>6003</v>
      </c>
      <c r="AI4947" s="660">
        <v>0.879</v>
      </c>
    </row>
    <row r="4948" spans="33:35" ht="15" customHeight="1">
      <c r="AG4948" s="658" t="s">
        <v>7919</v>
      </c>
      <c r="AH4948" s="659" t="s">
        <v>6005</v>
      </c>
      <c r="AI4948" s="660">
        <v>0.52200000000000002</v>
      </c>
    </row>
    <row r="4949" spans="33:35" ht="15" customHeight="1">
      <c r="AG4949" s="658" t="s">
        <v>7920</v>
      </c>
      <c r="AH4949" s="659" t="s">
        <v>6006</v>
      </c>
      <c r="AI4949" s="660">
        <v>0.56999999999999995</v>
      </c>
    </row>
    <row r="4950" spans="33:35" ht="15" customHeight="1">
      <c r="AG4950" s="658" t="s">
        <v>7921</v>
      </c>
      <c r="AH4950" s="659" t="s">
        <v>6007</v>
      </c>
      <c r="AI4950" s="660">
        <v>0.308</v>
      </c>
    </row>
    <row r="4951" spans="33:35" ht="15" customHeight="1">
      <c r="AG4951" s="658" t="s">
        <v>7922</v>
      </c>
      <c r="AH4951" s="659" t="s">
        <v>4578</v>
      </c>
      <c r="AI4951" s="660">
        <v>0</v>
      </c>
    </row>
    <row r="4952" spans="33:35" ht="15" customHeight="1">
      <c r="AG4952" s="658" t="s">
        <v>7923</v>
      </c>
      <c r="AH4952" s="659" t="s">
        <v>6008</v>
      </c>
      <c r="AI4952" s="660">
        <v>0.61599999999999999</v>
      </c>
    </row>
    <row r="4953" spans="33:35" ht="15" customHeight="1">
      <c r="AG4953" s="658" t="s">
        <v>7924</v>
      </c>
      <c r="AH4953" s="659" t="s">
        <v>6009</v>
      </c>
      <c r="AI4953" s="660">
        <v>0.47399999999999998</v>
      </c>
    </row>
    <row r="4954" spans="33:35" ht="15" customHeight="1">
      <c r="AG4954" s="658" t="s">
        <v>7925</v>
      </c>
      <c r="AH4954" s="659" t="s">
        <v>4585</v>
      </c>
      <c r="AI4954" s="660">
        <v>0</v>
      </c>
    </row>
    <row r="4955" spans="33:35" ht="15" customHeight="1">
      <c r="AG4955" s="658" t="s">
        <v>7926</v>
      </c>
      <c r="AH4955" s="659" t="s">
        <v>6012</v>
      </c>
      <c r="AI4955" s="660">
        <v>0.46599999999999997</v>
      </c>
    </row>
    <row r="4956" spans="33:35" ht="15" customHeight="1">
      <c r="AG4956" s="658" t="s">
        <v>7927</v>
      </c>
      <c r="AH4956" s="659" t="s">
        <v>6013</v>
      </c>
      <c r="AI4956" s="660">
        <v>0.56400000000000006</v>
      </c>
    </row>
    <row r="4957" spans="33:35" ht="15" customHeight="1">
      <c r="AG4957" s="658" t="s">
        <v>7928</v>
      </c>
      <c r="AH4957" s="659" t="s">
        <v>6015</v>
      </c>
      <c r="AI4957" s="660">
        <v>0.52600000000000002</v>
      </c>
    </row>
    <row r="4958" spans="33:35" ht="15" customHeight="1">
      <c r="AG4958" s="658" t="s">
        <v>8703</v>
      </c>
      <c r="AH4958" s="659" t="s">
        <v>8389</v>
      </c>
      <c r="AI4958" s="660">
        <v>0.44600000000000001</v>
      </c>
    </row>
    <row r="4959" spans="33:35" ht="15" customHeight="1">
      <c r="AG4959" s="658" t="s">
        <v>7929</v>
      </c>
      <c r="AH4959" s="659" t="s">
        <v>6018</v>
      </c>
      <c r="AI4959" s="660">
        <v>0.308</v>
      </c>
    </row>
    <row r="4960" spans="33:35" ht="15" customHeight="1">
      <c r="AG4960" s="658" t="s">
        <v>7930</v>
      </c>
      <c r="AH4960" s="659" t="s">
        <v>6020</v>
      </c>
      <c r="AI4960" s="660">
        <v>0.42799999999999999</v>
      </c>
    </row>
    <row r="4961" spans="33:35" ht="15" customHeight="1">
      <c r="AG4961" s="658" t="s">
        <v>8704</v>
      </c>
      <c r="AH4961" s="659" t="s">
        <v>8390</v>
      </c>
      <c r="AI4961" s="660">
        <v>0</v>
      </c>
    </row>
    <row r="4962" spans="33:35" ht="15" customHeight="1">
      <c r="AG4962" s="658" t="s">
        <v>8705</v>
      </c>
      <c r="AH4962" s="659" t="s">
        <v>8391</v>
      </c>
      <c r="AI4962" s="660">
        <v>0.26400000000000001</v>
      </c>
    </row>
    <row r="4963" spans="33:35" ht="15" customHeight="1">
      <c r="AG4963" s="658" t="s">
        <v>8706</v>
      </c>
      <c r="AH4963" s="659" t="s">
        <v>8392</v>
      </c>
      <c r="AI4963" s="660">
        <v>0.42399999999999999</v>
      </c>
    </row>
    <row r="4964" spans="33:35" ht="15" customHeight="1">
      <c r="AG4964" s="658" t="s">
        <v>7931</v>
      </c>
      <c r="AH4964" s="659" t="s">
        <v>6208</v>
      </c>
      <c r="AI4964" s="660">
        <v>0</v>
      </c>
    </row>
    <row r="4965" spans="33:35" ht="15" customHeight="1">
      <c r="AG4965" s="658" t="s">
        <v>7932</v>
      </c>
      <c r="AH4965" s="659" t="s">
        <v>6209</v>
      </c>
      <c r="AI4965" s="660">
        <v>0</v>
      </c>
    </row>
    <row r="4966" spans="33:35" ht="15" customHeight="1">
      <c r="AG4966" s="658" t="s">
        <v>7933</v>
      </c>
      <c r="AH4966" s="659" t="s">
        <v>6210</v>
      </c>
      <c r="AI4966" s="660">
        <v>0.42599999999999999</v>
      </c>
    </row>
    <row r="4967" spans="33:35" ht="15" customHeight="1">
      <c r="AG4967" s="658" t="s">
        <v>7934</v>
      </c>
      <c r="AH4967" s="659" t="s">
        <v>6024</v>
      </c>
      <c r="AI4967" s="660">
        <v>0</v>
      </c>
    </row>
    <row r="4968" spans="33:35" ht="15" customHeight="1">
      <c r="AG4968" s="658" t="s">
        <v>7935</v>
      </c>
      <c r="AH4968" s="659" t="s">
        <v>6025</v>
      </c>
      <c r="AI4968" s="660">
        <v>0.42399999999999999</v>
      </c>
    </row>
    <row r="4969" spans="33:35" ht="15" customHeight="1">
      <c r="AG4969" s="658" t="s">
        <v>7936</v>
      </c>
      <c r="AH4969" s="659" t="s">
        <v>6026</v>
      </c>
      <c r="AI4969" s="660">
        <v>0.51700000000000002</v>
      </c>
    </row>
    <row r="4970" spans="33:35" ht="15" customHeight="1">
      <c r="AG4970" s="658" t="s">
        <v>7937</v>
      </c>
      <c r="AH4970" s="659" t="s">
        <v>6027</v>
      </c>
      <c r="AI4970" s="660">
        <v>0.55699999999999994</v>
      </c>
    </row>
    <row r="4971" spans="33:35" ht="15" customHeight="1">
      <c r="AG4971" s="658" t="s">
        <v>7938</v>
      </c>
      <c r="AH4971" s="659" t="s">
        <v>6028</v>
      </c>
      <c r="AI4971" s="660">
        <v>0.51</v>
      </c>
    </row>
    <row r="4972" spans="33:35" ht="15" customHeight="1">
      <c r="AG4972" s="658" t="s">
        <v>7939</v>
      </c>
      <c r="AH4972" s="659" t="s">
        <v>2016</v>
      </c>
      <c r="AI4972" s="660">
        <v>0</v>
      </c>
    </row>
    <row r="4973" spans="33:35" ht="15" customHeight="1">
      <c r="AG4973" s="658" t="s">
        <v>7940</v>
      </c>
      <c r="AH4973" s="659" t="s">
        <v>2017</v>
      </c>
      <c r="AI4973" s="660">
        <v>0</v>
      </c>
    </row>
    <row r="4974" spans="33:35" ht="15" customHeight="1">
      <c r="AG4974" s="658" t="s">
        <v>7941</v>
      </c>
      <c r="AH4974" s="659" t="s">
        <v>2801</v>
      </c>
      <c r="AI4974" s="660">
        <v>0.27099999999999996</v>
      </c>
    </row>
    <row r="4975" spans="33:35" ht="15" customHeight="1">
      <c r="AG4975" s="658" t="s">
        <v>7942</v>
      </c>
      <c r="AH4975" s="659" t="s">
        <v>2802</v>
      </c>
      <c r="AI4975" s="660">
        <v>0</v>
      </c>
    </row>
    <row r="4976" spans="33:35" ht="15" customHeight="1">
      <c r="AG4976" s="658" t="s">
        <v>7943</v>
      </c>
      <c r="AH4976" s="659" t="s">
        <v>2803</v>
      </c>
      <c r="AI4976" s="660">
        <v>0.37</v>
      </c>
    </row>
    <row r="4977" spans="33:35" ht="15" customHeight="1">
      <c r="AG4977" s="658" t="s">
        <v>7944</v>
      </c>
      <c r="AH4977" s="659" t="s">
        <v>4612</v>
      </c>
      <c r="AI4977" s="660">
        <v>0.47799999999999998</v>
      </c>
    </row>
    <row r="4978" spans="33:35" ht="15" customHeight="1">
      <c r="AG4978" s="658" t="s">
        <v>7945</v>
      </c>
      <c r="AH4978" s="659" t="s">
        <v>6029</v>
      </c>
      <c r="AI4978" s="660">
        <v>0.53799999999999992</v>
      </c>
    </row>
    <row r="4979" spans="33:35" ht="15" customHeight="1">
      <c r="AG4979" s="658" t="s">
        <v>7946</v>
      </c>
      <c r="AH4979" s="659" t="s">
        <v>6030</v>
      </c>
      <c r="AI4979" s="660">
        <v>0</v>
      </c>
    </row>
    <row r="4980" spans="33:35" ht="15" customHeight="1">
      <c r="AG4980" s="658" t="s">
        <v>7947</v>
      </c>
      <c r="AH4980" s="659" t="s">
        <v>6031</v>
      </c>
      <c r="AI4980" s="660">
        <v>0</v>
      </c>
    </row>
    <row r="4981" spans="33:35" ht="15" customHeight="1">
      <c r="AG4981" s="658" t="s">
        <v>7948</v>
      </c>
      <c r="AH4981" s="659" t="s">
        <v>6032</v>
      </c>
      <c r="AI4981" s="660">
        <v>0</v>
      </c>
    </row>
    <row r="4982" spans="33:35" ht="15" customHeight="1">
      <c r="AG4982" s="658" t="s">
        <v>7949</v>
      </c>
      <c r="AH4982" s="659" t="s">
        <v>6033</v>
      </c>
      <c r="AI4982" s="660">
        <v>0</v>
      </c>
    </row>
    <row r="4983" spans="33:35" ht="15" customHeight="1">
      <c r="AG4983" s="658" t="s">
        <v>7950</v>
      </c>
      <c r="AH4983" s="659" t="s">
        <v>6034</v>
      </c>
      <c r="AI4983" s="660">
        <v>0.35100000000000003</v>
      </c>
    </row>
    <row r="4984" spans="33:35" ht="15" customHeight="1">
      <c r="AG4984" s="658" t="s">
        <v>7951</v>
      </c>
      <c r="AH4984" s="659" t="s">
        <v>4618</v>
      </c>
      <c r="AI4984" s="660">
        <v>0</v>
      </c>
    </row>
    <row r="4985" spans="33:35" ht="15" customHeight="1">
      <c r="AG4985" s="658" t="s">
        <v>8707</v>
      </c>
      <c r="AH4985" s="659" t="s">
        <v>8393</v>
      </c>
      <c r="AI4985" s="660">
        <v>0</v>
      </c>
    </row>
    <row r="4986" spans="33:35" ht="15" customHeight="1">
      <c r="AG4986" s="658" t="s">
        <v>8708</v>
      </c>
      <c r="AH4986" s="659" t="s">
        <v>8394</v>
      </c>
      <c r="AI4986" s="660">
        <v>0.29699999999999999</v>
      </c>
    </row>
    <row r="4987" spans="33:35" ht="15" customHeight="1">
      <c r="AG4987" s="658" t="s">
        <v>8709</v>
      </c>
      <c r="AH4987" s="659" t="s">
        <v>8395</v>
      </c>
      <c r="AI4987" s="660">
        <v>0.439</v>
      </c>
    </row>
    <row r="4988" spans="33:35" ht="15" customHeight="1">
      <c r="AG4988" s="658" t="s">
        <v>7952</v>
      </c>
      <c r="AH4988" s="659" t="s">
        <v>6037</v>
      </c>
      <c r="AI4988" s="660">
        <v>0</v>
      </c>
    </row>
    <row r="4989" spans="33:35" ht="15" customHeight="1">
      <c r="AG4989" s="658" t="s">
        <v>8710</v>
      </c>
      <c r="AH4989" s="659" t="s">
        <v>8396</v>
      </c>
      <c r="AI4989" s="660">
        <v>0.39100000000000001</v>
      </c>
    </row>
    <row r="4990" spans="33:35" ht="15" customHeight="1">
      <c r="AG4990" s="658" t="s">
        <v>7953</v>
      </c>
      <c r="AH4990" s="659" t="s">
        <v>6211</v>
      </c>
      <c r="AI4990" s="660">
        <v>0.35399999999999998</v>
      </c>
    </row>
    <row r="4991" spans="33:35" ht="15" customHeight="1">
      <c r="AG4991" s="658" t="s">
        <v>7954</v>
      </c>
      <c r="AH4991" s="659" t="s">
        <v>6042</v>
      </c>
      <c r="AI4991" s="660">
        <v>0.443</v>
      </c>
    </row>
    <row r="4992" spans="33:35" ht="15" customHeight="1">
      <c r="AG4992" s="658" t="s">
        <v>7955</v>
      </c>
      <c r="AH4992" s="659" t="s">
        <v>6043</v>
      </c>
      <c r="AI4992" s="660">
        <v>0.41399999999999998</v>
      </c>
    </row>
    <row r="4993" spans="33:35" ht="15" customHeight="1">
      <c r="AG4993" s="658" t="s">
        <v>7956</v>
      </c>
      <c r="AH4993" s="659" t="s">
        <v>4624</v>
      </c>
      <c r="AI4993" s="660">
        <v>0</v>
      </c>
    </row>
    <row r="4994" spans="33:35" ht="15" customHeight="1">
      <c r="AG4994" s="658" t="s">
        <v>7957</v>
      </c>
      <c r="AH4994" s="659" t="s">
        <v>6044</v>
      </c>
      <c r="AI4994" s="660">
        <v>0.42099999999999999</v>
      </c>
    </row>
    <row r="4995" spans="33:35" ht="15" customHeight="1">
      <c r="AG4995" s="658" t="s">
        <v>7958</v>
      </c>
      <c r="AH4995" s="659" t="s">
        <v>6045</v>
      </c>
      <c r="AI4995" s="660">
        <v>0</v>
      </c>
    </row>
    <row r="4996" spans="33:35" ht="15" customHeight="1">
      <c r="AG4996" s="658" t="s">
        <v>7959</v>
      </c>
      <c r="AH4996" s="659" t="s">
        <v>6046</v>
      </c>
      <c r="AI4996" s="660">
        <v>0.442</v>
      </c>
    </row>
    <row r="4997" spans="33:35" ht="15" customHeight="1">
      <c r="AG4997" s="658" t="s">
        <v>7960</v>
      </c>
      <c r="AH4997" s="659" t="s">
        <v>6047</v>
      </c>
      <c r="AI4997" s="660">
        <v>0.52800000000000002</v>
      </c>
    </row>
    <row r="4998" spans="33:35" ht="15" customHeight="1">
      <c r="AG4998" s="658" t="s">
        <v>7961</v>
      </c>
      <c r="AH4998" s="659" t="s">
        <v>6048</v>
      </c>
      <c r="AI4998" s="660">
        <v>0.55999999999999994</v>
      </c>
    </row>
    <row r="4999" spans="33:35" ht="15" customHeight="1">
      <c r="AG4999" s="658" t="s">
        <v>7962</v>
      </c>
      <c r="AH4999" s="659" t="s">
        <v>4634</v>
      </c>
      <c r="AI4999" s="660">
        <v>0</v>
      </c>
    </row>
    <row r="5000" spans="33:35" ht="15" customHeight="1">
      <c r="AG5000" s="658" t="s">
        <v>7963</v>
      </c>
      <c r="AH5000" s="659" t="s">
        <v>6049</v>
      </c>
      <c r="AI5000" s="660">
        <v>0.47199999999999998</v>
      </c>
    </row>
    <row r="5001" spans="33:35" ht="15" customHeight="1">
      <c r="AG5001" s="658" t="s">
        <v>8711</v>
      </c>
      <c r="AH5001" s="659" t="s">
        <v>8397</v>
      </c>
      <c r="AI5001" s="660">
        <v>0</v>
      </c>
    </row>
    <row r="5002" spans="33:35" ht="15" customHeight="1">
      <c r="AG5002" s="658" t="s">
        <v>8712</v>
      </c>
      <c r="AH5002" s="659" t="s">
        <v>8398</v>
      </c>
      <c r="AI5002" s="660">
        <v>0</v>
      </c>
    </row>
    <row r="5003" spans="33:35" ht="15" customHeight="1">
      <c r="AG5003" s="658" t="s">
        <v>8713</v>
      </c>
      <c r="AH5003" s="659" t="s">
        <v>8399</v>
      </c>
      <c r="AI5003" s="660">
        <v>0.435</v>
      </c>
    </row>
    <row r="5004" spans="33:35" ht="15" customHeight="1">
      <c r="AG5004" s="658" t="s">
        <v>7964</v>
      </c>
      <c r="AH5004" s="659" t="s">
        <v>6050</v>
      </c>
      <c r="AI5004" s="660">
        <v>0</v>
      </c>
    </row>
    <row r="5005" spans="33:35" ht="15" customHeight="1">
      <c r="AG5005" s="658" t="s">
        <v>7965</v>
      </c>
      <c r="AH5005" s="659" t="s">
        <v>6051</v>
      </c>
      <c r="AI5005" s="660">
        <v>0.56200000000000006</v>
      </c>
    </row>
    <row r="5006" spans="33:35" ht="15" customHeight="1">
      <c r="AG5006" s="658" t="s">
        <v>7966</v>
      </c>
      <c r="AH5006" s="659" t="s">
        <v>6212</v>
      </c>
      <c r="AI5006" s="660">
        <v>0</v>
      </c>
    </row>
    <row r="5007" spans="33:35" ht="15" customHeight="1">
      <c r="AG5007" s="658" t="s">
        <v>7967</v>
      </c>
      <c r="AH5007" s="659" t="s">
        <v>6213</v>
      </c>
      <c r="AI5007" s="660">
        <v>0.46800000000000003</v>
      </c>
    </row>
    <row r="5008" spans="33:35" ht="15" customHeight="1">
      <c r="AG5008" s="658" t="s">
        <v>7968</v>
      </c>
      <c r="AH5008" s="659" t="s">
        <v>6052</v>
      </c>
      <c r="AI5008" s="660">
        <v>0.14899999999999999</v>
      </c>
    </row>
    <row r="5009" spans="33:35" ht="15" customHeight="1" thickBot="1">
      <c r="AG5009" s="658" t="s">
        <v>7969</v>
      </c>
      <c r="AH5009" s="659" t="s">
        <v>6053</v>
      </c>
      <c r="AI5009" s="660">
        <v>0</v>
      </c>
    </row>
    <row r="5010" spans="33:35" ht="15" customHeight="1">
      <c r="AG5010" s="661" t="s">
        <v>7970</v>
      </c>
      <c r="AH5010" s="656" t="s">
        <v>6054</v>
      </c>
      <c r="AI5010" s="662">
        <v>0.32400000000000001</v>
      </c>
    </row>
    <row r="5011" spans="33:35" ht="15" customHeight="1">
      <c r="AG5011" s="661" t="s">
        <v>7971</v>
      </c>
      <c r="AH5011" s="659" t="s">
        <v>6055</v>
      </c>
      <c r="AI5011" s="662">
        <v>0.57600000000000007</v>
      </c>
    </row>
    <row r="5012" spans="33:35" ht="15" customHeight="1">
      <c r="AG5012" s="661" t="s">
        <v>7972</v>
      </c>
      <c r="AH5012" s="659" t="s">
        <v>6056</v>
      </c>
      <c r="AI5012" s="662">
        <v>0.311</v>
      </c>
    </row>
    <row r="5013" spans="33:35" ht="15" customHeight="1">
      <c r="AG5013" s="661" t="s">
        <v>7973</v>
      </c>
      <c r="AH5013" s="659" t="s">
        <v>6057</v>
      </c>
      <c r="AI5013" s="662">
        <v>0.30099999999999999</v>
      </c>
    </row>
    <row r="5014" spans="33:35" ht="15" customHeight="1">
      <c r="AG5014" s="661" t="s">
        <v>7974</v>
      </c>
      <c r="AH5014" s="659" t="s">
        <v>6214</v>
      </c>
      <c r="AI5014" s="662">
        <v>0</v>
      </c>
    </row>
    <row r="5015" spans="33:35" ht="15" customHeight="1">
      <c r="AG5015" s="661" t="s">
        <v>7975</v>
      </c>
      <c r="AH5015" s="659" t="s">
        <v>6215</v>
      </c>
      <c r="AI5015" s="662">
        <v>0</v>
      </c>
    </row>
    <row r="5016" spans="33:35" ht="15" customHeight="1">
      <c r="AG5016" s="661" t="s">
        <v>7976</v>
      </c>
      <c r="AH5016" s="659" t="s">
        <v>6216</v>
      </c>
      <c r="AI5016" s="662">
        <v>0</v>
      </c>
    </row>
    <row r="5017" spans="33:35" ht="15" customHeight="1">
      <c r="AG5017" s="661" t="s">
        <v>8714</v>
      </c>
      <c r="AH5017" s="659" t="s">
        <v>8400</v>
      </c>
      <c r="AI5017" s="662">
        <v>0</v>
      </c>
    </row>
    <row r="5018" spans="33:35" ht="15" customHeight="1">
      <c r="AG5018" s="661" t="s">
        <v>8715</v>
      </c>
      <c r="AH5018" s="659" t="s">
        <v>8401</v>
      </c>
      <c r="AI5018" s="662">
        <v>0.45199999999999996</v>
      </c>
    </row>
    <row r="5019" spans="33:35" ht="15" customHeight="1">
      <c r="AG5019" s="661" t="s">
        <v>8716</v>
      </c>
      <c r="AH5019" s="659" t="s">
        <v>8402</v>
      </c>
      <c r="AI5019" s="662">
        <v>0.505</v>
      </c>
    </row>
    <row r="5020" spans="33:35" ht="15" customHeight="1">
      <c r="AG5020" s="661" t="s">
        <v>8717</v>
      </c>
      <c r="AH5020" s="659" t="s">
        <v>8403</v>
      </c>
      <c r="AI5020" s="662">
        <v>0</v>
      </c>
    </row>
    <row r="5021" spans="33:35" ht="15" customHeight="1">
      <c r="AG5021" s="661" t="s">
        <v>8718</v>
      </c>
      <c r="AH5021" s="659" t="s">
        <v>8404</v>
      </c>
      <c r="AI5021" s="662">
        <v>0.43099999999999999</v>
      </c>
    </row>
    <row r="5022" spans="33:35" ht="15" customHeight="1">
      <c r="AG5022" s="661" t="s">
        <v>7977</v>
      </c>
      <c r="AH5022" s="659" t="s">
        <v>6062</v>
      </c>
      <c r="AI5022" s="662">
        <v>0.45600000000000002</v>
      </c>
    </row>
    <row r="5023" spans="33:35" ht="15" customHeight="1">
      <c r="AG5023" s="661" t="s">
        <v>7978</v>
      </c>
      <c r="AH5023" s="659" t="s">
        <v>6065</v>
      </c>
      <c r="AI5023" s="662">
        <v>0.16500000000000001</v>
      </c>
    </row>
    <row r="5024" spans="33:35" ht="15" customHeight="1">
      <c r="AG5024" s="661" t="s">
        <v>7979</v>
      </c>
      <c r="AH5024" s="659" t="s">
        <v>6066</v>
      </c>
      <c r="AI5024" s="662">
        <v>0</v>
      </c>
    </row>
    <row r="5025" spans="33:35" ht="15" customHeight="1">
      <c r="AG5025" s="661" t="s">
        <v>7980</v>
      </c>
      <c r="AH5025" s="659" t="s">
        <v>6217</v>
      </c>
      <c r="AI5025" s="662">
        <v>0.2</v>
      </c>
    </row>
    <row r="5026" spans="33:35" ht="15" customHeight="1">
      <c r="AG5026" s="661" t="s">
        <v>7981</v>
      </c>
      <c r="AH5026" s="659" t="s">
        <v>6068</v>
      </c>
      <c r="AI5026" s="662">
        <v>0.45899999999999996</v>
      </c>
    </row>
    <row r="5027" spans="33:35" ht="15" customHeight="1">
      <c r="AG5027" s="661" t="s">
        <v>7982</v>
      </c>
      <c r="AH5027" s="659" t="s">
        <v>6218</v>
      </c>
      <c r="AI5027" s="662">
        <v>0</v>
      </c>
    </row>
    <row r="5028" spans="33:35" ht="15" customHeight="1">
      <c r="AG5028" s="661" t="s">
        <v>8719</v>
      </c>
      <c r="AH5028" s="659" t="s">
        <v>8405</v>
      </c>
      <c r="AI5028" s="662">
        <v>0.56399999999999995</v>
      </c>
    </row>
    <row r="5029" spans="33:35" ht="15" customHeight="1">
      <c r="AG5029" s="661" t="s">
        <v>7983</v>
      </c>
      <c r="AH5029" s="659" t="s">
        <v>6074</v>
      </c>
      <c r="AI5029" s="662">
        <v>0.53900000000000003</v>
      </c>
    </row>
    <row r="5030" spans="33:35" ht="15" customHeight="1">
      <c r="AG5030" s="661" t="s">
        <v>7984</v>
      </c>
      <c r="AH5030" s="659" t="s">
        <v>6219</v>
      </c>
      <c r="AI5030" s="662">
        <v>1.2270000000000001</v>
      </c>
    </row>
    <row r="5031" spans="33:35" ht="15" customHeight="1">
      <c r="AG5031" s="661" t="s">
        <v>7985</v>
      </c>
      <c r="AH5031" s="659" t="s">
        <v>6220</v>
      </c>
      <c r="AI5031" s="662">
        <v>0.29100000000000004</v>
      </c>
    </row>
    <row r="5032" spans="33:35" ht="15" customHeight="1">
      <c r="AG5032" s="661" t="s">
        <v>7986</v>
      </c>
      <c r="AH5032" s="659" t="s">
        <v>6077</v>
      </c>
      <c r="AI5032" s="662">
        <v>0.377</v>
      </c>
    </row>
    <row r="5033" spans="33:35" ht="15" customHeight="1">
      <c r="AG5033" s="661" t="s">
        <v>7987</v>
      </c>
      <c r="AH5033" s="659" t="s">
        <v>6078</v>
      </c>
      <c r="AI5033" s="662">
        <v>0.40700000000000003</v>
      </c>
    </row>
    <row r="5034" spans="33:35" ht="15" customHeight="1">
      <c r="AG5034" s="661" t="s">
        <v>7988</v>
      </c>
      <c r="AH5034" s="659" t="s">
        <v>6221</v>
      </c>
      <c r="AI5034" s="662">
        <v>0.47800000000000004</v>
      </c>
    </row>
    <row r="5035" spans="33:35" ht="15" customHeight="1">
      <c r="AG5035" s="661" t="s">
        <v>7989</v>
      </c>
      <c r="AH5035" s="659" t="s">
        <v>6082</v>
      </c>
      <c r="AI5035" s="662">
        <v>0.69899999999999995</v>
      </c>
    </row>
    <row r="5036" spans="33:35" ht="15" customHeight="1">
      <c r="AG5036" s="661" t="s">
        <v>7990</v>
      </c>
      <c r="AH5036" s="659" t="s">
        <v>6222</v>
      </c>
      <c r="AI5036" s="662">
        <v>0.54199999999999993</v>
      </c>
    </row>
    <row r="5037" spans="33:35" ht="15" customHeight="1">
      <c r="AG5037" s="661" t="s">
        <v>7991</v>
      </c>
      <c r="AH5037" s="659" t="s">
        <v>6085</v>
      </c>
      <c r="AI5037" s="662">
        <v>0.53100000000000003</v>
      </c>
    </row>
    <row r="5038" spans="33:35" ht="15" customHeight="1">
      <c r="AG5038" s="661" t="s">
        <v>7992</v>
      </c>
      <c r="AH5038" s="659" t="s">
        <v>6086</v>
      </c>
      <c r="AI5038" s="662">
        <v>0</v>
      </c>
    </row>
    <row r="5039" spans="33:35" ht="15" customHeight="1">
      <c r="AG5039" s="661" t="s">
        <v>8720</v>
      </c>
      <c r="AH5039" s="659" t="s">
        <v>8406</v>
      </c>
      <c r="AI5039" s="662">
        <v>0.52900000000000003</v>
      </c>
    </row>
    <row r="5040" spans="33:35" ht="15" customHeight="1">
      <c r="AG5040" s="661" t="s">
        <v>7993</v>
      </c>
      <c r="AH5040" s="659" t="s">
        <v>4700</v>
      </c>
      <c r="AI5040" s="662">
        <v>0</v>
      </c>
    </row>
    <row r="5041" spans="33:35" ht="15" customHeight="1">
      <c r="AG5041" s="661" t="s">
        <v>7994</v>
      </c>
      <c r="AH5041" s="659" t="s">
        <v>4702</v>
      </c>
      <c r="AI5041" s="662">
        <v>0.217</v>
      </c>
    </row>
    <row r="5042" spans="33:35" ht="15" customHeight="1">
      <c r="AG5042" s="661" t="s">
        <v>7995</v>
      </c>
      <c r="AH5042" s="659" t="s">
        <v>4704</v>
      </c>
      <c r="AI5042" s="662">
        <v>0.28200000000000003</v>
      </c>
    </row>
    <row r="5043" spans="33:35" ht="15" customHeight="1">
      <c r="AG5043" s="661" t="s">
        <v>7996</v>
      </c>
      <c r="AH5043" s="659" t="s">
        <v>4706</v>
      </c>
      <c r="AI5043" s="662">
        <v>0.30399999999999999</v>
      </c>
    </row>
    <row r="5044" spans="33:35" ht="15" customHeight="1">
      <c r="AG5044" s="661" t="s">
        <v>8721</v>
      </c>
      <c r="AH5044" s="659" t="s">
        <v>4708</v>
      </c>
      <c r="AI5044" s="662">
        <v>0.49399999999999999</v>
      </c>
    </row>
    <row r="5045" spans="33:35" ht="15" customHeight="1">
      <c r="AG5045" s="661" t="s">
        <v>7997</v>
      </c>
      <c r="AH5045" s="659" t="s">
        <v>6223</v>
      </c>
      <c r="AI5045" s="662">
        <v>0</v>
      </c>
    </row>
    <row r="5046" spans="33:35" ht="15" customHeight="1">
      <c r="AG5046" s="661" t="s">
        <v>7998</v>
      </c>
      <c r="AH5046" s="659" t="s">
        <v>6224</v>
      </c>
      <c r="AI5046" s="662">
        <v>0.01</v>
      </c>
    </row>
    <row r="5047" spans="33:35" ht="15" customHeight="1">
      <c r="AG5047" s="661" t="s">
        <v>7999</v>
      </c>
      <c r="AH5047" s="659" t="s">
        <v>4713</v>
      </c>
      <c r="AI5047" s="662">
        <v>0</v>
      </c>
    </row>
    <row r="5048" spans="33:35" ht="15" customHeight="1">
      <c r="AG5048" s="661" t="s">
        <v>8000</v>
      </c>
      <c r="AH5048" s="659" t="s">
        <v>4715</v>
      </c>
      <c r="AI5048" s="662">
        <v>0</v>
      </c>
    </row>
    <row r="5049" spans="33:35" ht="15" customHeight="1">
      <c r="AG5049" s="661" t="s">
        <v>8722</v>
      </c>
      <c r="AH5049" s="659" t="s">
        <v>8407</v>
      </c>
      <c r="AI5049" s="662">
        <v>0.39700000000000002</v>
      </c>
    </row>
    <row r="5050" spans="33:35" ht="15" customHeight="1">
      <c r="AG5050" s="661" t="s">
        <v>8001</v>
      </c>
      <c r="AH5050" s="659" t="s">
        <v>6095</v>
      </c>
      <c r="AI5050" s="662">
        <v>0.34200000000000003</v>
      </c>
    </row>
    <row r="5051" spans="33:35" ht="15" customHeight="1">
      <c r="AG5051" s="661" t="s">
        <v>8002</v>
      </c>
      <c r="AH5051" s="659" t="s">
        <v>6096</v>
      </c>
      <c r="AI5051" s="662">
        <v>0.32300000000000001</v>
      </c>
    </row>
    <row r="5052" spans="33:35" ht="15" customHeight="1">
      <c r="AG5052" s="661" t="s">
        <v>8723</v>
      </c>
      <c r="AH5052" s="659" t="s">
        <v>8408</v>
      </c>
      <c r="AI5052" s="662">
        <v>0.58799999999999997</v>
      </c>
    </row>
    <row r="5053" spans="33:35" ht="15" customHeight="1">
      <c r="AG5053" s="661" t="s">
        <v>8003</v>
      </c>
      <c r="AH5053" s="659" t="s">
        <v>6098</v>
      </c>
      <c r="AI5053" s="662">
        <v>0.41199999999999998</v>
      </c>
    </row>
    <row r="5054" spans="33:35" ht="15" customHeight="1">
      <c r="AG5054" s="661" t="s">
        <v>8004</v>
      </c>
      <c r="AH5054" s="659" t="s">
        <v>6225</v>
      </c>
      <c r="AI5054" s="662">
        <v>0.372</v>
      </c>
    </row>
    <row r="5055" spans="33:35" ht="15" customHeight="1">
      <c r="AG5055" s="661" t="s">
        <v>8724</v>
      </c>
      <c r="AH5055" s="659" t="s">
        <v>8409</v>
      </c>
      <c r="AI5055" s="662">
        <v>0.501</v>
      </c>
    </row>
    <row r="5056" spans="33:35" ht="15" customHeight="1">
      <c r="AG5056" s="661" t="s">
        <v>8005</v>
      </c>
      <c r="AH5056" s="659" t="s">
        <v>6100</v>
      </c>
      <c r="AI5056" s="662">
        <v>0.56300000000000006</v>
      </c>
    </row>
    <row r="5057" spans="33:35" ht="15" customHeight="1">
      <c r="AG5057" s="661" t="s">
        <v>8006</v>
      </c>
      <c r="AH5057" s="659" t="s">
        <v>6226</v>
      </c>
      <c r="AI5057" s="662">
        <v>0.51400000000000001</v>
      </c>
    </row>
    <row r="5058" spans="33:35" ht="15" customHeight="1">
      <c r="AG5058" s="661" t="s">
        <v>8007</v>
      </c>
      <c r="AH5058" s="659" t="s">
        <v>6103</v>
      </c>
      <c r="AI5058" s="662">
        <v>0.70899999999999996</v>
      </c>
    </row>
    <row r="5059" spans="33:35" ht="15" customHeight="1">
      <c r="AG5059" s="661" t="s">
        <v>8008</v>
      </c>
      <c r="AH5059" s="659" t="s">
        <v>1408</v>
      </c>
      <c r="AI5059" s="662">
        <v>0</v>
      </c>
    </row>
    <row r="5060" spans="33:35" ht="15" customHeight="1">
      <c r="AG5060" s="661" t="s">
        <v>8009</v>
      </c>
      <c r="AH5060" s="659" t="s">
        <v>4734</v>
      </c>
      <c r="AI5060" s="662">
        <v>0.39600000000000002</v>
      </c>
    </row>
    <row r="5061" spans="33:35" ht="15" customHeight="1">
      <c r="AG5061" s="661" t="s">
        <v>8010</v>
      </c>
      <c r="AH5061" s="659" t="s">
        <v>6227</v>
      </c>
      <c r="AI5061" s="662">
        <v>0</v>
      </c>
    </row>
    <row r="5062" spans="33:35" ht="15" customHeight="1">
      <c r="AG5062" s="661" t="s">
        <v>8011</v>
      </c>
      <c r="AH5062" s="659" t="s">
        <v>6228</v>
      </c>
      <c r="AI5062" s="662">
        <v>0.46500000000000002</v>
      </c>
    </row>
    <row r="5063" spans="33:35" ht="15" customHeight="1">
      <c r="AG5063" s="661" t="s">
        <v>8012</v>
      </c>
      <c r="AH5063" s="659" t="s">
        <v>6107</v>
      </c>
      <c r="AI5063" s="662">
        <v>0.42799999999999999</v>
      </c>
    </row>
    <row r="5064" spans="33:35" ht="15" customHeight="1">
      <c r="AG5064" s="661" t="s">
        <v>8013</v>
      </c>
      <c r="AH5064" s="659" t="s">
        <v>6229</v>
      </c>
      <c r="AI5064" s="662">
        <v>0.41899999999999998</v>
      </c>
    </row>
    <row r="5065" spans="33:35" ht="15" customHeight="1">
      <c r="AG5065" s="661" t="s">
        <v>8725</v>
      </c>
      <c r="AH5065" s="659" t="s">
        <v>8410</v>
      </c>
      <c r="AI5065" s="662">
        <v>0</v>
      </c>
    </row>
    <row r="5066" spans="33:35" ht="15" customHeight="1">
      <c r="AG5066" s="661" t="s">
        <v>8726</v>
      </c>
      <c r="AH5066" s="659" t="s">
        <v>8411</v>
      </c>
      <c r="AI5066" s="662">
        <v>0.434</v>
      </c>
    </row>
    <row r="5067" spans="33:35" ht="15" customHeight="1">
      <c r="AG5067" s="661" t="s">
        <v>8014</v>
      </c>
      <c r="AH5067" s="659" t="s">
        <v>6230</v>
      </c>
      <c r="AI5067" s="662">
        <v>0</v>
      </c>
    </row>
    <row r="5068" spans="33:35" ht="15" customHeight="1">
      <c r="AG5068" s="661" t="s">
        <v>8015</v>
      </c>
      <c r="AH5068" s="659" t="s">
        <v>6231</v>
      </c>
      <c r="AI5068" s="662">
        <v>0.35</v>
      </c>
    </row>
    <row r="5069" spans="33:35" ht="15" customHeight="1">
      <c r="AG5069" s="661" t="s">
        <v>8016</v>
      </c>
      <c r="AH5069" s="659" t="s">
        <v>6232</v>
      </c>
      <c r="AI5069" s="662">
        <v>0.43</v>
      </c>
    </row>
    <row r="5070" spans="33:35" ht="15" customHeight="1">
      <c r="AG5070" s="661" t="s">
        <v>8017</v>
      </c>
      <c r="AH5070" s="659" t="s">
        <v>6233</v>
      </c>
      <c r="AI5070" s="662">
        <v>0</v>
      </c>
    </row>
    <row r="5071" spans="33:35" ht="15" customHeight="1">
      <c r="AG5071" s="661" t="s">
        <v>8727</v>
      </c>
      <c r="AH5071" s="659" t="s">
        <v>8412</v>
      </c>
      <c r="AI5071" s="662">
        <v>0.28499999999999998</v>
      </c>
    </row>
    <row r="5072" spans="33:35" ht="15" customHeight="1">
      <c r="AG5072" s="661" t="s">
        <v>8728</v>
      </c>
      <c r="AH5072" s="659" t="s">
        <v>8413</v>
      </c>
      <c r="AI5072" s="662">
        <v>0.871</v>
      </c>
    </row>
    <row r="5073" spans="33:35" ht="15" customHeight="1">
      <c r="AG5073" s="661" t="s">
        <v>8018</v>
      </c>
      <c r="AH5073" s="659" t="s">
        <v>6234</v>
      </c>
      <c r="AI5073" s="662">
        <v>0.56300000000000006</v>
      </c>
    </row>
    <row r="5074" spans="33:35" ht="15" customHeight="1">
      <c r="AG5074" s="661" t="s">
        <v>8019</v>
      </c>
      <c r="AH5074" s="659" t="s">
        <v>6235</v>
      </c>
      <c r="AI5074" s="662">
        <v>0.55000000000000004</v>
      </c>
    </row>
    <row r="5075" spans="33:35" ht="15" customHeight="1">
      <c r="AG5075" s="661" t="s">
        <v>8020</v>
      </c>
      <c r="AH5075" s="659" t="s">
        <v>4756</v>
      </c>
      <c r="AI5075" s="662">
        <v>0</v>
      </c>
    </row>
    <row r="5076" spans="33:35" ht="15" customHeight="1">
      <c r="AG5076" s="661" t="s">
        <v>8021</v>
      </c>
      <c r="AH5076" s="659" t="s">
        <v>4758</v>
      </c>
      <c r="AI5076" s="662">
        <v>0.183</v>
      </c>
    </row>
    <row r="5077" spans="33:35" ht="15" customHeight="1">
      <c r="AG5077" s="661" t="s">
        <v>8729</v>
      </c>
      <c r="AH5077" s="659" t="s">
        <v>4760</v>
      </c>
      <c r="AI5077" s="662">
        <v>0.248</v>
      </c>
    </row>
    <row r="5078" spans="33:35" ht="15" customHeight="1">
      <c r="AG5078" s="661" t="s">
        <v>8730</v>
      </c>
      <c r="AH5078" s="659" t="s">
        <v>8414</v>
      </c>
      <c r="AI5078" s="662">
        <v>0.48500000000000004</v>
      </c>
    </row>
    <row r="5079" spans="33:35" ht="15" customHeight="1">
      <c r="AG5079" s="661" t="s">
        <v>8022</v>
      </c>
      <c r="AH5079" s="659" t="s">
        <v>6115</v>
      </c>
      <c r="AI5079" s="662">
        <v>0.40099999999999997</v>
      </c>
    </row>
    <row r="5080" spans="33:35" ht="15" customHeight="1">
      <c r="AG5080" s="661" t="s">
        <v>8023</v>
      </c>
      <c r="AH5080" s="659" t="s">
        <v>6116</v>
      </c>
      <c r="AI5080" s="662">
        <v>0.501</v>
      </c>
    </row>
    <row r="5081" spans="33:35" ht="15" customHeight="1">
      <c r="AG5081" s="661" t="s">
        <v>8024</v>
      </c>
      <c r="AH5081" s="659" t="s">
        <v>6236</v>
      </c>
      <c r="AI5081" s="662">
        <v>0.52800000000000002</v>
      </c>
    </row>
    <row r="5082" spans="33:35" ht="15" customHeight="1">
      <c r="AG5082" s="661" t="s">
        <v>8025</v>
      </c>
      <c r="AH5082" s="659" t="s">
        <v>6237</v>
      </c>
      <c r="AI5082" s="662">
        <v>0.437</v>
      </c>
    </row>
    <row r="5083" spans="33:35" ht="15" customHeight="1">
      <c r="AG5083" s="661" t="s">
        <v>8026</v>
      </c>
      <c r="AH5083" s="659" t="s">
        <v>6238</v>
      </c>
      <c r="AI5083" s="662">
        <v>0.44400000000000001</v>
      </c>
    </row>
    <row r="5084" spans="33:35" ht="15" customHeight="1">
      <c r="AG5084" s="661" t="s">
        <v>8731</v>
      </c>
      <c r="AH5084" s="659" t="s">
        <v>8415</v>
      </c>
      <c r="AI5084" s="662">
        <v>0.40700000000000003</v>
      </c>
    </row>
    <row r="5085" spans="33:35" ht="15" customHeight="1">
      <c r="AG5085" s="661" t="s">
        <v>8027</v>
      </c>
      <c r="AH5085" s="659" t="s">
        <v>6239</v>
      </c>
      <c r="AI5085" s="662">
        <v>0</v>
      </c>
    </row>
    <row r="5086" spans="33:35" ht="15" customHeight="1">
      <c r="AG5086" s="661" t="s">
        <v>8028</v>
      </c>
      <c r="AH5086" s="659" t="s">
        <v>6240</v>
      </c>
      <c r="AI5086" s="662">
        <v>0.20599999999999999</v>
      </c>
    </row>
    <row r="5087" spans="33:35" ht="15" customHeight="1">
      <c r="AG5087" s="661" t="s">
        <v>8029</v>
      </c>
      <c r="AH5087" s="659" t="s">
        <v>6241</v>
      </c>
      <c r="AI5087" s="662">
        <v>0.34099999999999997</v>
      </c>
    </row>
    <row r="5088" spans="33:35" ht="15" customHeight="1">
      <c r="AG5088" s="661" t="s">
        <v>8030</v>
      </c>
      <c r="AH5088" s="659" t="s">
        <v>6124</v>
      </c>
      <c r="AI5088" s="662">
        <v>0.57200000000000006</v>
      </c>
    </row>
    <row r="5089" spans="33:35" ht="15" customHeight="1">
      <c r="AG5089" s="661" t="s">
        <v>8031</v>
      </c>
      <c r="AH5089" s="659" t="s">
        <v>6125</v>
      </c>
      <c r="AI5089" s="662">
        <v>0.48799999999999999</v>
      </c>
    </row>
    <row r="5090" spans="33:35" ht="15" customHeight="1">
      <c r="AG5090" s="661" t="s">
        <v>8032</v>
      </c>
      <c r="AH5090" s="659" t="s">
        <v>6126</v>
      </c>
      <c r="AI5090" s="662">
        <v>0.42199999999999999</v>
      </c>
    </row>
    <row r="5091" spans="33:35" ht="15" customHeight="1">
      <c r="AG5091" s="661" t="s">
        <v>8033</v>
      </c>
      <c r="AH5091" s="659" t="s">
        <v>6242</v>
      </c>
      <c r="AI5091" s="662">
        <v>0.39100000000000001</v>
      </c>
    </row>
    <row r="5092" spans="33:35" ht="15" customHeight="1">
      <c r="AG5092" s="661" t="s">
        <v>8034</v>
      </c>
      <c r="AH5092" s="659" t="s">
        <v>6243</v>
      </c>
      <c r="AI5092" s="662">
        <v>0</v>
      </c>
    </row>
    <row r="5093" spans="33:35" ht="15" customHeight="1">
      <c r="AG5093" s="661" t="s">
        <v>8732</v>
      </c>
      <c r="AH5093" s="659" t="s">
        <v>8416</v>
      </c>
      <c r="AI5093" s="662">
        <v>0.36499999999999999</v>
      </c>
    </row>
    <row r="5094" spans="33:35" ht="15" customHeight="1">
      <c r="AG5094" s="661" t="s">
        <v>8733</v>
      </c>
      <c r="AH5094" s="659" t="s">
        <v>8417</v>
      </c>
      <c r="AI5094" s="662">
        <v>0</v>
      </c>
    </row>
    <row r="5095" spans="33:35" ht="15" customHeight="1">
      <c r="AG5095" s="661" t="s">
        <v>8734</v>
      </c>
      <c r="AH5095" s="659" t="s">
        <v>8418</v>
      </c>
      <c r="AI5095" s="662">
        <v>0.26899999999999996</v>
      </c>
    </row>
    <row r="5096" spans="33:35" ht="15" customHeight="1">
      <c r="AG5096" s="661" t="s">
        <v>8735</v>
      </c>
      <c r="AH5096" s="659" t="s">
        <v>8419</v>
      </c>
      <c r="AI5096" s="662">
        <v>0.48799999999999999</v>
      </c>
    </row>
    <row r="5097" spans="33:35" ht="15" customHeight="1">
      <c r="AG5097" s="661" t="s">
        <v>8736</v>
      </c>
      <c r="AH5097" s="659" t="s">
        <v>8420</v>
      </c>
      <c r="AI5097" s="662">
        <v>0.49099999999999999</v>
      </c>
    </row>
    <row r="5098" spans="33:35" ht="15" customHeight="1">
      <c r="AG5098" s="661" t="s">
        <v>8035</v>
      </c>
      <c r="AH5098" s="659" t="s">
        <v>4779</v>
      </c>
      <c r="AI5098" s="662">
        <v>0</v>
      </c>
    </row>
    <row r="5099" spans="33:35" ht="15" customHeight="1">
      <c r="AG5099" s="661" t="s">
        <v>8036</v>
      </c>
      <c r="AH5099" s="659" t="s">
        <v>6132</v>
      </c>
      <c r="AI5099" s="662">
        <v>0</v>
      </c>
    </row>
    <row r="5100" spans="33:35" ht="15" customHeight="1">
      <c r="AG5100" s="661" t="s">
        <v>8037</v>
      </c>
      <c r="AH5100" s="659" t="s">
        <v>6133</v>
      </c>
      <c r="AI5100" s="662">
        <v>0.47</v>
      </c>
    </row>
    <row r="5101" spans="33:35" ht="15" customHeight="1">
      <c r="AG5101" s="661" t="s">
        <v>8038</v>
      </c>
      <c r="AH5101" s="659" t="s">
        <v>6244</v>
      </c>
      <c r="AI5101" s="662">
        <v>0</v>
      </c>
    </row>
    <row r="5102" spans="33:35" ht="15" customHeight="1">
      <c r="AG5102" s="661" t="s">
        <v>8039</v>
      </c>
      <c r="AH5102" s="659" t="s">
        <v>6245</v>
      </c>
      <c r="AI5102" s="662">
        <v>0</v>
      </c>
    </row>
    <row r="5103" spans="33:35" ht="15" customHeight="1">
      <c r="AG5103" s="661" t="s">
        <v>8040</v>
      </c>
      <c r="AH5103" s="659" t="s">
        <v>6246</v>
      </c>
      <c r="AI5103" s="662">
        <v>0.308</v>
      </c>
    </row>
    <row r="5104" spans="33:35" ht="15" customHeight="1">
      <c r="AG5104" s="661" t="s">
        <v>8041</v>
      </c>
      <c r="AH5104" s="659" t="s">
        <v>6247</v>
      </c>
      <c r="AI5104" s="662">
        <v>0.61599999999999999</v>
      </c>
    </row>
    <row r="5105" spans="33:35" ht="15" customHeight="1">
      <c r="AG5105" s="661" t="s">
        <v>8737</v>
      </c>
      <c r="AH5105" s="659" t="s">
        <v>8421</v>
      </c>
      <c r="AI5105" s="662">
        <v>0.434</v>
      </c>
    </row>
    <row r="5106" spans="33:35" ht="15" customHeight="1" thickBot="1">
      <c r="AG5106" s="663" t="s">
        <v>8738</v>
      </c>
      <c r="AH5106" s="659" t="s">
        <v>8422</v>
      </c>
      <c r="AI5106" s="664">
        <v>0.441</v>
      </c>
    </row>
    <row r="5107" spans="33:35" ht="15" customHeight="1">
      <c r="AG5107" s="665" t="s">
        <v>8739</v>
      </c>
      <c r="AH5107" s="666" t="s">
        <v>5389</v>
      </c>
      <c r="AI5107" s="667">
        <v>0</v>
      </c>
    </row>
    <row r="5108" spans="33:35" ht="15" customHeight="1">
      <c r="AG5108" s="661" t="s">
        <v>8740</v>
      </c>
      <c r="AH5108" s="3" t="s">
        <v>5390</v>
      </c>
      <c r="AI5108" s="662">
        <v>0.52899999999999991</v>
      </c>
    </row>
    <row r="5109" spans="33:35" ht="15" customHeight="1">
      <c r="AG5109" s="661" t="s">
        <v>8741</v>
      </c>
      <c r="AH5109" s="3" t="s">
        <v>8198</v>
      </c>
      <c r="AI5109" s="662">
        <v>0</v>
      </c>
    </row>
    <row r="5110" spans="33:35" ht="15" customHeight="1">
      <c r="AG5110" s="661" t="s">
        <v>8742</v>
      </c>
      <c r="AH5110" s="3" t="s">
        <v>1199</v>
      </c>
      <c r="AI5110" s="662">
        <v>0</v>
      </c>
    </row>
    <row r="5111" spans="33:35" ht="15" customHeight="1">
      <c r="AG5111" s="661" t="s">
        <v>8743</v>
      </c>
      <c r="AH5111" s="3" t="s">
        <v>1200</v>
      </c>
      <c r="AI5111" s="662">
        <v>0.29199999999999998</v>
      </c>
    </row>
    <row r="5112" spans="33:35" ht="15" customHeight="1">
      <c r="AG5112" s="661" t="s">
        <v>8744</v>
      </c>
      <c r="AH5112" s="3" t="s">
        <v>1201</v>
      </c>
      <c r="AI5112" s="662">
        <v>0.34799999999999998</v>
      </c>
    </row>
    <row r="5113" spans="33:35" ht="15" customHeight="1">
      <c r="AG5113" s="661" t="s">
        <v>8745</v>
      </c>
      <c r="AH5113" s="3" t="s">
        <v>1202</v>
      </c>
      <c r="AI5113" s="662">
        <v>0.25</v>
      </c>
    </row>
    <row r="5114" spans="33:35" ht="15" customHeight="1">
      <c r="AG5114" s="661" t="s">
        <v>8746</v>
      </c>
      <c r="AH5114" s="3" t="s">
        <v>1203</v>
      </c>
      <c r="AI5114" s="662">
        <v>0.378</v>
      </c>
    </row>
    <row r="5115" spans="33:35" ht="15" customHeight="1">
      <c r="AG5115" s="661" t="s">
        <v>8747</v>
      </c>
      <c r="AH5115" s="3" t="s">
        <v>3479</v>
      </c>
      <c r="AI5115" s="662">
        <v>0</v>
      </c>
    </row>
    <row r="5116" spans="33:35" ht="15" customHeight="1">
      <c r="AG5116" s="661" t="s">
        <v>8748</v>
      </c>
      <c r="AH5116" s="3" t="s">
        <v>3481</v>
      </c>
      <c r="AI5116" s="662">
        <v>0</v>
      </c>
    </row>
    <row r="5117" spans="33:35" ht="15" customHeight="1">
      <c r="AG5117" s="661" t="s">
        <v>8749</v>
      </c>
      <c r="AH5117" s="3" t="s">
        <v>5391</v>
      </c>
      <c r="AI5117" s="662">
        <v>0</v>
      </c>
    </row>
    <row r="5118" spans="33:35" ht="15" customHeight="1">
      <c r="AG5118" s="661" t="s">
        <v>8750</v>
      </c>
      <c r="AH5118" s="3" t="s">
        <v>8199</v>
      </c>
      <c r="AI5118" s="662">
        <v>0</v>
      </c>
    </row>
    <row r="5119" spans="33:35" ht="15" customHeight="1">
      <c r="AG5119" s="661" t="s">
        <v>8751</v>
      </c>
      <c r="AH5119" s="3" t="s">
        <v>8200</v>
      </c>
      <c r="AI5119" s="662">
        <v>0.36599999999999999</v>
      </c>
    </row>
    <row r="5120" spans="33:35" ht="15" customHeight="1">
      <c r="AG5120" s="661" t="s">
        <v>8752</v>
      </c>
      <c r="AH5120" s="3" t="s">
        <v>8201</v>
      </c>
      <c r="AI5120" s="662">
        <v>0</v>
      </c>
    </row>
    <row r="5121" spans="33:35" ht="15" customHeight="1">
      <c r="AG5121" s="661" t="s">
        <v>8753</v>
      </c>
      <c r="AH5121" s="3" t="s">
        <v>8202</v>
      </c>
      <c r="AI5121" s="662">
        <v>0</v>
      </c>
    </row>
    <row r="5122" spans="33:35" ht="15" customHeight="1">
      <c r="AG5122" s="661" t="s">
        <v>8754</v>
      </c>
      <c r="AH5122" s="3" t="s">
        <v>8203</v>
      </c>
      <c r="AI5122" s="662">
        <v>0.49799999999999994</v>
      </c>
    </row>
    <row r="5123" spans="33:35" ht="15" customHeight="1">
      <c r="AG5123" s="661" t="s">
        <v>8755</v>
      </c>
      <c r="AH5123" s="3" t="s">
        <v>3488</v>
      </c>
      <c r="AI5123" s="662">
        <v>0</v>
      </c>
    </row>
    <row r="5124" spans="33:35" ht="15" customHeight="1">
      <c r="AG5124" s="661" t="s">
        <v>8756</v>
      </c>
      <c r="AH5124" s="3" t="s">
        <v>5393</v>
      </c>
      <c r="AI5124" s="662">
        <v>0.45600000000000002</v>
      </c>
    </row>
    <row r="5125" spans="33:35" ht="15" customHeight="1">
      <c r="AG5125" s="661" t="s">
        <v>8757</v>
      </c>
      <c r="AH5125" s="3" t="s">
        <v>6138</v>
      </c>
      <c r="AI5125" s="662">
        <v>0.39</v>
      </c>
    </row>
    <row r="5126" spans="33:35" ht="15" customHeight="1">
      <c r="AG5126" s="661" t="s">
        <v>8758</v>
      </c>
      <c r="AH5126" s="3" t="s">
        <v>5395</v>
      </c>
      <c r="AI5126" s="662">
        <v>0.34900000000000003</v>
      </c>
    </row>
    <row r="5127" spans="33:35" ht="15" customHeight="1">
      <c r="AG5127" s="661" t="s">
        <v>8759</v>
      </c>
      <c r="AH5127" s="3" t="s">
        <v>5396</v>
      </c>
      <c r="AI5127" s="662">
        <v>0.30399999999999999</v>
      </c>
    </row>
    <row r="5128" spans="33:35" ht="15" customHeight="1">
      <c r="AG5128" s="661" t="s">
        <v>8760</v>
      </c>
      <c r="AH5128" s="3" t="s">
        <v>5399</v>
      </c>
      <c r="AI5128" s="662">
        <v>0.50700000000000001</v>
      </c>
    </row>
    <row r="5129" spans="33:35" ht="15" customHeight="1">
      <c r="AG5129" s="661" t="s">
        <v>8761</v>
      </c>
      <c r="AH5129" s="3" t="s">
        <v>5400</v>
      </c>
      <c r="AI5129" s="662">
        <v>0.45700000000000002</v>
      </c>
    </row>
    <row r="5130" spans="33:35" ht="15" customHeight="1">
      <c r="AG5130" s="661" t="s">
        <v>8762</v>
      </c>
      <c r="AH5130" s="3" t="s">
        <v>3496</v>
      </c>
      <c r="AI5130" s="662">
        <v>0.32400000000000001</v>
      </c>
    </row>
    <row r="5131" spans="33:35" ht="15" customHeight="1">
      <c r="AG5131" s="661" t="s">
        <v>8763</v>
      </c>
      <c r="AH5131" s="3" t="s">
        <v>3498</v>
      </c>
      <c r="AI5131" s="662">
        <v>0.378</v>
      </c>
    </row>
    <row r="5132" spans="33:35" ht="15" customHeight="1">
      <c r="AG5132" s="661" t="s">
        <v>8764</v>
      </c>
      <c r="AH5132" s="3" t="s">
        <v>5401</v>
      </c>
      <c r="AI5132" s="662">
        <v>0.38699999999999996</v>
      </c>
    </row>
    <row r="5133" spans="33:35" ht="15" customHeight="1">
      <c r="AG5133" s="661" t="s">
        <v>8765</v>
      </c>
      <c r="AH5133" s="3" t="s">
        <v>5402</v>
      </c>
      <c r="AI5133" s="662">
        <v>0.313</v>
      </c>
    </row>
    <row r="5134" spans="33:35" ht="15" customHeight="1">
      <c r="AG5134" s="661" t="s">
        <v>8766</v>
      </c>
      <c r="AH5134" s="3" t="s">
        <v>5403</v>
      </c>
      <c r="AI5134" s="662">
        <v>0.32100000000000001</v>
      </c>
    </row>
    <row r="5135" spans="33:35" ht="15" customHeight="1">
      <c r="AG5135" s="661" t="s">
        <v>8767</v>
      </c>
      <c r="AH5135" s="3" t="s">
        <v>5404</v>
      </c>
      <c r="AI5135" s="662">
        <v>0</v>
      </c>
    </row>
    <row r="5136" spans="33:35" ht="15" customHeight="1">
      <c r="AG5136" s="661" t="s">
        <v>8768</v>
      </c>
      <c r="AH5136" s="3" t="s">
        <v>5405</v>
      </c>
      <c r="AI5136" s="662">
        <v>0.48199999999999998</v>
      </c>
    </row>
    <row r="5137" spans="33:35" ht="15" customHeight="1">
      <c r="AG5137" s="661" t="s">
        <v>8769</v>
      </c>
      <c r="AH5137" s="3" t="s">
        <v>5406</v>
      </c>
      <c r="AI5137" s="662">
        <v>0.47800000000000004</v>
      </c>
    </row>
    <row r="5138" spans="33:35" ht="15" customHeight="1">
      <c r="AG5138" s="661" t="s">
        <v>8770</v>
      </c>
      <c r="AH5138" s="3" t="s">
        <v>5407</v>
      </c>
      <c r="AI5138" s="662">
        <v>0.45700000000000002</v>
      </c>
    </row>
    <row r="5139" spans="33:35" ht="15" customHeight="1">
      <c r="AG5139" s="661" t="s">
        <v>8771</v>
      </c>
      <c r="AH5139" s="3" t="s">
        <v>5408</v>
      </c>
      <c r="AI5139" s="662">
        <v>0.51600000000000001</v>
      </c>
    </row>
    <row r="5140" spans="33:35" ht="15" customHeight="1">
      <c r="AG5140" s="661" t="s">
        <v>8772</v>
      </c>
      <c r="AH5140" s="3" t="s">
        <v>5409</v>
      </c>
      <c r="AI5140" s="662">
        <v>0</v>
      </c>
    </row>
    <row r="5141" spans="33:35" ht="15" customHeight="1">
      <c r="AG5141" s="661" t="s">
        <v>8773</v>
      </c>
      <c r="AH5141" s="3" t="s">
        <v>5410</v>
      </c>
      <c r="AI5141" s="662">
        <v>0.189</v>
      </c>
    </row>
    <row r="5142" spans="33:35" ht="15" customHeight="1">
      <c r="AG5142" s="661" t="s">
        <v>8774</v>
      </c>
      <c r="AH5142" s="3" t="s">
        <v>5411</v>
      </c>
      <c r="AI5142" s="662">
        <v>0.26500000000000001</v>
      </c>
    </row>
    <row r="5143" spans="33:35" ht="15" customHeight="1">
      <c r="AG5143" s="661" t="s">
        <v>8775</v>
      </c>
      <c r="AH5143" s="3" t="s">
        <v>5412</v>
      </c>
      <c r="AI5143" s="662">
        <v>0.30299999999999999</v>
      </c>
    </row>
    <row r="5144" spans="33:35" ht="15" customHeight="1">
      <c r="AG5144" s="661" t="s">
        <v>8776</v>
      </c>
      <c r="AH5144" s="3" t="s">
        <v>5413</v>
      </c>
      <c r="AI5144" s="662">
        <v>0.34099999999999997</v>
      </c>
    </row>
    <row r="5145" spans="33:35" ht="15" customHeight="1">
      <c r="AG5145" s="661" t="s">
        <v>8777</v>
      </c>
      <c r="AH5145" s="3" t="s">
        <v>8204</v>
      </c>
      <c r="AI5145" s="662">
        <v>0.34499999999999997</v>
      </c>
    </row>
    <row r="5146" spans="33:35" ht="15" customHeight="1">
      <c r="AG5146" s="661" t="s">
        <v>8778</v>
      </c>
      <c r="AH5146" s="3" t="s">
        <v>5414</v>
      </c>
      <c r="AI5146" s="662">
        <v>0.23899999999999999</v>
      </c>
    </row>
    <row r="5147" spans="33:35" ht="15" customHeight="1">
      <c r="AG5147" s="661" t="s">
        <v>8779</v>
      </c>
      <c r="AH5147" s="3" t="s">
        <v>6139</v>
      </c>
      <c r="AI5147" s="662">
        <v>0.91699999999999993</v>
      </c>
    </row>
    <row r="5148" spans="33:35" ht="15" customHeight="1">
      <c r="AG5148" s="661" t="s">
        <v>8780</v>
      </c>
      <c r="AH5148" s="3" t="s">
        <v>8205</v>
      </c>
      <c r="AI5148" s="662">
        <v>0</v>
      </c>
    </row>
    <row r="5149" spans="33:35" ht="15" customHeight="1">
      <c r="AG5149" s="661" t="s">
        <v>8781</v>
      </c>
      <c r="AH5149" s="3" t="s">
        <v>8206</v>
      </c>
      <c r="AI5149" s="662">
        <v>0</v>
      </c>
    </row>
    <row r="5150" spans="33:35" ht="15" customHeight="1">
      <c r="AG5150" s="661" t="s">
        <v>8782</v>
      </c>
      <c r="AH5150" s="3" t="s">
        <v>8423</v>
      </c>
      <c r="AI5150" s="662">
        <v>0.42299999999999999</v>
      </c>
    </row>
    <row r="5151" spans="33:35" ht="15" customHeight="1">
      <c r="AG5151" s="661" t="s">
        <v>8783</v>
      </c>
      <c r="AH5151" s="3" t="s">
        <v>5417</v>
      </c>
      <c r="AI5151" s="662">
        <v>0.438</v>
      </c>
    </row>
    <row r="5152" spans="33:35" ht="15" customHeight="1">
      <c r="AG5152" s="661" t="s">
        <v>8784</v>
      </c>
      <c r="AH5152" s="3" t="s">
        <v>5418</v>
      </c>
      <c r="AI5152" s="662">
        <v>0</v>
      </c>
    </row>
    <row r="5153" spans="33:35" ht="15" customHeight="1">
      <c r="AG5153" s="661" t="s">
        <v>8785</v>
      </c>
      <c r="AH5153" s="3" t="s">
        <v>6140</v>
      </c>
      <c r="AI5153" s="662">
        <v>0.45600000000000002</v>
      </c>
    </row>
    <row r="5154" spans="33:35" ht="15" customHeight="1">
      <c r="AG5154" s="661" t="s">
        <v>8786</v>
      </c>
      <c r="AH5154" s="3" t="s">
        <v>5420</v>
      </c>
      <c r="AI5154" s="662">
        <v>0</v>
      </c>
    </row>
    <row r="5155" spans="33:35" ht="15" customHeight="1">
      <c r="AG5155" s="661" t="s">
        <v>8787</v>
      </c>
      <c r="AH5155" s="3" t="s">
        <v>5421</v>
      </c>
      <c r="AI5155" s="662">
        <v>0</v>
      </c>
    </row>
    <row r="5156" spans="33:35" ht="15" customHeight="1">
      <c r="AG5156" s="661" t="s">
        <v>8788</v>
      </c>
      <c r="AH5156" s="3" t="s">
        <v>8208</v>
      </c>
      <c r="AI5156" s="662">
        <v>0.95600000000000007</v>
      </c>
    </row>
    <row r="5157" spans="33:35" ht="15" customHeight="1">
      <c r="AG5157" s="661" t="s">
        <v>8789</v>
      </c>
      <c r="AH5157" s="3" t="s">
        <v>8209</v>
      </c>
      <c r="AI5157" s="662">
        <v>0</v>
      </c>
    </row>
    <row r="5158" spans="33:35" ht="15" customHeight="1">
      <c r="AG5158" s="661" t="s">
        <v>8790</v>
      </c>
      <c r="AH5158" s="3" t="s">
        <v>8424</v>
      </c>
      <c r="AI5158" s="662">
        <v>0.51200000000000001</v>
      </c>
    </row>
    <row r="5159" spans="33:35" ht="15" customHeight="1">
      <c r="AG5159" s="661" t="s">
        <v>8791</v>
      </c>
      <c r="AH5159" s="3" t="s">
        <v>5426</v>
      </c>
      <c r="AI5159" s="662">
        <v>0.5109999999999999</v>
      </c>
    </row>
    <row r="5160" spans="33:35" ht="15" customHeight="1">
      <c r="AG5160" s="661" t="s">
        <v>8792</v>
      </c>
      <c r="AH5160" s="3" t="s">
        <v>8211</v>
      </c>
      <c r="AI5160" s="662">
        <v>0.46599999999999997</v>
      </c>
    </row>
    <row r="5161" spans="33:35" ht="15" customHeight="1">
      <c r="AG5161" s="661" t="s">
        <v>8793</v>
      </c>
      <c r="AH5161" s="3" t="s">
        <v>5427</v>
      </c>
      <c r="AI5161" s="662">
        <v>0.499</v>
      </c>
    </row>
    <row r="5162" spans="33:35" ht="15" customHeight="1">
      <c r="AG5162" s="661" t="s">
        <v>8794</v>
      </c>
      <c r="AH5162" s="3" t="s">
        <v>5430</v>
      </c>
      <c r="AI5162" s="662">
        <v>0.51200000000000001</v>
      </c>
    </row>
    <row r="5163" spans="33:35" ht="15" customHeight="1">
      <c r="AG5163" s="661" t="s">
        <v>8795</v>
      </c>
      <c r="AH5163" s="3" t="s">
        <v>5431</v>
      </c>
      <c r="AI5163" s="662">
        <v>0.42599999999999999</v>
      </c>
    </row>
    <row r="5164" spans="33:35" ht="15" customHeight="1">
      <c r="AG5164" s="661" t="s">
        <v>8796</v>
      </c>
      <c r="AH5164" s="3" t="s">
        <v>5432</v>
      </c>
      <c r="AI5164" s="662">
        <v>0</v>
      </c>
    </row>
    <row r="5165" spans="33:35" ht="15" customHeight="1">
      <c r="AG5165" s="661" t="s">
        <v>8797</v>
      </c>
      <c r="AH5165" s="3" t="s">
        <v>8212</v>
      </c>
      <c r="AI5165" s="662">
        <v>0.33799999999999997</v>
      </c>
    </row>
    <row r="5166" spans="33:35" ht="15" customHeight="1">
      <c r="AG5166" s="661" t="s">
        <v>8798</v>
      </c>
      <c r="AH5166" s="3" t="s">
        <v>8213</v>
      </c>
      <c r="AI5166" s="662">
        <v>0.35399999999999998</v>
      </c>
    </row>
    <row r="5167" spans="33:35" ht="15" customHeight="1">
      <c r="AG5167" s="661" t="s">
        <v>8799</v>
      </c>
      <c r="AH5167" s="3" t="s">
        <v>5434</v>
      </c>
      <c r="AI5167" s="662">
        <v>0.40900000000000003</v>
      </c>
    </row>
    <row r="5168" spans="33:35" ht="15" customHeight="1">
      <c r="AG5168" s="661" t="s">
        <v>8800</v>
      </c>
      <c r="AH5168" s="3" t="s">
        <v>3540</v>
      </c>
      <c r="AI5168" s="662">
        <v>0</v>
      </c>
    </row>
    <row r="5169" spans="33:35" ht="15" customHeight="1">
      <c r="AG5169" s="661" t="s">
        <v>8801</v>
      </c>
      <c r="AH5169" s="3" t="s">
        <v>3542</v>
      </c>
      <c r="AI5169" s="662">
        <v>0</v>
      </c>
    </row>
    <row r="5170" spans="33:35" ht="15" customHeight="1">
      <c r="AG5170" s="661" t="s">
        <v>8802</v>
      </c>
      <c r="AH5170" s="3" t="s">
        <v>5435</v>
      </c>
      <c r="AI5170" s="662">
        <v>0</v>
      </c>
    </row>
    <row r="5171" spans="33:35" ht="15" customHeight="1">
      <c r="AG5171" s="661" t="s">
        <v>8803</v>
      </c>
      <c r="AH5171" s="3" t="s">
        <v>8214</v>
      </c>
      <c r="AI5171" s="662">
        <v>0.40799999999999997</v>
      </c>
    </row>
    <row r="5172" spans="33:35" ht="15" customHeight="1">
      <c r="AG5172" s="661" t="s">
        <v>8804</v>
      </c>
      <c r="AH5172" s="3" t="s">
        <v>5438</v>
      </c>
      <c r="AI5172" s="662">
        <v>0.441</v>
      </c>
    </row>
    <row r="5173" spans="33:35" ht="15" customHeight="1">
      <c r="AG5173" s="661" t="s">
        <v>8805</v>
      </c>
      <c r="AH5173" s="3" t="s">
        <v>5439</v>
      </c>
      <c r="AI5173" s="662">
        <v>0.35199999999999998</v>
      </c>
    </row>
    <row r="5174" spans="33:35" ht="15" customHeight="1">
      <c r="AG5174" s="661" t="s">
        <v>8806</v>
      </c>
      <c r="AH5174" s="3" t="s">
        <v>5440</v>
      </c>
      <c r="AI5174" s="662">
        <v>0.53700000000000003</v>
      </c>
    </row>
    <row r="5175" spans="33:35" ht="15" customHeight="1">
      <c r="AG5175" s="661" t="s">
        <v>8807</v>
      </c>
      <c r="AH5175" s="3" t="s">
        <v>5441</v>
      </c>
      <c r="AI5175" s="662">
        <v>0.4</v>
      </c>
    </row>
    <row r="5176" spans="33:35" ht="15" customHeight="1">
      <c r="AG5176" s="661" t="s">
        <v>8808</v>
      </c>
      <c r="AH5176" s="3" t="s">
        <v>5442</v>
      </c>
      <c r="AI5176" s="662">
        <v>0.53100000000000003</v>
      </c>
    </row>
    <row r="5177" spans="33:35" ht="15" customHeight="1">
      <c r="AG5177" s="661" t="s">
        <v>8809</v>
      </c>
      <c r="AH5177" s="3" t="s">
        <v>5444</v>
      </c>
      <c r="AI5177" s="662">
        <v>0.39500000000000002</v>
      </c>
    </row>
    <row r="5178" spans="33:35" ht="15" customHeight="1">
      <c r="AG5178" s="661" t="s">
        <v>8810</v>
      </c>
      <c r="AH5178" s="3" t="s">
        <v>5446</v>
      </c>
      <c r="AI5178" s="662">
        <v>0.42299999999999999</v>
      </c>
    </row>
    <row r="5179" spans="33:35" ht="15" customHeight="1">
      <c r="AG5179" s="661" t="s">
        <v>8811</v>
      </c>
      <c r="AH5179" s="3" t="s">
        <v>3572</v>
      </c>
      <c r="AI5179" s="662">
        <v>0</v>
      </c>
    </row>
    <row r="5180" spans="33:35" ht="15" customHeight="1">
      <c r="AG5180" s="661" t="s">
        <v>8812</v>
      </c>
      <c r="AH5180" s="3" t="s">
        <v>3574</v>
      </c>
      <c r="AI5180" s="662">
        <v>0</v>
      </c>
    </row>
    <row r="5181" spans="33:35" ht="15" customHeight="1">
      <c r="AG5181" s="661" t="s">
        <v>8813</v>
      </c>
      <c r="AH5181" s="3" t="s">
        <v>3576</v>
      </c>
      <c r="AI5181" s="662">
        <v>0.2</v>
      </c>
    </row>
    <row r="5182" spans="33:35" ht="15" customHeight="1">
      <c r="AG5182" s="661" t="s">
        <v>8814</v>
      </c>
      <c r="AH5182" s="3" t="s">
        <v>3578</v>
      </c>
      <c r="AI5182" s="662">
        <v>0.495</v>
      </c>
    </row>
    <row r="5183" spans="33:35" ht="15" customHeight="1">
      <c r="AG5183" s="661" t="s">
        <v>8815</v>
      </c>
      <c r="AH5183" s="3" t="s">
        <v>5447</v>
      </c>
      <c r="AI5183" s="662">
        <v>0.60400000000000009</v>
      </c>
    </row>
    <row r="5184" spans="33:35" ht="15" customHeight="1">
      <c r="AG5184" s="661" t="s">
        <v>8816</v>
      </c>
      <c r="AH5184" s="3" t="s">
        <v>2896</v>
      </c>
      <c r="AI5184" s="662">
        <v>0</v>
      </c>
    </row>
    <row r="5185" spans="33:35" ht="15" customHeight="1">
      <c r="AG5185" s="661" t="s">
        <v>8817</v>
      </c>
      <c r="AH5185" s="3" t="s">
        <v>2897</v>
      </c>
      <c r="AI5185" s="662">
        <v>0.2</v>
      </c>
    </row>
    <row r="5186" spans="33:35" ht="15" customHeight="1">
      <c r="AG5186" s="661" t="s">
        <v>8818</v>
      </c>
      <c r="AH5186" s="3" t="s">
        <v>3584</v>
      </c>
      <c r="AI5186" s="662">
        <v>0.47600000000000003</v>
      </c>
    </row>
    <row r="5187" spans="33:35" ht="15" customHeight="1">
      <c r="AG5187" s="661" t="s">
        <v>8819</v>
      </c>
      <c r="AH5187" s="3" t="s">
        <v>8215</v>
      </c>
      <c r="AI5187" s="662">
        <v>0.28600000000000003</v>
      </c>
    </row>
    <row r="5188" spans="33:35" ht="15" customHeight="1">
      <c r="AG5188" s="661" t="s">
        <v>8820</v>
      </c>
      <c r="AH5188" s="3" t="s">
        <v>8425</v>
      </c>
      <c r="AI5188" s="662">
        <v>0.34</v>
      </c>
    </row>
    <row r="5189" spans="33:35" ht="15" customHeight="1">
      <c r="AG5189" s="661" t="s">
        <v>8821</v>
      </c>
      <c r="AH5189" s="3" t="s">
        <v>5448</v>
      </c>
      <c r="AI5189" s="662">
        <v>0.45700000000000002</v>
      </c>
    </row>
    <row r="5190" spans="33:35" ht="15" customHeight="1">
      <c r="AG5190" s="661" t="s">
        <v>8822</v>
      </c>
      <c r="AH5190" s="3" t="s">
        <v>5449</v>
      </c>
      <c r="AI5190" s="662">
        <v>0.435</v>
      </c>
    </row>
    <row r="5191" spans="33:35" ht="15" customHeight="1">
      <c r="AG5191" s="661" t="s">
        <v>8823</v>
      </c>
      <c r="AH5191" s="3" t="s">
        <v>5450</v>
      </c>
      <c r="AI5191" s="662">
        <v>0.29500000000000004</v>
      </c>
    </row>
    <row r="5192" spans="33:35" ht="15" customHeight="1">
      <c r="AG5192" s="661" t="s">
        <v>8824</v>
      </c>
      <c r="AH5192" s="3" t="s">
        <v>3595</v>
      </c>
      <c r="AI5192" s="662">
        <v>0.441</v>
      </c>
    </row>
    <row r="5193" spans="33:35" ht="15" customHeight="1">
      <c r="AG5193" s="661" t="s">
        <v>8825</v>
      </c>
      <c r="AH5193" s="3" t="s">
        <v>1100</v>
      </c>
      <c r="AI5193" s="662">
        <v>0.4</v>
      </c>
    </row>
    <row r="5194" spans="33:35" ht="15" customHeight="1">
      <c r="AG5194" s="661" t="s">
        <v>8826</v>
      </c>
      <c r="AH5194" s="3" t="s">
        <v>5453</v>
      </c>
      <c r="AI5194" s="662">
        <v>0.29599999999999999</v>
      </c>
    </row>
    <row r="5195" spans="33:35" ht="15" customHeight="1">
      <c r="AG5195" s="661" t="s">
        <v>8827</v>
      </c>
      <c r="AH5195" s="3" t="s">
        <v>5454</v>
      </c>
      <c r="AI5195" s="662">
        <v>0.45</v>
      </c>
    </row>
    <row r="5196" spans="33:35" ht="15" customHeight="1">
      <c r="AG5196" s="661" t="s">
        <v>8828</v>
      </c>
      <c r="AH5196" s="3" t="s">
        <v>5455</v>
      </c>
      <c r="AI5196" s="662">
        <v>0.42000000000000004</v>
      </c>
    </row>
    <row r="5197" spans="33:35" ht="15" customHeight="1">
      <c r="AG5197" s="661" t="s">
        <v>8829</v>
      </c>
      <c r="AH5197" s="3" t="s">
        <v>2070</v>
      </c>
      <c r="AI5197" s="662">
        <v>0</v>
      </c>
    </row>
    <row r="5198" spans="33:35" ht="15" customHeight="1">
      <c r="AG5198" s="661" t="s">
        <v>8830</v>
      </c>
      <c r="AH5198" s="3" t="s">
        <v>5456</v>
      </c>
      <c r="AI5198" s="662">
        <v>0.52700000000000002</v>
      </c>
    </row>
    <row r="5199" spans="33:35" ht="15" customHeight="1">
      <c r="AG5199" s="661" t="s">
        <v>8831</v>
      </c>
      <c r="AH5199" s="3" t="s">
        <v>5457</v>
      </c>
      <c r="AI5199" s="662">
        <v>0.40799999999999997</v>
      </c>
    </row>
    <row r="5200" spans="33:35" ht="15" customHeight="1">
      <c r="AG5200" s="661" t="s">
        <v>8832</v>
      </c>
      <c r="AH5200" s="3" t="s">
        <v>5458</v>
      </c>
      <c r="AI5200" s="662">
        <v>0.45700000000000002</v>
      </c>
    </row>
    <row r="5201" spans="33:35" ht="15" customHeight="1">
      <c r="AG5201" s="661" t="s">
        <v>8833</v>
      </c>
      <c r="AH5201" s="3" t="s">
        <v>5459</v>
      </c>
      <c r="AI5201" s="662">
        <v>0.746</v>
      </c>
    </row>
    <row r="5202" spans="33:35" ht="15" customHeight="1">
      <c r="AG5202" s="661" t="s">
        <v>8834</v>
      </c>
      <c r="AH5202" s="3" t="s">
        <v>5460</v>
      </c>
      <c r="AI5202" s="662">
        <v>0.77700000000000002</v>
      </c>
    </row>
    <row r="5203" spans="33:35" ht="15" customHeight="1">
      <c r="AG5203" s="661" t="s">
        <v>8835</v>
      </c>
      <c r="AH5203" s="3" t="s">
        <v>5461</v>
      </c>
      <c r="AI5203" s="662">
        <v>0.45700000000000002</v>
      </c>
    </row>
    <row r="5204" spans="33:35" ht="15" customHeight="1">
      <c r="AG5204" s="661" t="s">
        <v>8836</v>
      </c>
      <c r="AH5204" s="3" t="s">
        <v>5462</v>
      </c>
      <c r="AI5204" s="662">
        <v>0.746</v>
      </c>
    </row>
    <row r="5205" spans="33:35" ht="15" customHeight="1">
      <c r="AG5205" s="661" t="s">
        <v>8837</v>
      </c>
      <c r="AH5205" s="3" t="s">
        <v>5463</v>
      </c>
      <c r="AI5205" s="662">
        <v>0.45700000000000002</v>
      </c>
    </row>
    <row r="5206" spans="33:35" ht="15" customHeight="1">
      <c r="AG5206" s="661" t="s">
        <v>8838</v>
      </c>
      <c r="AH5206" s="3" t="s">
        <v>5464</v>
      </c>
      <c r="AI5206" s="662">
        <v>0.45700000000000002</v>
      </c>
    </row>
    <row r="5207" spans="33:35" ht="15" customHeight="1">
      <c r="AG5207" s="661" t="s">
        <v>8839</v>
      </c>
      <c r="AH5207" s="3" t="s">
        <v>5465</v>
      </c>
      <c r="AI5207" s="662">
        <v>0.34299999999999997</v>
      </c>
    </row>
    <row r="5208" spans="33:35" ht="15" customHeight="1">
      <c r="AG5208" s="661" t="s">
        <v>8840</v>
      </c>
      <c r="AH5208" s="3" t="s">
        <v>5466</v>
      </c>
      <c r="AI5208" s="662">
        <v>0.46400000000000002</v>
      </c>
    </row>
    <row r="5209" spans="33:35" ht="15" customHeight="1">
      <c r="AG5209" s="661" t="s">
        <v>8841</v>
      </c>
      <c r="AH5209" s="3" t="s">
        <v>5468</v>
      </c>
      <c r="AI5209" s="662">
        <v>0.39100000000000001</v>
      </c>
    </row>
    <row r="5210" spans="33:35" ht="15" customHeight="1">
      <c r="AG5210" s="661" t="s">
        <v>8842</v>
      </c>
      <c r="AH5210" s="3" t="s">
        <v>3614</v>
      </c>
      <c r="AI5210" s="662">
        <v>0.38900000000000001</v>
      </c>
    </row>
    <row r="5211" spans="33:35" ht="15" customHeight="1">
      <c r="AG5211" s="661" t="s">
        <v>8843</v>
      </c>
      <c r="AH5211" s="3" t="s">
        <v>5469</v>
      </c>
      <c r="AI5211" s="662">
        <v>0.36200000000000004</v>
      </c>
    </row>
    <row r="5212" spans="33:35" ht="15" customHeight="1">
      <c r="AG5212" s="661" t="s">
        <v>8844</v>
      </c>
      <c r="AH5212" s="3" t="s">
        <v>5470</v>
      </c>
      <c r="AI5212" s="662">
        <v>0.45700000000000002</v>
      </c>
    </row>
    <row r="5213" spans="33:35" ht="15" customHeight="1">
      <c r="AG5213" s="661" t="s">
        <v>8845</v>
      </c>
      <c r="AH5213" s="3" t="s">
        <v>5471</v>
      </c>
      <c r="AI5213" s="662">
        <v>0.40099999999999997</v>
      </c>
    </row>
    <row r="5214" spans="33:35" ht="15" customHeight="1">
      <c r="AG5214" s="661" t="s">
        <v>8846</v>
      </c>
      <c r="AH5214" s="3" t="s">
        <v>5472</v>
      </c>
      <c r="AI5214" s="662">
        <v>0.59500000000000008</v>
      </c>
    </row>
    <row r="5215" spans="33:35" ht="15" customHeight="1">
      <c r="AG5215" s="661" t="s">
        <v>8847</v>
      </c>
      <c r="AH5215" s="3" t="s">
        <v>5473</v>
      </c>
      <c r="AI5215" s="662">
        <v>0.34099999999999997</v>
      </c>
    </row>
    <row r="5216" spans="33:35" ht="15" customHeight="1">
      <c r="AG5216" s="661" t="s">
        <v>8848</v>
      </c>
      <c r="AH5216" s="3" t="s">
        <v>5474</v>
      </c>
      <c r="AI5216" s="662">
        <v>0.52500000000000002</v>
      </c>
    </row>
    <row r="5217" spans="33:35" ht="15" customHeight="1">
      <c r="AG5217" s="661" t="s">
        <v>8849</v>
      </c>
      <c r="AH5217" s="3" t="s">
        <v>5475</v>
      </c>
      <c r="AI5217" s="662">
        <v>0.35199999999999998</v>
      </c>
    </row>
    <row r="5218" spans="33:35" ht="15" customHeight="1">
      <c r="AG5218" s="661" t="s">
        <v>8850</v>
      </c>
      <c r="AH5218" s="3" t="s">
        <v>6141</v>
      </c>
      <c r="AI5218" s="662">
        <v>0.71599999999999997</v>
      </c>
    </row>
    <row r="5219" spans="33:35" ht="15" customHeight="1">
      <c r="AG5219" s="661" t="s">
        <v>8851</v>
      </c>
      <c r="AH5219" s="3" t="s">
        <v>6142</v>
      </c>
      <c r="AI5219" s="662">
        <v>0.438</v>
      </c>
    </row>
    <row r="5220" spans="33:35" ht="15" customHeight="1">
      <c r="AG5220" s="661" t="s">
        <v>8852</v>
      </c>
      <c r="AH5220" s="3" t="s">
        <v>5477</v>
      </c>
      <c r="AI5220" s="662">
        <v>0.41</v>
      </c>
    </row>
    <row r="5221" spans="33:35" ht="15" customHeight="1">
      <c r="AG5221" s="661" t="s">
        <v>8853</v>
      </c>
      <c r="AH5221" s="3" t="s">
        <v>5478</v>
      </c>
      <c r="AI5221" s="662">
        <v>0.40799999999999997</v>
      </c>
    </row>
    <row r="5222" spans="33:35" ht="15" customHeight="1">
      <c r="AG5222" s="661" t="s">
        <v>8854</v>
      </c>
      <c r="AH5222" s="3" t="s">
        <v>5479</v>
      </c>
      <c r="AI5222" s="662">
        <v>0.40499999999999997</v>
      </c>
    </row>
    <row r="5223" spans="33:35" ht="15" customHeight="1">
      <c r="AG5223" s="661" t="s">
        <v>8855</v>
      </c>
      <c r="AH5223" s="3" t="s">
        <v>3631</v>
      </c>
      <c r="AI5223" s="662">
        <v>0</v>
      </c>
    </row>
    <row r="5224" spans="33:35" ht="15" customHeight="1">
      <c r="AG5224" s="661" t="s">
        <v>8856</v>
      </c>
      <c r="AH5224" s="3" t="s">
        <v>3633</v>
      </c>
      <c r="AI5224" s="662">
        <v>0</v>
      </c>
    </row>
    <row r="5225" spans="33:35" ht="15" customHeight="1">
      <c r="AG5225" s="661" t="s">
        <v>8857</v>
      </c>
      <c r="AH5225" s="3" t="s">
        <v>5480</v>
      </c>
      <c r="AI5225" s="662">
        <v>0.56200000000000006</v>
      </c>
    </row>
    <row r="5226" spans="33:35" ht="15" customHeight="1">
      <c r="AG5226" s="661" t="s">
        <v>8858</v>
      </c>
      <c r="AH5226" s="3" t="s">
        <v>5481</v>
      </c>
      <c r="AI5226" s="662">
        <v>0.38400000000000001</v>
      </c>
    </row>
    <row r="5227" spans="33:35" ht="15" customHeight="1">
      <c r="AG5227" s="661" t="s">
        <v>8859</v>
      </c>
      <c r="AH5227" s="3" t="s">
        <v>5482</v>
      </c>
      <c r="AI5227" s="662">
        <v>3.4999999999999996E-2</v>
      </c>
    </row>
    <row r="5228" spans="33:35" ht="15" customHeight="1">
      <c r="AG5228" s="661" t="s">
        <v>8860</v>
      </c>
      <c r="AH5228" s="3" t="s">
        <v>5483</v>
      </c>
      <c r="AI5228" s="662">
        <v>0.432</v>
      </c>
    </row>
    <row r="5229" spans="33:35" ht="15" customHeight="1">
      <c r="AG5229" s="661" t="s">
        <v>8861</v>
      </c>
      <c r="AH5229" s="3" t="s">
        <v>8218</v>
      </c>
      <c r="AI5229" s="662">
        <v>0.28600000000000003</v>
      </c>
    </row>
    <row r="5230" spans="33:35" ht="15" customHeight="1">
      <c r="AG5230" s="661" t="s">
        <v>8862</v>
      </c>
      <c r="AH5230" s="3" t="s">
        <v>5484</v>
      </c>
      <c r="AI5230" s="662">
        <v>0</v>
      </c>
    </row>
    <row r="5231" spans="33:35" ht="15" customHeight="1">
      <c r="AG5231" s="661" t="s">
        <v>8863</v>
      </c>
      <c r="AH5231" s="3" t="s">
        <v>6143</v>
      </c>
      <c r="AI5231" s="662">
        <v>0.19600000000000001</v>
      </c>
    </row>
    <row r="5232" spans="33:35" ht="15" customHeight="1">
      <c r="AG5232" s="661" t="s">
        <v>8864</v>
      </c>
      <c r="AH5232" s="3" t="s">
        <v>6144</v>
      </c>
      <c r="AI5232" s="662">
        <v>0.44400000000000001</v>
      </c>
    </row>
    <row r="5233" spans="33:35" ht="15" customHeight="1">
      <c r="AG5233" s="661" t="s">
        <v>8865</v>
      </c>
      <c r="AH5233" s="3" t="s">
        <v>8219</v>
      </c>
      <c r="AI5233" s="662">
        <v>0</v>
      </c>
    </row>
    <row r="5234" spans="33:35" ht="15" customHeight="1">
      <c r="AG5234" s="661" t="s">
        <v>8866</v>
      </c>
      <c r="AH5234" s="3" t="s">
        <v>8426</v>
      </c>
      <c r="AI5234" s="662">
        <v>0.44</v>
      </c>
    </row>
    <row r="5235" spans="33:35" ht="15" customHeight="1">
      <c r="AG5235" s="661" t="s">
        <v>8867</v>
      </c>
      <c r="AH5235" s="3" t="s">
        <v>2085</v>
      </c>
      <c r="AI5235" s="662">
        <v>0</v>
      </c>
    </row>
    <row r="5236" spans="33:35" ht="15" customHeight="1">
      <c r="AG5236" s="661" t="s">
        <v>8868</v>
      </c>
      <c r="AH5236" s="3" t="s">
        <v>3644</v>
      </c>
      <c r="AI5236" s="662">
        <v>0.378</v>
      </c>
    </row>
    <row r="5237" spans="33:35" ht="15" customHeight="1">
      <c r="AG5237" s="661" t="s">
        <v>8869</v>
      </c>
      <c r="AH5237" s="3" t="s">
        <v>2460</v>
      </c>
      <c r="AI5237" s="662">
        <v>0</v>
      </c>
    </row>
    <row r="5238" spans="33:35" ht="15" customHeight="1">
      <c r="AG5238" s="661" t="s">
        <v>8870</v>
      </c>
      <c r="AH5238" s="3" t="s">
        <v>2461</v>
      </c>
      <c r="AI5238" s="662">
        <v>0</v>
      </c>
    </row>
    <row r="5239" spans="33:35" ht="15" customHeight="1">
      <c r="AG5239" s="661" t="s">
        <v>8871</v>
      </c>
      <c r="AH5239" s="3" t="s">
        <v>3648</v>
      </c>
      <c r="AI5239" s="662">
        <v>0</v>
      </c>
    </row>
    <row r="5240" spans="33:35" ht="15" customHeight="1">
      <c r="AG5240" s="661" t="s">
        <v>8872</v>
      </c>
      <c r="AH5240" s="3" t="s">
        <v>3650</v>
      </c>
      <c r="AI5240" s="662">
        <v>0</v>
      </c>
    </row>
    <row r="5241" spans="33:35" ht="15" customHeight="1">
      <c r="AG5241" s="661" t="s">
        <v>8873</v>
      </c>
      <c r="AH5241" s="3" t="s">
        <v>3652</v>
      </c>
      <c r="AI5241" s="662">
        <v>0</v>
      </c>
    </row>
    <row r="5242" spans="33:35" ht="15" customHeight="1">
      <c r="AG5242" s="661" t="s">
        <v>8874</v>
      </c>
      <c r="AH5242" s="3" t="s">
        <v>3654</v>
      </c>
      <c r="AI5242" s="662">
        <v>0.1</v>
      </c>
    </row>
    <row r="5243" spans="33:35" ht="15" customHeight="1">
      <c r="AG5243" s="661" t="s">
        <v>8875</v>
      </c>
      <c r="AH5243" s="3" t="s">
        <v>5489</v>
      </c>
      <c r="AI5243" s="662">
        <v>0.3</v>
      </c>
    </row>
    <row r="5244" spans="33:35" ht="15" customHeight="1">
      <c r="AG5244" s="661" t="s">
        <v>8876</v>
      </c>
      <c r="AH5244" s="3" t="s">
        <v>5490</v>
      </c>
      <c r="AI5244" s="662">
        <v>0.4</v>
      </c>
    </row>
    <row r="5245" spans="33:35" ht="15" customHeight="1">
      <c r="AG5245" s="661" t="s">
        <v>8877</v>
      </c>
      <c r="AH5245" s="3" t="s">
        <v>8221</v>
      </c>
      <c r="AI5245" s="662">
        <v>0.58399999999999996</v>
      </c>
    </row>
    <row r="5246" spans="33:35" ht="15" customHeight="1">
      <c r="AG5246" s="661" t="s">
        <v>8878</v>
      </c>
      <c r="AH5246" s="3" t="s">
        <v>5493</v>
      </c>
      <c r="AI5246" s="662">
        <v>0.52100000000000002</v>
      </c>
    </row>
    <row r="5247" spans="33:35" ht="15" customHeight="1">
      <c r="AG5247" s="661" t="s">
        <v>8879</v>
      </c>
      <c r="AH5247" s="3" t="s">
        <v>5494</v>
      </c>
      <c r="AI5247" s="662">
        <v>0.40900000000000003</v>
      </c>
    </row>
    <row r="5248" spans="33:35" ht="15" customHeight="1">
      <c r="AG5248" s="661" t="s">
        <v>8880</v>
      </c>
      <c r="AH5248" s="3" t="s">
        <v>5495</v>
      </c>
      <c r="AI5248" s="662">
        <v>0</v>
      </c>
    </row>
    <row r="5249" spans="33:35" ht="15" customHeight="1">
      <c r="AG5249" s="661" t="s">
        <v>8881</v>
      </c>
      <c r="AH5249" s="3" t="s">
        <v>8427</v>
      </c>
      <c r="AI5249" s="662">
        <v>0</v>
      </c>
    </row>
    <row r="5250" spans="33:35" ht="15" customHeight="1">
      <c r="AG5250" s="661" t="s">
        <v>8882</v>
      </c>
      <c r="AH5250" s="3" t="s">
        <v>8428</v>
      </c>
      <c r="AI5250" s="662">
        <v>0.46700000000000003</v>
      </c>
    </row>
    <row r="5251" spans="33:35" ht="15" customHeight="1">
      <c r="AG5251" s="661" t="s">
        <v>8883</v>
      </c>
      <c r="AH5251" s="3" t="s">
        <v>5496</v>
      </c>
      <c r="AI5251" s="662">
        <v>0.42499999999999999</v>
      </c>
    </row>
    <row r="5252" spans="33:35" ht="15" customHeight="1">
      <c r="AG5252" s="661" t="s">
        <v>8884</v>
      </c>
      <c r="AH5252" s="3" t="s">
        <v>8222</v>
      </c>
      <c r="AI5252" s="662">
        <v>0</v>
      </c>
    </row>
    <row r="5253" spans="33:35" ht="15" customHeight="1">
      <c r="AG5253" s="661" t="s">
        <v>8885</v>
      </c>
      <c r="AH5253" s="3" t="s">
        <v>8429</v>
      </c>
      <c r="AI5253" s="662">
        <v>0.45600000000000002</v>
      </c>
    </row>
    <row r="5254" spans="33:35" ht="15" customHeight="1">
      <c r="AG5254" s="661" t="s">
        <v>8886</v>
      </c>
      <c r="AH5254" s="3" t="s">
        <v>3664</v>
      </c>
      <c r="AI5254" s="662">
        <v>0</v>
      </c>
    </row>
    <row r="5255" spans="33:35" ht="15" customHeight="1">
      <c r="AG5255" s="661" t="s">
        <v>8887</v>
      </c>
      <c r="AH5255" s="3" t="s">
        <v>3666</v>
      </c>
      <c r="AI5255" s="662">
        <v>0.503</v>
      </c>
    </row>
    <row r="5256" spans="33:35" ht="15" customHeight="1">
      <c r="AG5256" s="661" t="s">
        <v>8888</v>
      </c>
      <c r="AH5256" s="3" t="s">
        <v>5497</v>
      </c>
      <c r="AI5256" s="662">
        <v>0.42899999999999999</v>
      </c>
    </row>
    <row r="5257" spans="33:35" ht="15" customHeight="1">
      <c r="AG5257" s="661" t="s">
        <v>8889</v>
      </c>
      <c r="AH5257" s="3" t="s">
        <v>5498</v>
      </c>
      <c r="AI5257" s="662">
        <v>0</v>
      </c>
    </row>
    <row r="5258" spans="33:35" ht="15" customHeight="1">
      <c r="AG5258" s="661" t="s">
        <v>8890</v>
      </c>
      <c r="AH5258" s="3" t="s">
        <v>6147</v>
      </c>
      <c r="AI5258" s="662">
        <v>0.433</v>
      </c>
    </row>
    <row r="5259" spans="33:35" ht="15" customHeight="1">
      <c r="AG5259" s="661" t="s">
        <v>8891</v>
      </c>
      <c r="AH5259" s="3" t="s">
        <v>1083</v>
      </c>
      <c r="AI5259" s="662">
        <v>0</v>
      </c>
    </row>
    <row r="5260" spans="33:35" ht="15" customHeight="1">
      <c r="AG5260" s="661" t="s">
        <v>8892</v>
      </c>
      <c r="AH5260" s="3" t="s">
        <v>1084</v>
      </c>
      <c r="AI5260" s="662">
        <v>0</v>
      </c>
    </row>
    <row r="5261" spans="33:35" ht="15" customHeight="1">
      <c r="AG5261" s="661" t="s">
        <v>8893</v>
      </c>
      <c r="AH5261" s="3" t="s">
        <v>1085</v>
      </c>
      <c r="AI5261" s="662">
        <v>0.2</v>
      </c>
    </row>
    <row r="5262" spans="33:35" ht="15" customHeight="1">
      <c r="AG5262" s="661" t="s">
        <v>8894</v>
      </c>
      <c r="AH5262" s="3" t="s">
        <v>1387</v>
      </c>
      <c r="AI5262" s="662">
        <v>0.22</v>
      </c>
    </row>
    <row r="5263" spans="33:35" ht="15" customHeight="1">
      <c r="AG5263" s="661" t="s">
        <v>8895</v>
      </c>
      <c r="AH5263" s="3" t="s">
        <v>1388</v>
      </c>
      <c r="AI5263" s="662">
        <v>0.3</v>
      </c>
    </row>
    <row r="5264" spans="33:35" ht="15" customHeight="1">
      <c r="AG5264" s="661" t="s">
        <v>8896</v>
      </c>
      <c r="AH5264" s="3" t="s">
        <v>1389</v>
      </c>
      <c r="AI5264" s="662">
        <v>0.34899999999999998</v>
      </c>
    </row>
    <row r="5265" spans="33:35" ht="15" customHeight="1">
      <c r="AG5265" s="661" t="s">
        <v>8897</v>
      </c>
      <c r="AH5265" s="3" t="s">
        <v>1390</v>
      </c>
      <c r="AI5265" s="662">
        <v>0.37</v>
      </c>
    </row>
    <row r="5266" spans="33:35" ht="15" customHeight="1">
      <c r="AG5266" s="661" t="s">
        <v>8898</v>
      </c>
      <c r="AH5266" s="3" t="s">
        <v>1391</v>
      </c>
      <c r="AI5266" s="662">
        <v>0.4</v>
      </c>
    </row>
    <row r="5267" spans="33:35" ht="15" customHeight="1">
      <c r="AG5267" s="661" t="s">
        <v>8899</v>
      </c>
      <c r="AH5267" s="3" t="s">
        <v>8224</v>
      </c>
      <c r="AI5267" s="662">
        <v>0.36699999999999999</v>
      </c>
    </row>
    <row r="5268" spans="33:35" ht="15" customHeight="1">
      <c r="AG5268" s="661" t="s">
        <v>8900</v>
      </c>
      <c r="AH5268" s="3" t="s">
        <v>5500</v>
      </c>
      <c r="AI5268" s="662">
        <v>0.441</v>
      </c>
    </row>
    <row r="5269" spans="33:35" ht="15" customHeight="1">
      <c r="AG5269" s="661" t="s">
        <v>8901</v>
      </c>
      <c r="AH5269" s="3" t="s">
        <v>1436</v>
      </c>
      <c r="AI5269" s="662">
        <v>0</v>
      </c>
    </row>
    <row r="5270" spans="33:35" ht="15" customHeight="1">
      <c r="AG5270" s="661" t="s">
        <v>8902</v>
      </c>
      <c r="AH5270" s="3" t="s">
        <v>1437</v>
      </c>
      <c r="AI5270" s="662">
        <v>0.27599999999999997</v>
      </c>
    </row>
    <row r="5271" spans="33:35" ht="15" customHeight="1">
      <c r="AG5271" s="661" t="s">
        <v>8903</v>
      </c>
      <c r="AH5271" s="3" t="s">
        <v>5501</v>
      </c>
      <c r="AI5271" s="662">
        <v>0.35799999999999998</v>
      </c>
    </row>
    <row r="5272" spans="33:35" ht="15" customHeight="1">
      <c r="AG5272" s="661" t="s">
        <v>8904</v>
      </c>
      <c r="AH5272" s="3" t="s">
        <v>5502</v>
      </c>
      <c r="AI5272" s="662">
        <v>0</v>
      </c>
    </row>
    <row r="5273" spans="33:35" ht="15" customHeight="1">
      <c r="AG5273" s="661" t="s">
        <v>8905</v>
      </c>
      <c r="AH5273" s="3" t="s">
        <v>6148</v>
      </c>
      <c r="AI5273" s="662">
        <v>0.40200000000000002</v>
      </c>
    </row>
    <row r="5274" spans="33:35" ht="15" customHeight="1">
      <c r="AG5274" s="661" t="s">
        <v>8906</v>
      </c>
      <c r="AH5274" s="3" t="s">
        <v>5504</v>
      </c>
      <c r="AI5274" s="662">
        <v>0</v>
      </c>
    </row>
    <row r="5275" spans="33:35" ht="15" customHeight="1">
      <c r="AG5275" s="661" t="s">
        <v>8907</v>
      </c>
      <c r="AH5275" s="3" t="s">
        <v>6149</v>
      </c>
      <c r="AI5275" s="662">
        <v>0.44800000000000001</v>
      </c>
    </row>
    <row r="5276" spans="33:35" ht="15" customHeight="1">
      <c r="AG5276" s="661" t="s">
        <v>8908</v>
      </c>
      <c r="AH5276" s="3" t="s">
        <v>5506</v>
      </c>
      <c r="AI5276" s="662">
        <v>0</v>
      </c>
    </row>
    <row r="5277" spans="33:35" ht="15" customHeight="1">
      <c r="AG5277" s="661" t="s">
        <v>8909</v>
      </c>
      <c r="AH5277" s="3" t="s">
        <v>5507</v>
      </c>
      <c r="AI5277" s="662">
        <v>0</v>
      </c>
    </row>
    <row r="5278" spans="33:35" ht="15" customHeight="1">
      <c r="AG5278" s="661" t="s">
        <v>8910</v>
      </c>
      <c r="AH5278" s="3" t="s">
        <v>5508</v>
      </c>
      <c r="AI5278" s="662">
        <v>0</v>
      </c>
    </row>
    <row r="5279" spans="33:35" ht="15" customHeight="1">
      <c r="AG5279" s="661" t="s">
        <v>8911</v>
      </c>
      <c r="AH5279" s="3" t="s">
        <v>5509</v>
      </c>
      <c r="AI5279" s="662">
        <v>0</v>
      </c>
    </row>
    <row r="5280" spans="33:35" ht="15" customHeight="1">
      <c r="AG5280" s="661" t="s">
        <v>8912</v>
      </c>
      <c r="AH5280" s="3" t="s">
        <v>8225</v>
      </c>
      <c r="AI5280" s="662">
        <v>0</v>
      </c>
    </row>
    <row r="5281" spans="33:35" ht="15" customHeight="1">
      <c r="AG5281" s="661" t="s">
        <v>8913</v>
      </c>
      <c r="AH5281" s="3" t="s">
        <v>8226</v>
      </c>
      <c r="AI5281" s="662">
        <v>0</v>
      </c>
    </row>
    <row r="5282" spans="33:35" ht="15" customHeight="1">
      <c r="AG5282" s="661" t="s">
        <v>8914</v>
      </c>
      <c r="AH5282" s="3" t="s">
        <v>8227</v>
      </c>
      <c r="AI5282" s="662">
        <v>0.51900000000000002</v>
      </c>
    </row>
    <row r="5283" spans="33:35" ht="15" customHeight="1">
      <c r="AG5283" s="661" t="s">
        <v>8915</v>
      </c>
      <c r="AH5283" s="3" t="s">
        <v>8430</v>
      </c>
      <c r="AI5283" s="662">
        <v>0</v>
      </c>
    </row>
    <row r="5284" spans="33:35" ht="15" customHeight="1">
      <c r="AG5284" s="661" t="s">
        <v>8916</v>
      </c>
      <c r="AH5284" s="3" t="s">
        <v>8431</v>
      </c>
      <c r="AI5284" s="662">
        <v>0.41399999999999998</v>
      </c>
    </row>
    <row r="5285" spans="33:35" ht="15" customHeight="1">
      <c r="AG5285" s="661" t="s">
        <v>8917</v>
      </c>
      <c r="AH5285" s="3" t="s">
        <v>5513</v>
      </c>
      <c r="AI5285" s="662">
        <v>0</v>
      </c>
    </row>
    <row r="5286" spans="33:35" ht="15" customHeight="1">
      <c r="AG5286" s="661" t="s">
        <v>8918</v>
      </c>
      <c r="AH5286" s="3" t="s">
        <v>8228</v>
      </c>
      <c r="AI5286" s="662">
        <v>0.441</v>
      </c>
    </row>
    <row r="5287" spans="33:35" ht="15" customHeight="1">
      <c r="AG5287" s="661" t="s">
        <v>8919</v>
      </c>
      <c r="AH5287" s="3" t="s">
        <v>5514</v>
      </c>
      <c r="AI5287" s="662">
        <v>0</v>
      </c>
    </row>
    <row r="5288" spans="33:35" ht="15" customHeight="1">
      <c r="AG5288" s="661" t="s">
        <v>8920</v>
      </c>
      <c r="AH5288" s="3" t="s">
        <v>5515</v>
      </c>
      <c r="AI5288" s="662">
        <v>0.437</v>
      </c>
    </row>
    <row r="5289" spans="33:35" ht="15" customHeight="1">
      <c r="AG5289" s="661" t="s">
        <v>8921</v>
      </c>
      <c r="AH5289" s="3" t="s">
        <v>1091</v>
      </c>
      <c r="AI5289" s="662">
        <v>0</v>
      </c>
    </row>
    <row r="5290" spans="33:35" ht="15" customHeight="1">
      <c r="AG5290" s="661" t="s">
        <v>8922</v>
      </c>
      <c r="AH5290" s="3" t="s">
        <v>1092</v>
      </c>
      <c r="AI5290" s="662">
        <v>0</v>
      </c>
    </row>
    <row r="5291" spans="33:35" ht="15" customHeight="1">
      <c r="AG5291" s="661" t="s">
        <v>8923</v>
      </c>
      <c r="AH5291" s="3" t="s">
        <v>1093</v>
      </c>
      <c r="AI5291" s="662">
        <v>0.25900000000000001</v>
      </c>
    </row>
    <row r="5292" spans="33:35" ht="15" customHeight="1">
      <c r="AG5292" s="661" t="s">
        <v>8924</v>
      </c>
      <c r="AH5292" s="3" t="s">
        <v>1094</v>
      </c>
      <c r="AI5292" s="662">
        <v>0.25999999999999995</v>
      </c>
    </row>
    <row r="5293" spans="33:35" ht="15" customHeight="1">
      <c r="AG5293" s="661" t="s">
        <v>8925</v>
      </c>
      <c r="AH5293" s="3" t="s">
        <v>1095</v>
      </c>
      <c r="AI5293" s="662">
        <v>0.22599999999999998</v>
      </c>
    </row>
    <row r="5294" spans="33:35" ht="15" customHeight="1">
      <c r="AG5294" s="661" t="s">
        <v>8926</v>
      </c>
      <c r="AH5294" s="3" t="s">
        <v>1096</v>
      </c>
      <c r="AI5294" s="662">
        <v>0.21800000000000003</v>
      </c>
    </row>
    <row r="5295" spans="33:35" ht="15" customHeight="1">
      <c r="AG5295" s="661" t="s">
        <v>8927</v>
      </c>
      <c r="AH5295" s="3" t="s">
        <v>1097</v>
      </c>
      <c r="AI5295" s="662">
        <v>0.32</v>
      </c>
    </row>
    <row r="5296" spans="33:35" ht="15" customHeight="1">
      <c r="AG5296" s="661" t="s">
        <v>8928</v>
      </c>
      <c r="AH5296" s="3" t="s">
        <v>1098</v>
      </c>
      <c r="AI5296" s="662">
        <v>0.378</v>
      </c>
    </row>
    <row r="5297" spans="33:35" ht="15" customHeight="1">
      <c r="AG5297" s="661" t="s">
        <v>8929</v>
      </c>
      <c r="AH5297" s="3" t="s">
        <v>1099</v>
      </c>
      <c r="AI5297" s="662">
        <v>0.25</v>
      </c>
    </row>
    <row r="5298" spans="33:35" ht="15" customHeight="1">
      <c r="AG5298" s="661" t="s">
        <v>8930</v>
      </c>
      <c r="AH5298" s="3" t="s">
        <v>2480</v>
      </c>
      <c r="AI5298" s="662">
        <v>0.35</v>
      </c>
    </row>
    <row r="5299" spans="33:35" ht="15" customHeight="1">
      <c r="AG5299" s="661" t="s">
        <v>8931</v>
      </c>
      <c r="AH5299" s="3" t="s">
        <v>2481</v>
      </c>
      <c r="AI5299" s="662">
        <v>0.18100000000000002</v>
      </c>
    </row>
    <row r="5300" spans="33:35" ht="15" customHeight="1">
      <c r="AG5300" s="661" t="s">
        <v>8932</v>
      </c>
      <c r="AH5300" s="3" t="s">
        <v>2482</v>
      </c>
      <c r="AI5300" s="662">
        <v>0.23399999999999999</v>
      </c>
    </row>
    <row r="5301" spans="33:35" ht="15" customHeight="1">
      <c r="AG5301" s="661" t="s">
        <v>8933</v>
      </c>
      <c r="AH5301" s="3" t="s">
        <v>5516</v>
      </c>
      <c r="AI5301" s="662">
        <v>0.38699999999999996</v>
      </c>
    </row>
    <row r="5302" spans="33:35" ht="15" customHeight="1">
      <c r="AG5302" s="661" t="s">
        <v>8934</v>
      </c>
      <c r="AH5302" s="3" t="s">
        <v>8229</v>
      </c>
      <c r="AI5302" s="662">
        <v>6.8000000000000005E-2</v>
      </c>
    </row>
    <row r="5303" spans="33:35" ht="15" customHeight="1">
      <c r="AG5303" s="661" t="s">
        <v>8935</v>
      </c>
      <c r="AH5303" s="3" t="s">
        <v>8230</v>
      </c>
      <c r="AI5303" s="662">
        <v>0.21199999999999999</v>
      </c>
    </row>
    <row r="5304" spans="33:35" ht="15" customHeight="1">
      <c r="AG5304" s="661" t="s">
        <v>8936</v>
      </c>
      <c r="AH5304" s="3" t="s">
        <v>8231</v>
      </c>
      <c r="AI5304" s="662">
        <v>0.185</v>
      </c>
    </row>
    <row r="5305" spans="33:35" ht="15" customHeight="1">
      <c r="AG5305" s="661" t="s">
        <v>8937</v>
      </c>
      <c r="AH5305" s="3" t="s">
        <v>5518</v>
      </c>
      <c r="AI5305" s="662">
        <v>1.2190000000000001</v>
      </c>
    </row>
    <row r="5306" spans="33:35" ht="15" customHeight="1">
      <c r="AG5306" s="661" t="s">
        <v>8938</v>
      </c>
      <c r="AH5306" s="3" t="s">
        <v>5519</v>
      </c>
      <c r="AI5306" s="662">
        <v>0.51400000000000001</v>
      </c>
    </row>
    <row r="5307" spans="33:35" ht="15" customHeight="1">
      <c r="AG5307" s="661" t="s">
        <v>8939</v>
      </c>
      <c r="AH5307" s="3" t="s">
        <v>3725</v>
      </c>
      <c r="AI5307" s="662">
        <v>0</v>
      </c>
    </row>
    <row r="5308" spans="33:35" ht="15" customHeight="1">
      <c r="AG5308" s="661" t="s">
        <v>8940</v>
      </c>
      <c r="AH5308" s="3" t="s">
        <v>3727</v>
      </c>
      <c r="AI5308" s="662">
        <v>0.23900000000000002</v>
      </c>
    </row>
    <row r="5309" spans="33:35" ht="15" customHeight="1">
      <c r="AG5309" s="661" t="s">
        <v>8941</v>
      </c>
      <c r="AH5309" s="3" t="s">
        <v>3729</v>
      </c>
      <c r="AI5309" s="662">
        <v>0.29599999999999999</v>
      </c>
    </row>
    <row r="5310" spans="33:35" ht="15" customHeight="1">
      <c r="AG5310" s="661" t="s">
        <v>8942</v>
      </c>
      <c r="AH5310" s="3" t="s">
        <v>3731</v>
      </c>
      <c r="AI5310" s="662">
        <v>0.33100000000000002</v>
      </c>
    </row>
    <row r="5311" spans="33:35" ht="15" customHeight="1">
      <c r="AG5311" s="661" t="s">
        <v>8943</v>
      </c>
      <c r="AH5311" s="3" t="s">
        <v>3733</v>
      </c>
      <c r="AI5311" s="662">
        <v>0.33500000000000002</v>
      </c>
    </row>
    <row r="5312" spans="33:35" ht="15" customHeight="1">
      <c r="AG5312" s="661" t="s">
        <v>8944</v>
      </c>
      <c r="AH5312" s="3" t="s">
        <v>5521</v>
      </c>
      <c r="AI5312" s="662">
        <v>9.7000000000000003E-2</v>
      </c>
    </row>
    <row r="5313" spans="33:35" ht="15" customHeight="1">
      <c r="AG5313" s="661" t="s">
        <v>8945</v>
      </c>
      <c r="AH5313" s="3" t="s">
        <v>3737</v>
      </c>
      <c r="AI5313" s="662">
        <v>0.22699999999999998</v>
      </c>
    </row>
    <row r="5314" spans="33:35" ht="15" customHeight="1">
      <c r="AG5314" s="661" t="s">
        <v>8946</v>
      </c>
      <c r="AH5314" s="3" t="s">
        <v>3739</v>
      </c>
      <c r="AI5314" s="662">
        <v>0</v>
      </c>
    </row>
    <row r="5315" spans="33:35" ht="15" customHeight="1">
      <c r="AG5315" s="661" t="s">
        <v>8947</v>
      </c>
      <c r="AH5315" s="3" t="s">
        <v>3741</v>
      </c>
      <c r="AI5315" s="662">
        <v>0.45</v>
      </c>
    </row>
    <row r="5316" spans="33:35" ht="15" customHeight="1">
      <c r="AG5316" s="661" t="s">
        <v>8948</v>
      </c>
      <c r="AH5316" s="3" t="s">
        <v>5522</v>
      </c>
      <c r="AI5316" s="662">
        <v>0.307</v>
      </c>
    </row>
    <row r="5317" spans="33:35" ht="15" customHeight="1">
      <c r="AG5317" s="661" t="s">
        <v>8949</v>
      </c>
      <c r="AH5317" s="3" t="s">
        <v>5523</v>
      </c>
      <c r="AI5317" s="662">
        <v>0.56700000000000006</v>
      </c>
    </row>
    <row r="5318" spans="33:35" ht="15" customHeight="1">
      <c r="AG5318" s="661" t="s">
        <v>8950</v>
      </c>
      <c r="AH5318" s="3" t="s">
        <v>8432</v>
      </c>
      <c r="AI5318" s="662">
        <v>0.72199999999999998</v>
      </c>
    </row>
    <row r="5319" spans="33:35" ht="15" customHeight="1">
      <c r="AG5319" s="661" t="s">
        <v>8951</v>
      </c>
      <c r="AH5319" s="3" t="s">
        <v>5524</v>
      </c>
      <c r="AI5319" s="662">
        <v>0.41</v>
      </c>
    </row>
    <row r="5320" spans="33:35" ht="15" customHeight="1">
      <c r="AG5320" s="661" t="s">
        <v>8952</v>
      </c>
      <c r="AH5320" s="3" t="s">
        <v>5525</v>
      </c>
      <c r="AI5320" s="662">
        <v>0</v>
      </c>
    </row>
    <row r="5321" spans="33:35" ht="15" customHeight="1">
      <c r="AG5321" s="661" t="s">
        <v>8953</v>
      </c>
      <c r="AH5321" s="3" t="s">
        <v>5526</v>
      </c>
      <c r="AI5321" s="662">
        <v>0</v>
      </c>
    </row>
    <row r="5322" spans="33:35" ht="15" customHeight="1">
      <c r="AG5322" s="661" t="s">
        <v>8954</v>
      </c>
      <c r="AH5322" s="3" t="s">
        <v>6150</v>
      </c>
      <c r="AI5322" s="662">
        <v>0</v>
      </c>
    </row>
    <row r="5323" spans="33:35" ht="15" customHeight="1">
      <c r="AG5323" s="661" t="s">
        <v>8955</v>
      </c>
      <c r="AH5323" s="3" t="s">
        <v>3749</v>
      </c>
      <c r="AI5323" s="662">
        <v>0</v>
      </c>
    </row>
    <row r="5324" spans="33:35" ht="15" customHeight="1">
      <c r="AG5324" s="661" t="s">
        <v>8956</v>
      </c>
      <c r="AH5324" s="3" t="s">
        <v>5528</v>
      </c>
      <c r="AI5324" s="662">
        <v>0.159</v>
      </c>
    </row>
    <row r="5325" spans="33:35" ht="15" customHeight="1">
      <c r="AG5325" s="661" t="s">
        <v>8957</v>
      </c>
      <c r="AH5325" s="3" t="s">
        <v>5529</v>
      </c>
      <c r="AI5325" s="662">
        <v>0.247</v>
      </c>
    </row>
    <row r="5326" spans="33:35" ht="15" customHeight="1">
      <c r="AG5326" s="661" t="s">
        <v>8958</v>
      </c>
      <c r="AH5326" s="3" t="s">
        <v>5530</v>
      </c>
      <c r="AI5326" s="662">
        <v>0.316</v>
      </c>
    </row>
    <row r="5327" spans="33:35" ht="15" customHeight="1">
      <c r="AG5327" s="661" t="s">
        <v>8959</v>
      </c>
      <c r="AH5327" s="3" t="s">
        <v>8232</v>
      </c>
      <c r="AI5327" s="662">
        <v>0</v>
      </c>
    </row>
    <row r="5328" spans="33:35" ht="15" customHeight="1">
      <c r="AG5328" s="661" t="s">
        <v>8960</v>
      </c>
      <c r="AH5328" s="3" t="s">
        <v>8433</v>
      </c>
      <c r="AI5328" s="662">
        <v>0.45600000000000002</v>
      </c>
    </row>
    <row r="5329" spans="33:35" ht="15" customHeight="1">
      <c r="AG5329" s="661" t="s">
        <v>8961</v>
      </c>
      <c r="AH5329" s="3" t="s">
        <v>8233</v>
      </c>
      <c r="AI5329" s="662">
        <v>0</v>
      </c>
    </row>
    <row r="5330" spans="33:35" ht="15" customHeight="1">
      <c r="AG5330" s="661" t="s">
        <v>8962</v>
      </c>
      <c r="AH5330" s="3" t="s">
        <v>8434</v>
      </c>
      <c r="AI5330" s="662">
        <v>0.47</v>
      </c>
    </row>
    <row r="5331" spans="33:35" ht="15" customHeight="1">
      <c r="AG5331" s="661" t="s">
        <v>8963</v>
      </c>
      <c r="AH5331" s="3" t="s">
        <v>5533</v>
      </c>
      <c r="AI5331" s="662">
        <v>0.45700000000000002</v>
      </c>
    </row>
    <row r="5332" spans="33:35" ht="15" customHeight="1">
      <c r="AG5332" s="661" t="s">
        <v>8964</v>
      </c>
      <c r="AH5332" s="3" t="s">
        <v>8235</v>
      </c>
      <c r="AI5332" s="662">
        <v>0.42899999999999999</v>
      </c>
    </row>
    <row r="5333" spans="33:35" ht="15" customHeight="1">
      <c r="AG5333" s="661" t="s">
        <v>8965</v>
      </c>
      <c r="AH5333" s="3" t="s">
        <v>1401</v>
      </c>
      <c r="AI5333" s="662">
        <v>0</v>
      </c>
    </row>
    <row r="5334" spans="33:35" ht="15" customHeight="1">
      <c r="AG5334" s="661" t="s">
        <v>8966</v>
      </c>
      <c r="AH5334" s="3" t="s">
        <v>3759</v>
      </c>
      <c r="AI5334" s="662">
        <v>0.40299999999999997</v>
      </c>
    </row>
    <row r="5335" spans="33:35" ht="15" customHeight="1">
      <c r="AG5335" s="661" t="s">
        <v>8967</v>
      </c>
      <c r="AH5335" s="3" t="s">
        <v>3763</v>
      </c>
      <c r="AI5335" s="662">
        <v>0</v>
      </c>
    </row>
    <row r="5336" spans="33:35" ht="15" customHeight="1">
      <c r="AG5336" s="661" t="s">
        <v>8968</v>
      </c>
      <c r="AH5336" s="3" t="s">
        <v>5534</v>
      </c>
      <c r="AI5336" s="662">
        <v>0</v>
      </c>
    </row>
    <row r="5337" spans="33:35" ht="15" customHeight="1">
      <c r="AG5337" s="661" t="s">
        <v>8969</v>
      </c>
      <c r="AH5337" s="3" t="s">
        <v>5535</v>
      </c>
      <c r="AI5337" s="662">
        <v>0.35899999999999999</v>
      </c>
    </row>
    <row r="5338" spans="33:35" ht="15" customHeight="1">
      <c r="AG5338" s="661" t="s">
        <v>8970</v>
      </c>
      <c r="AH5338" s="3" t="s">
        <v>5536</v>
      </c>
      <c r="AI5338" s="662">
        <v>0.45600000000000002</v>
      </c>
    </row>
    <row r="5339" spans="33:35" ht="15" customHeight="1">
      <c r="AG5339" s="661" t="s">
        <v>8971</v>
      </c>
      <c r="AH5339" s="3" t="s">
        <v>5537</v>
      </c>
      <c r="AI5339" s="662">
        <v>0.43099999999999999</v>
      </c>
    </row>
    <row r="5340" spans="33:35" ht="15" customHeight="1">
      <c r="AG5340" s="661" t="s">
        <v>8972</v>
      </c>
      <c r="AH5340" s="3" t="s">
        <v>5538</v>
      </c>
      <c r="AI5340" s="662">
        <v>0.39800000000000002</v>
      </c>
    </row>
    <row r="5341" spans="33:35" ht="15" customHeight="1">
      <c r="AG5341" s="661" t="s">
        <v>8973</v>
      </c>
      <c r="AH5341" s="3" t="s">
        <v>5539</v>
      </c>
      <c r="AI5341" s="662">
        <v>0.45700000000000002</v>
      </c>
    </row>
    <row r="5342" spans="33:35" ht="15" customHeight="1">
      <c r="AG5342" s="661" t="s">
        <v>8974</v>
      </c>
      <c r="AH5342" s="3" t="s">
        <v>8236</v>
      </c>
      <c r="AI5342" s="662">
        <v>0</v>
      </c>
    </row>
    <row r="5343" spans="33:35" ht="15" customHeight="1">
      <c r="AG5343" s="661" t="s">
        <v>8975</v>
      </c>
      <c r="AH5343" s="3" t="s">
        <v>5540</v>
      </c>
      <c r="AI5343" s="662">
        <v>0.38800000000000001</v>
      </c>
    </row>
    <row r="5344" spans="33:35" ht="15" customHeight="1">
      <c r="AG5344" s="661" t="s">
        <v>8976</v>
      </c>
      <c r="AH5344" s="3" t="s">
        <v>5541</v>
      </c>
      <c r="AI5344" s="662">
        <v>0.31</v>
      </c>
    </row>
    <row r="5345" spans="33:35" ht="15" customHeight="1">
      <c r="AG5345" s="661" t="s">
        <v>8977</v>
      </c>
      <c r="AH5345" s="3" t="s">
        <v>5542</v>
      </c>
      <c r="AI5345" s="662">
        <v>0.54299999999999993</v>
      </c>
    </row>
    <row r="5346" spans="33:35" ht="15" customHeight="1">
      <c r="AG5346" s="661" t="s">
        <v>8978</v>
      </c>
      <c r="AH5346" s="3" t="s">
        <v>5543</v>
      </c>
      <c r="AI5346" s="662">
        <v>0.53500000000000003</v>
      </c>
    </row>
    <row r="5347" spans="33:35" ht="15" customHeight="1">
      <c r="AG5347" s="661" t="s">
        <v>8979</v>
      </c>
      <c r="AH5347" s="3" t="s">
        <v>5544</v>
      </c>
      <c r="AI5347" s="662">
        <v>0</v>
      </c>
    </row>
    <row r="5348" spans="33:35" ht="15" customHeight="1">
      <c r="AG5348" s="661" t="s">
        <v>8980</v>
      </c>
      <c r="AH5348" s="3" t="s">
        <v>6151</v>
      </c>
      <c r="AI5348" s="662">
        <v>0.66100000000000003</v>
      </c>
    </row>
    <row r="5349" spans="33:35" ht="15" customHeight="1">
      <c r="AG5349" s="661" t="s">
        <v>8981</v>
      </c>
      <c r="AH5349" s="3" t="s">
        <v>8237</v>
      </c>
      <c r="AI5349" s="662">
        <v>0</v>
      </c>
    </row>
    <row r="5350" spans="33:35" ht="15" customHeight="1">
      <c r="AG5350" s="661" t="s">
        <v>8982</v>
      </c>
      <c r="AH5350" s="3" t="s">
        <v>8435</v>
      </c>
      <c r="AI5350" s="662">
        <v>0.47199999999999998</v>
      </c>
    </row>
    <row r="5351" spans="33:35" ht="15" customHeight="1">
      <c r="AG5351" s="661" t="s">
        <v>8983</v>
      </c>
      <c r="AH5351" s="3" t="s">
        <v>5546</v>
      </c>
      <c r="AI5351" s="662">
        <v>0</v>
      </c>
    </row>
    <row r="5352" spans="33:35" ht="15" customHeight="1">
      <c r="AG5352" s="661" t="s">
        <v>8984</v>
      </c>
      <c r="AH5352" s="3" t="s">
        <v>6152</v>
      </c>
      <c r="AI5352" s="662">
        <v>0.443</v>
      </c>
    </row>
    <row r="5353" spans="33:35" ht="15" customHeight="1">
      <c r="AG5353" s="661" t="s">
        <v>8985</v>
      </c>
      <c r="AH5353" s="3" t="s">
        <v>5548</v>
      </c>
      <c r="AI5353" s="662">
        <v>0.67199999999999993</v>
      </c>
    </row>
    <row r="5354" spans="33:35" ht="15" customHeight="1">
      <c r="AG5354" s="661" t="s">
        <v>8986</v>
      </c>
      <c r="AH5354" s="3" t="s">
        <v>5549</v>
      </c>
      <c r="AI5354" s="662">
        <v>0.59799999999999998</v>
      </c>
    </row>
    <row r="5355" spans="33:35" ht="15" customHeight="1">
      <c r="AG5355" s="661" t="s">
        <v>8987</v>
      </c>
      <c r="AH5355" s="3" t="s">
        <v>5550</v>
      </c>
      <c r="AI5355" s="662">
        <v>0</v>
      </c>
    </row>
    <row r="5356" spans="33:35" ht="15" customHeight="1">
      <c r="AG5356" s="661" t="s">
        <v>8988</v>
      </c>
      <c r="AH5356" s="3" t="s">
        <v>6153</v>
      </c>
      <c r="AI5356" s="662">
        <v>0.68</v>
      </c>
    </row>
    <row r="5357" spans="33:35" ht="15" customHeight="1">
      <c r="AG5357" s="661" t="s">
        <v>8989</v>
      </c>
      <c r="AH5357" s="3" t="s">
        <v>5552</v>
      </c>
      <c r="AI5357" s="662">
        <v>0.49099999999999999</v>
      </c>
    </row>
    <row r="5358" spans="33:35" ht="15" customHeight="1">
      <c r="AG5358" s="661" t="s">
        <v>8990</v>
      </c>
      <c r="AH5358" s="3" t="s">
        <v>5553</v>
      </c>
      <c r="AI5358" s="662">
        <v>0.52400000000000002</v>
      </c>
    </row>
    <row r="5359" spans="33:35" ht="15" customHeight="1">
      <c r="AG5359" s="661" t="s">
        <v>8991</v>
      </c>
      <c r="AH5359" s="3" t="s">
        <v>5555</v>
      </c>
      <c r="AI5359" s="662">
        <v>0.38499999999999995</v>
      </c>
    </row>
    <row r="5360" spans="33:35" ht="15" customHeight="1">
      <c r="AG5360" s="661" t="s">
        <v>8992</v>
      </c>
      <c r="AH5360" s="3" t="s">
        <v>8239</v>
      </c>
      <c r="AI5360" s="662">
        <v>0.48099999999999998</v>
      </c>
    </row>
    <row r="5361" spans="33:35" ht="15" customHeight="1">
      <c r="AG5361" s="661" t="s">
        <v>8993</v>
      </c>
      <c r="AH5361" s="3" t="s">
        <v>8240</v>
      </c>
      <c r="AI5361" s="662">
        <v>0</v>
      </c>
    </row>
    <row r="5362" spans="33:35" ht="15" customHeight="1">
      <c r="AG5362" s="661" t="s">
        <v>8994</v>
      </c>
      <c r="AH5362" s="3" t="s">
        <v>8436</v>
      </c>
      <c r="AI5362" s="662">
        <v>0.43099999999999999</v>
      </c>
    </row>
    <row r="5363" spans="33:35" ht="15" customHeight="1">
      <c r="AG5363" s="661" t="s">
        <v>8995</v>
      </c>
      <c r="AH5363" s="3" t="s">
        <v>5558</v>
      </c>
      <c r="AI5363" s="662">
        <v>0</v>
      </c>
    </row>
    <row r="5364" spans="33:35" ht="15" customHeight="1">
      <c r="AG5364" s="661" t="s">
        <v>8996</v>
      </c>
      <c r="AH5364" s="3" t="s">
        <v>1820</v>
      </c>
      <c r="AI5364" s="662">
        <v>0.39900000000000002</v>
      </c>
    </row>
    <row r="5365" spans="33:35" ht="15" customHeight="1">
      <c r="AG5365" s="661" t="s">
        <v>8997</v>
      </c>
      <c r="AH5365" s="3" t="s">
        <v>2502</v>
      </c>
      <c r="AI5365" s="662">
        <v>0.29899999999999999</v>
      </c>
    </row>
    <row r="5366" spans="33:35" ht="15" customHeight="1">
      <c r="AG5366" s="661" t="s">
        <v>8998</v>
      </c>
      <c r="AH5366" s="3" t="s">
        <v>2503</v>
      </c>
      <c r="AI5366" s="662">
        <v>0.19900000000000001</v>
      </c>
    </row>
    <row r="5367" spans="33:35" ht="15" customHeight="1">
      <c r="AG5367" s="661" t="s">
        <v>8999</v>
      </c>
      <c r="AH5367" s="3" t="s">
        <v>2504</v>
      </c>
      <c r="AI5367" s="662">
        <v>0</v>
      </c>
    </row>
    <row r="5368" spans="33:35" ht="15" customHeight="1">
      <c r="AG5368" s="661" t="s">
        <v>9000</v>
      </c>
      <c r="AH5368" s="3" t="s">
        <v>3794</v>
      </c>
      <c r="AI5368" s="662">
        <v>0.45</v>
      </c>
    </row>
    <row r="5369" spans="33:35" ht="15" customHeight="1">
      <c r="AG5369" s="661" t="s">
        <v>9001</v>
      </c>
      <c r="AH5369" s="3" t="s">
        <v>3796</v>
      </c>
      <c r="AI5369" s="662">
        <v>0.315</v>
      </c>
    </row>
    <row r="5370" spans="33:35" ht="15" customHeight="1">
      <c r="AG5370" s="661" t="s">
        <v>9002</v>
      </c>
      <c r="AH5370" s="3" t="s">
        <v>5559</v>
      </c>
      <c r="AI5370" s="662">
        <v>0.23499999999999999</v>
      </c>
    </row>
    <row r="5371" spans="33:35" ht="15" customHeight="1">
      <c r="AG5371" s="661" t="s">
        <v>9003</v>
      </c>
      <c r="AH5371" s="3" t="s">
        <v>5560</v>
      </c>
      <c r="AI5371" s="662">
        <v>0.58499999999999996</v>
      </c>
    </row>
    <row r="5372" spans="33:35" ht="15" customHeight="1">
      <c r="AG5372" s="661" t="s">
        <v>9004</v>
      </c>
      <c r="AH5372" s="3" t="s">
        <v>5561</v>
      </c>
      <c r="AI5372" s="662">
        <v>0</v>
      </c>
    </row>
    <row r="5373" spans="33:35" ht="15" customHeight="1">
      <c r="AG5373" s="661" t="s">
        <v>9005</v>
      </c>
      <c r="AH5373" s="3" t="s">
        <v>6154</v>
      </c>
      <c r="AI5373" s="662">
        <v>0.433</v>
      </c>
    </row>
    <row r="5374" spans="33:35" ht="15" customHeight="1">
      <c r="AG5374" s="661" t="s">
        <v>9006</v>
      </c>
      <c r="AH5374" s="3" t="s">
        <v>6155</v>
      </c>
      <c r="AI5374" s="662">
        <v>0.54100000000000004</v>
      </c>
    </row>
    <row r="5375" spans="33:35" ht="15" customHeight="1">
      <c r="AG5375" s="661" t="s">
        <v>9007</v>
      </c>
      <c r="AH5375" s="3" t="s">
        <v>3807</v>
      </c>
      <c r="AI5375" s="662">
        <v>0</v>
      </c>
    </row>
    <row r="5376" spans="33:35" ht="15" customHeight="1">
      <c r="AG5376" s="661" t="s">
        <v>9008</v>
      </c>
      <c r="AH5376" s="3" t="s">
        <v>3809</v>
      </c>
      <c r="AI5376" s="662">
        <v>0.495</v>
      </c>
    </row>
    <row r="5377" spans="33:35" ht="15" customHeight="1">
      <c r="AG5377" s="661" t="s">
        <v>9009</v>
      </c>
      <c r="AH5377" s="3" t="s">
        <v>5565</v>
      </c>
      <c r="AI5377" s="662">
        <v>0.45700000000000002</v>
      </c>
    </row>
    <row r="5378" spans="33:35" ht="15" customHeight="1">
      <c r="AG5378" s="661" t="s">
        <v>9010</v>
      </c>
      <c r="AH5378" s="3" t="s">
        <v>5566</v>
      </c>
      <c r="AI5378" s="662">
        <v>0.503</v>
      </c>
    </row>
    <row r="5379" spans="33:35" ht="15" customHeight="1">
      <c r="AG5379" s="661" t="s">
        <v>9011</v>
      </c>
      <c r="AH5379" s="3" t="s">
        <v>5567</v>
      </c>
      <c r="AI5379" s="662">
        <v>0.58799999999999997</v>
      </c>
    </row>
    <row r="5380" spans="33:35" ht="15" customHeight="1">
      <c r="AG5380" s="661" t="s">
        <v>9012</v>
      </c>
      <c r="AH5380" s="3" t="s">
        <v>5568</v>
      </c>
      <c r="AI5380" s="662">
        <v>3.6000000000000004E-2</v>
      </c>
    </row>
    <row r="5381" spans="33:35" ht="15" customHeight="1">
      <c r="AG5381" s="661" t="s">
        <v>9013</v>
      </c>
      <c r="AH5381" s="3" t="s">
        <v>5569</v>
      </c>
      <c r="AI5381" s="662">
        <v>0.26800000000000002</v>
      </c>
    </row>
    <row r="5382" spans="33:35" ht="15" customHeight="1">
      <c r="AG5382" s="661" t="s">
        <v>9014</v>
      </c>
      <c r="AH5382" s="3" t="s">
        <v>5570</v>
      </c>
      <c r="AI5382" s="662">
        <v>0.40299999999999997</v>
      </c>
    </row>
    <row r="5383" spans="33:35" ht="15" customHeight="1">
      <c r="AG5383" s="661" t="s">
        <v>9015</v>
      </c>
      <c r="AH5383" s="3" t="s">
        <v>8242</v>
      </c>
      <c r="AI5383" s="662">
        <v>0.32</v>
      </c>
    </row>
    <row r="5384" spans="33:35" ht="15" customHeight="1">
      <c r="AG5384" s="661" t="s">
        <v>9016</v>
      </c>
      <c r="AH5384" s="3" t="s">
        <v>6156</v>
      </c>
      <c r="AI5384" s="662">
        <v>0.45</v>
      </c>
    </row>
    <row r="5385" spans="33:35" ht="15" customHeight="1">
      <c r="AG5385" s="661" t="s">
        <v>9017</v>
      </c>
      <c r="AH5385" s="3" t="s">
        <v>5571</v>
      </c>
      <c r="AI5385" s="662">
        <v>0.496</v>
      </c>
    </row>
    <row r="5386" spans="33:35" ht="15" customHeight="1">
      <c r="AG5386" s="661" t="s">
        <v>9018</v>
      </c>
      <c r="AH5386" s="3" t="s">
        <v>5572</v>
      </c>
      <c r="AI5386" s="662">
        <v>0.63200000000000001</v>
      </c>
    </row>
    <row r="5387" spans="33:35" ht="15" customHeight="1">
      <c r="AG5387" s="661" t="s">
        <v>9019</v>
      </c>
      <c r="AH5387" s="3" t="s">
        <v>5573</v>
      </c>
      <c r="AI5387" s="662">
        <v>0.42599999999999999</v>
      </c>
    </row>
    <row r="5388" spans="33:35" ht="15" customHeight="1">
      <c r="AG5388" s="661" t="s">
        <v>9020</v>
      </c>
      <c r="AH5388" s="3" t="s">
        <v>5575</v>
      </c>
      <c r="AI5388" s="662">
        <v>0.41599999999999998</v>
      </c>
    </row>
    <row r="5389" spans="33:35" ht="15" customHeight="1">
      <c r="AG5389" s="661" t="s">
        <v>9021</v>
      </c>
      <c r="AH5389" s="3" t="s">
        <v>6157</v>
      </c>
      <c r="AI5389" s="662">
        <v>0</v>
      </c>
    </row>
    <row r="5390" spans="33:35" ht="15" customHeight="1">
      <c r="AG5390" s="661" t="s">
        <v>9022</v>
      </c>
      <c r="AH5390" s="3" t="s">
        <v>6158</v>
      </c>
      <c r="AI5390" s="662">
        <v>0.3</v>
      </c>
    </row>
    <row r="5391" spans="33:35" ht="15" customHeight="1">
      <c r="AG5391" s="661" t="s">
        <v>9023</v>
      </c>
      <c r="AH5391" s="3" t="s">
        <v>6159</v>
      </c>
      <c r="AI5391" s="662">
        <v>0.45600000000000002</v>
      </c>
    </row>
    <row r="5392" spans="33:35" ht="15" customHeight="1">
      <c r="AG5392" s="661" t="s">
        <v>9024</v>
      </c>
      <c r="AH5392" s="3" t="s">
        <v>6160</v>
      </c>
      <c r="AI5392" s="662">
        <v>0.52400000000000002</v>
      </c>
    </row>
    <row r="5393" spans="33:35" ht="15" customHeight="1">
      <c r="AG5393" s="661" t="s">
        <v>9025</v>
      </c>
      <c r="AH5393" s="3" t="s">
        <v>8243</v>
      </c>
      <c r="AI5393" s="662">
        <v>0.435</v>
      </c>
    </row>
    <row r="5394" spans="33:35" ht="15" customHeight="1">
      <c r="AG5394" s="661" t="s">
        <v>9026</v>
      </c>
      <c r="AH5394" s="3" t="s">
        <v>5580</v>
      </c>
      <c r="AI5394" s="662">
        <v>0.52500000000000002</v>
      </c>
    </row>
    <row r="5395" spans="33:35" ht="15" customHeight="1">
      <c r="AG5395" s="661" t="s">
        <v>9027</v>
      </c>
      <c r="AH5395" s="3" t="s">
        <v>8437</v>
      </c>
      <c r="AI5395" s="662">
        <v>0</v>
      </c>
    </row>
    <row r="5396" spans="33:35" ht="15" customHeight="1">
      <c r="AG5396" s="661" t="s">
        <v>9028</v>
      </c>
      <c r="AH5396" s="3" t="s">
        <v>8438</v>
      </c>
      <c r="AI5396" s="662">
        <v>0</v>
      </c>
    </row>
    <row r="5397" spans="33:35" ht="15" customHeight="1">
      <c r="AG5397" s="661" t="s">
        <v>9029</v>
      </c>
      <c r="AH5397" s="3" t="s">
        <v>8439</v>
      </c>
      <c r="AI5397" s="662">
        <v>0</v>
      </c>
    </row>
    <row r="5398" spans="33:35" ht="15" customHeight="1">
      <c r="AG5398" s="661" t="s">
        <v>9030</v>
      </c>
      <c r="AH5398" s="3" t="s">
        <v>8440</v>
      </c>
      <c r="AI5398" s="662">
        <v>0</v>
      </c>
    </row>
    <row r="5399" spans="33:35" ht="15" customHeight="1">
      <c r="AG5399" s="661" t="s">
        <v>9031</v>
      </c>
      <c r="AH5399" s="3" t="s">
        <v>8441</v>
      </c>
      <c r="AI5399" s="662">
        <v>0</v>
      </c>
    </row>
    <row r="5400" spans="33:35" ht="15" customHeight="1">
      <c r="AG5400" s="661" t="s">
        <v>9032</v>
      </c>
      <c r="AH5400" s="3" t="s">
        <v>8442</v>
      </c>
      <c r="AI5400" s="662">
        <v>0</v>
      </c>
    </row>
    <row r="5401" spans="33:35" ht="15" customHeight="1">
      <c r="AG5401" s="661" t="s">
        <v>9033</v>
      </c>
      <c r="AH5401" s="3" t="s">
        <v>8443</v>
      </c>
      <c r="AI5401" s="662">
        <v>0</v>
      </c>
    </row>
    <row r="5402" spans="33:35" ht="15" customHeight="1">
      <c r="AG5402" s="661" t="s">
        <v>9034</v>
      </c>
      <c r="AH5402" s="3" t="s">
        <v>8444</v>
      </c>
      <c r="AI5402" s="662">
        <v>0</v>
      </c>
    </row>
    <row r="5403" spans="33:35" ht="15" customHeight="1">
      <c r="AG5403" s="661" t="s">
        <v>9035</v>
      </c>
      <c r="AH5403" s="3" t="s">
        <v>8445</v>
      </c>
      <c r="AI5403" s="662">
        <v>0.434</v>
      </c>
    </row>
    <row r="5404" spans="33:35" ht="15" customHeight="1">
      <c r="AG5404" s="661" t="s">
        <v>9036</v>
      </c>
      <c r="AH5404" s="3" t="s">
        <v>1828</v>
      </c>
      <c r="AI5404" s="662">
        <v>0</v>
      </c>
    </row>
    <row r="5405" spans="33:35" ht="15" customHeight="1">
      <c r="AG5405" s="661" t="s">
        <v>9037</v>
      </c>
      <c r="AH5405" s="3" t="s">
        <v>3842</v>
      </c>
      <c r="AI5405" s="662">
        <v>0.55900000000000005</v>
      </c>
    </row>
    <row r="5406" spans="33:35" ht="15" customHeight="1">
      <c r="AG5406" s="661" t="s">
        <v>9038</v>
      </c>
      <c r="AH5406" s="3" t="s">
        <v>5584</v>
      </c>
      <c r="AI5406" s="662">
        <v>0.45100000000000001</v>
      </c>
    </row>
    <row r="5407" spans="33:35" ht="15" customHeight="1">
      <c r="AG5407" s="661" t="s">
        <v>9039</v>
      </c>
      <c r="AH5407" s="3" t="s">
        <v>5585</v>
      </c>
      <c r="AI5407" s="662">
        <v>0</v>
      </c>
    </row>
    <row r="5408" spans="33:35" ht="15" customHeight="1">
      <c r="AG5408" s="661" t="s">
        <v>9040</v>
      </c>
      <c r="AH5408" s="3" t="s">
        <v>6161</v>
      </c>
      <c r="AI5408" s="662">
        <v>0.20599999999999999</v>
      </c>
    </row>
    <row r="5409" spans="33:35" ht="15" customHeight="1">
      <c r="AG5409" s="661" t="s">
        <v>9041</v>
      </c>
      <c r="AH5409" s="3" t="s">
        <v>5587</v>
      </c>
      <c r="AI5409" s="662">
        <v>0.44499999999999995</v>
      </c>
    </row>
    <row r="5410" spans="33:35" ht="15" customHeight="1">
      <c r="AG5410" s="661" t="s">
        <v>9042</v>
      </c>
      <c r="AH5410" s="3" t="s">
        <v>8248</v>
      </c>
      <c r="AI5410" s="662">
        <v>0</v>
      </c>
    </row>
    <row r="5411" spans="33:35" ht="15" customHeight="1">
      <c r="AG5411" s="661" t="s">
        <v>9043</v>
      </c>
      <c r="AH5411" s="3" t="s">
        <v>8446</v>
      </c>
      <c r="AI5411" s="662">
        <v>0.48599999999999999</v>
      </c>
    </row>
    <row r="5412" spans="33:35" ht="15" customHeight="1">
      <c r="AG5412" s="661" t="s">
        <v>9044</v>
      </c>
      <c r="AH5412" s="3" t="s">
        <v>5589</v>
      </c>
      <c r="AI5412" s="662">
        <v>0.42899999999999999</v>
      </c>
    </row>
    <row r="5413" spans="33:35" ht="15" customHeight="1">
      <c r="AG5413" s="661" t="s">
        <v>9045</v>
      </c>
      <c r="AH5413" s="3" t="s">
        <v>5590</v>
      </c>
      <c r="AI5413" s="662">
        <v>1.6E-2</v>
      </c>
    </row>
    <row r="5414" spans="33:35" ht="15" customHeight="1">
      <c r="AG5414" s="661" t="s">
        <v>9046</v>
      </c>
      <c r="AH5414" s="3" t="s">
        <v>5591</v>
      </c>
      <c r="AI5414" s="662">
        <v>0.45700000000000002</v>
      </c>
    </row>
    <row r="5415" spans="33:35" ht="15" customHeight="1">
      <c r="AG5415" s="661" t="s">
        <v>9047</v>
      </c>
      <c r="AH5415" s="3" t="s">
        <v>3852</v>
      </c>
      <c r="AI5415" s="662">
        <v>0</v>
      </c>
    </row>
    <row r="5416" spans="33:35" ht="15" customHeight="1">
      <c r="AG5416" s="661" t="s">
        <v>9048</v>
      </c>
      <c r="AH5416" s="3" t="s">
        <v>5592</v>
      </c>
      <c r="AI5416" s="662">
        <v>0.43</v>
      </c>
    </row>
    <row r="5417" spans="33:35" ht="15" customHeight="1">
      <c r="AG5417" s="661" t="s">
        <v>9049</v>
      </c>
      <c r="AH5417" s="3" t="s">
        <v>2136</v>
      </c>
      <c r="AI5417" s="662">
        <v>0</v>
      </c>
    </row>
    <row r="5418" spans="33:35" ht="15" customHeight="1">
      <c r="AG5418" s="661" t="s">
        <v>9050</v>
      </c>
      <c r="AH5418" s="3" t="s">
        <v>3857</v>
      </c>
      <c r="AI5418" s="662">
        <v>0.47499999999999998</v>
      </c>
    </row>
    <row r="5419" spans="33:35" ht="15" customHeight="1">
      <c r="AG5419" s="661" t="s">
        <v>9051</v>
      </c>
      <c r="AH5419" s="3" t="s">
        <v>5594</v>
      </c>
      <c r="AI5419" s="662">
        <v>0</v>
      </c>
    </row>
    <row r="5420" spans="33:35" ht="15" customHeight="1">
      <c r="AG5420" s="661" t="s">
        <v>9052</v>
      </c>
      <c r="AH5420" s="3" t="s">
        <v>8263</v>
      </c>
      <c r="AI5420" s="662">
        <v>0.44700000000000001</v>
      </c>
    </row>
    <row r="5421" spans="33:35" ht="15" customHeight="1">
      <c r="AG5421" s="661" t="s">
        <v>9053</v>
      </c>
      <c r="AH5421" s="3" t="s">
        <v>5597</v>
      </c>
      <c r="AI5421" s="662">
        <v>0.44600000000000001</v>
      </c>
    </row>
    <row r="5422" spans="33:35" ht="15" customHeight="1">
      <c r="AG5422" s="661" t="s">
        <v>9054</v>
      </c>
      <c r="AH5422" s="3" t="s">
        <v>1426</v>
      </c>
      <c r="AI5422" s="662">
        <v>0</v>
      </c>
    </row>
    <row r="5423" spans="33:35" ht="15" customHeight="1">
      <c r="AG5423" s="661" t="s">
        <v>9055</v>
      </c>
      <c r="AH5423" s="3" t="s">
        <v>5598</v>
      </c>
      <c r="AI5423" s="662">
        <v>0.41300000000000003</v>
      </c>
    </row>
    <row r="5424" spans="33:35" ht="15" customHeight="1">
      <c r="AG5424" s="661" t="s">
        <v>9056</v>
      </c>
      <c r="AH5424" s="3" t="s">
        <v>5600</v>
      </c>
      <c r="AI5424" s="662">
        <v>0.45700000000000002</v>
      </c>
    </row>
    <row r="5425" spans="33:35" ht="15" customHeight="1">
      <c r="AG5425" s="661" t="s">
        <v>9057</v>
      </c>
      <c r="AH5425" s="3" t="s">
        <v>5601</v>
      </c>
      <c r="AI5425" s="662">
        <v>0.41300000000000003</v>
      </c>
    </row>
    <row r="5426" spans="33:35" ht="15" customHeight="1">
      <c r="AG5426" s="661" t="s">
        <v>9058</v>
      </c>
      <c r="AH5426" s="3" t="s">
        <v>5602</v>
      </c>
      <c r="AI5426" s="662">
        <v>0.39300000000000002</v>
      </c>
    </row>
    <row r="5427" spans="33:35" ht="15" customHeight="1">
      <c r="AG5427" s="661" t="s">
        <v>9059</v>
      </c>
      <c r="AH5427" s="3" t="s">
        <v>6162</v>
      </c>
      <c r="AI5427" s="662">
        <v>0.45300000000000001</v>
      </c>
    </row>
    <row r="5428" spans="33:35" ht="15" customHeight="1">
      <c r="AG5428" s="661" t="s">
        <v>9060</v>
      </c>
      <c r="AH5428" s="3" t="s">
        <v>3875</v>
      </c>
      <c r="AI5428" s="662">
        <v>0.377</v>
      </c>
    </row>
    <row r="5429" spans="33:35" ht="15" customHeight="1">
      <c r="AG5429" s="661" t="s">
        <v>9061</v>
      </c>
      <c r="AH5429" s="3" t="s">
        <v>8447</v>
      </c>
      <c r="AI5429" s="662">
        <v>0.45199999999999996</v>
      </c>
    </row>
    <row r="5430" spans="33:35" ht="15" customHeight="1">
      <c r="AG5430" s="661" t="s">
        <v>9062</v>
      </c>
      <c r="AH5430" s="3" t="s">
        <v>5608</v>
      </c>
      <c r="AI5430" s="662">
        <v>0.51900000000000002</v>
      </c>
    </row>
    <row r="5431" spans="33:35" ht="15" customHeight="1">
      <c r="AG5431" s="661" t="s">
        <v>9063</v>
      </c>
      <c r="AH5431" s="3" t="s">
        <v>5609</v>
      </c>
      <c r="AI5431" s="662">
        <v>0.378</v>
      </c>
    </row>
    <row r="5432" spans="33:35" ht="15" customHeight="1">
      <c r="AG5432" s="661" t="s">
        <v>9064</v>
      </c>
      <c r="AH5432" s="3" t="s">
        <v>5610</v>
      </c>
      <c r="AI5432" s="662">
        <v>6.0000000000000001E-3</v>
      </c>
    </row>
    <row r="5433" spans="33:35" ht="15" customHeight="1">
      <c r="AG5433" s="661" t="s">
        <v>9065</v>
      </c>
      <c r="AH5433" s="3" t="s">
        <v>5574</v>
      </c>
      <c r="AI5433" s="662">
        <v>0</v>
      </c>
    </row>
    <row r="5434" spans="33:35" ht="15" customHeight="1">
      <c r="AG5434" s="661" t="s">
        <v>9066</v>
      </c>
      <c r="AH5434" s="3" t="s">
        <v>8251</v>
      </c>
      <c r="AI5434" s="662">
        <v>0.34400000000000003</v>
      </c>
    </row>
    <row r="5435" spans="33:35" ht="15" customHeight="1">
      <c r="AG5435" s="661" t="s">
        <v>9067</v>
      </c>
      <c r="AH5435" s="3" t="s">
        <v>8252</v>
      </c>
      <c r="AI5435" s="662">
        <v>0.433</v>
      </c>
    </row>
    <row r="5436" spans="33:35" ht="15" customHeight="1">
      <c r="AG5436" s="661" t="s">
        <v>9068</v>
      </c>
      <c r="AH5436" s="3" t="s">
        <v>8253</v>
      </c>
      <c r="AI5436" s="662">
        <v>0</v>
      </c>
    </row>
    <row r="5437" spans="33:35" ht="15" customHeight="1">
      <c r="AG5437" s="661" t="s">
        <v>9069</v>
      </c>
      <c r="AH5437" s="3" t="s">
        <v>8448</v>
      </c>
      <c r="AI5437" s="662">
        <v>0.40499999999999997</v>
      </c>
    </row>
    <row r="5438" spans="33:35" ht="15" customHeight="1">
      <c r="AG5438" s="661" t="s">
        <v>9070</v>
      </c>
      <c r="AH5438" s="3" t="s">
        <v>5615</v>
      </c>
      <c r="AI5438" s="662">
        <v>0.44700000000000001</v>
      </c>
    </row>
    <row r="5439" spans="33:35" ht="15" customHeight="1">
      <c r="AG5439" s="661" t="s">
        <v>9071</v>
      </c>
      <c r="AH5439" s="3" t="s">
        <v>5616</v>
      </c>
      <c r="AI5439" s="662">
        <v>0.50800000000000001</v>
      </c>
    </row>
    <row r="5440" spans="33:35" ht="15" customHeight="1">
      <c r="AG5440" s="661" t="s">
        <v>9072</v>
      </c>
      <c r="AH5440" s="3" t="s">
        <v>5617</v>
      </c>
      <c r="AI5440" s="662">
        <v>0</v>
      </c>
    </row>
    <row r="5441" spans="33:35" ht="15" customHeight="1">
      <c r="AG5441" s="661" t="s">
        <v>9073</v>
      </c>
      <c r="AH5441" s="3" t="s">
        <v>6163</v>
      </c>
      <c r="AI5441" s="662">
        <v>0.21199999999999999</v>
      </c>
    </row>
    <row r="5442" spans="33:35" ht="15" customHeight="1">
      <c r="AG5442" s="661" t="s">
        <v>9074</v>
      </c>
      <c r="AH5442" s="3" t="s">
        <v>5619</v>
      </c>
      <c r="AI5442" s="662">
        <v>0.50700000000000001</v>
      </c>
    </row>
    <row r="5443" spans="33:35" ht="15" customHeight="1">
      <c r="AG5443" s="661" t="s">
        <v>9075</v>
      </c>
      <c r="AH5443" s="3" t="s">
        <v>5620</v>
      </c>
      <c r="AI5443" s="662">
        <v>0.49399999999999999</v>
      </c>
    </row>
    <row r="5444" spans="33:35" ht="15" customHeight="1">
      <c r="AG5444" s="661" t="s">
        <v>9076</v>
      </c>
      <c r="AH5444" s="3" t="s">
        <v>5621</v>
      </c>
      <c r="AI5444" s="662">
        <v>0.48799999999999999</v>
      </c>
    </row>
    <row r="5445" spans="33:35" ht="15" customHeight="1">
      <c r="AG5445" s="661" t="s">
        <v>9077</v>
      </c>
      <c r="AH5445" s="3" t="s">
        <v>5622</v>
      </c>
      <c r="AI5445" s="662">
        <v>0.54</v>
      </c>
    </row>
    <row r="5446" spans="33:35" ht="15" customHeight="1">
      <c r="AG5446" s="661" t="s">
        <v>9078</v>
      </c>
      <c r="AH5446" s="3" t="s">
        <v>5623</v>
      </c>
      <c r="AI5446" s="662">
        <v>0.53399999999999992</v>
      </c>
    </row>
    <row r="5447" spans="33:35" ht="15" customHeight="1">
      <c r="AG5447" s="661" t="s">
        <v>9079</v>
      </c>
      <c r="AH5447" s="3" t="s">
        <v>5624</v>
      </c>
      <c r="AI5447" s="662">
        <v>0.34200000000000003</v>
      </c>
    </row>
    <row r="5448" spans="33:35" ht="15" customHeight="1">
      <c r="AG5448" s="661" t="s">
        <v>9080</v>
      </c>
      <c r="AH5448" s="3" t="s">
        <v>6164</v>
      </c>
      <c r="AI5448" s="662">
        <v>0.85499999999999998</v>
      </c>
    </row>
    <row r="5449" spans="33:35" ht="15" customHeight="1">
      <c r="AG5449" s="661" t="s">
        <v>9081</v>
      </c>
      <c r="AH5449" s="3" t="s">
        <v>3904</v>
      </c>
      <c r="AI5449" s="662">
        <v>0</v>
      </c>
    </row>
    <row r="5450" spans="33:35" ht="15" customHeight="1">
      <c r="AG5450" s="661" t="s">
        <v>9082</v>
      </c>
      <c r="AH5450" s="3" t="s">
        <v>5625</v>
      </c>
      <c r="AI5450" s="662">
        <v>0.41499999999999998</v>
      </c>
    </row>
    <row r="5451" spans="33:35" ht="15" customHeight="1">
      <c r="AG5451" s="661" t="s">
        <v>9083</v>
      </c>
      <c r="AH5451" s="3" t="s">
        <v>5626</v>
      </c>
      <c r="AI5451" s="662">
        <v>0.45700000000000002</v>
      </c>
    </row>
    <row r="5452" spans="33:35" ht="15" customHeight="1">
      <c r="AG5452" s="661" t="s">
        <v>9084</v>
      </c>
      <c r="AH5452" s="3" t="s">
        <v>5627</v>
      </c>
      <c r="AI5452" s="662">
        <v>0.47899999999999998</v>
      </c>
    </row>
    <row r="5453" spans="33:35" ht="15" customHeight="1">
      <c r="AG5453" s="661" t="s">
        <v>9085</v>
      </c>
      <c r="AH5453" s="3" t="s">
        <v>6165</v>
      </c>
      <c r="AI5453" s="662">
        <v>0.53300000000000003</v>
      </c>
    </row>
    <row r="5454" spans="33:35" ht="15" customHeight="1">
      <c r="AG5454" s="661" t="s">
        <v>9086</v>
      </c>
      <c r="AH5454" s="3" t="s">
        <v>5628</v>
      </c>
      <c r="AI5454" s="662">
        <v>0</v>
      </c>
    </row>
    <row r="5455" spans="33:35" ht="15" customHeight="1">
      <c r="AG5455" s="661" t="s">
        <v>9087</v>
      </c>
      <c r="AH5455" s="3" t="s">
        <v>6166</v>
      </c>
      <c r="AI5455" s="662">
        <v>0.41599999999999998</v>
      </c>
    </row>
    <row r="5456" spans="33:35" ht="15" customHeight="1">
      <c r="AG5456" s="661" t="s">
        <v>9088</v>
      </c>
      <c r="AH5456" s="3" t="s">
        <v>5630</v>
      </c>
      <c r="AI5456" s="662">
        <v>0.40499999999999997</v>
      </c>
    </row>
    <row r="5457" spans="33:35" ht="15" customHeight="1">
      <c r="AG5457" s="661" t="s">
        <v>9089</v>
      </c>
      <c r="AH5457" s="3" t="s">
        <v>5631</v>
      </c>
      <c r="AI5457" s="662">
        <v>0.38499999999999995</v>
      </c>
    </row>
    <row r="5458" spans="33:35" ht="15" customHeight="1">
      <c r="AG5458" s="661" t="s">
        <v>9090</v>
      </c>
      <c r="AH5458" s="3" t="s">
        <v>8255</v>
      </c>
      <c r="AI5458" s="662">
        <v>0</v>
      </c>
    </row>
    <row r="5459" spans="33:35" ht="15" customHeight="1">
      <c r="AG5459" s="661" t="s">
        <v>9091</v>
      </c>
      <c r="AH5459" s="3" t="s">
        <v>8449</v>
      </c>
      <c r="AI5459" s="662">
        <v>0.46799999999999997</v>
      </c>
    </row>
    <row r="5460" spans="33:35" ht="15" customHeight="1">
      <c r="AG5460" s="661" t="s">
        <v>9092</v>
      </c>
      <c r="AH5460" s="3" t="s">
        <v>6167</v>
      </c>
      <c r="AI5460" s="662">
        <v>0</v>
      </c>
    </row>
    <row r="5461" spans="33:35" ht="15" customHeight="1">
      <c r="AG5461" s="661" t="s">
        <v>9093</v>
      </c>
      <c r="AH5461" s="3" t="s">
        <v>6168</v>
      </c>
      <c r="AI5461" s="662">
        <v>0.47100000000000003</v>
      </c>
    </row>
    <row r="5462" spans="33:35" ht="15" customHeight="1">
      <c r="AG5462" s="661" t="s">
        <v>9094</v>
      </c>
      <c r="AH5462" s="3" t="s">
        <v>5634</v>
      </c>
      <c r="AI5462" s="662">
        <v>0.46400000000000002</v>
      </c>
    </row>
    <row r="5463" spans="33:35" ht="15" customHeight="1">
      <c r="AG5463" s="661" t="s">
        <v>9095</v>
      </c>
      <c r="AH5463" s="3" t="s">
        <v>5635</v>
      </c>
      <c r="AI5463" s="662">
        <v>0.441</v>
      </c>
    </row>
    <row r="5464" spans="33:35" ht="15" customHeight="1">
      <c r="AG5464" s="661" t="s">
        <v>9096</v>
      </c>
      <c r="AH5464" s="3" t="s">
        <v>5636</v>
      </c>
      <c r="AI5464" s="662">
        <v>0.40799999999999997</v>
      </c>
    </row>
    <row r="5465" spans="33:35" ht="15" customHeight="1">
      <c r="AG5465" s="661" t="s">
        <v>9097</v>
      </c>
      <c r="AH5465" s="3" t="s">
        <v>8257</v>
      </c>
      <c r="AI5465" s="662">
        <v>0</v>
      </c>
    </row>
    <row r="5466" spans="33:35" ht="15" customHeight="1">
      <c r="AG5466" s="661" t="s">
        <v>9098</v>
      </c>
      <c r="AH5466" s="3" t="s">
        <v>8450</v>
      </c>
      <c r="AI5466" s="662">
        <v>0.41499999999999998</v>
      </c>
    </row>
    <row r="5467" spans="33:35" ht="15" customHeight="1">
      <c r="AG5467" s="661" t="s">
        <v>9099</v>
      </c>
      <c r="AH5467" s="3" t="s">
        <v>8259</v>
      </c>
      <c r="AI5467" s="662">
        <v>0</v>
      </c>
    </row>
    <row r="5468" spans="33:35" ht="15" customHeight="1">
      <c r="AG5468" s="661" t="s">
        <v>9100</v>
      </c>
      <c r="AH5468" s="3" t="s">
        <v>8451</v>
      </c>
      <c r="AI5468" s="662">
        <v>0.53500000000000003</v>
      </c>
    </row>
    <row r="5469" spans="33:35" ht="15" customHeight="1">
      <c r="AG5469" s="661" t="s">
        <v>9101</v>
      </c>
      <c r="AH5469" s="3" t="s">
        <v>5640</v>
      </c>
      <c r="AI5469" s="662">
        <v>0.437</v>
      </c>
    </row>
    <row r="5470" spans="33:35" ht="15" customHeight="1">
      <c r="AG5470" s="661" t="s">
        <v>9102</v>
      </c>
      <c r="AH5470" s="3" t="s">
        <v>6169</v>
      </c>
      <c r="AI5470" s="662">
        <v>0</v>
      </c>
    </row>
    <row r="5471" spans="33:35" ht="15" customHeight="1">
      <c r="AG5471" s="661" t="s">
        <v>9103</v>
      </c>
      <c r="AH5471" s="3" t="s">
        <v>8261</v>
      </c>
      <c r="AI5471" s="662">
        <v>0.189</v>
      </c>
    </row>
    <row r="5472" spans="33:35" ht="15" customHeight="1">
      <c r="AG5472" s="661" t="s">
        <v>9104</v>
      </c>
      <c r="AH5472" s="3" t="s">
        <v>8262</v>
      </c>
      <c r="AI5472" s="662">
        <v>1.218</v>
      </c>
    </row>
    <row r="5473" spans="33:35" ht="15" customHeight="1">
      <c r="AG5473" s="661" t="s">
        <v>9105</v>
      </c>
      <c r="AH5473" s="3" t="s">
        <v>5643</v>
      </c>
      <c r="AI5473" s="662">
        <v>0</v>
      </c>
    </row>
    <row r="5474" spans="33:35" ht="15" customHeight="1">
      <c r="AG5474" s="661" t="s">
        <v>9106</v>
      </c>
      <c r="AH5474" s="3" t="s">
        <v>5644</v>
      </c>
      <c r="AI5474" s="662">
        <v>0</v>
      </c>
    </row>
    <row r="5475" spans="33:35" ht="15" customHeight="1">
      <c r="AG5475" s="661" t="s">
        <v>9107</v>
      </c>
      <c r="AH5475" s="3" t="s">
        <v>6170</v>
      </c>
      <c r="AI5475" s="662">
        <v>0.44499999999999995</v>
      </c>
    </row>
    <row r="5476" spans="33:35" ht="15" customHeight="1">
      <c r="AG5476" s="661" t="s">
        <v>9108</v>
      </c>
      <c r="AH5476" s="3" t="s">
        <v>5646</v>
      </c>
      <c r="AI5476" s="662">
        <v>0.46400000000000002</v>
      </c>
    </row>
    <row r="5477" spans="33:35" ht="15" customHeight="1">
      <c r="AG5477" s="661" t="s">
        <v>9109</v>
      </c>
      <c r="AH5477" s="3" t="s">
        <v>5647</v>
      </c>
      <c r="AI5477" s="662">
        <v>0.46599999999999997</v>
      </c>
    </row>
    <row r="5478" spans="33:35" ht="15" customHeight="1">
      <c r="AG5478" s="661" t="s">
        <v>9110</v>
      </c>
      <c r="AH5478" s="3" t="s">
        <v>5648</v>
      </c>
      <c r="AI5478" s="662">
        <v>0</v>
      </c>
    </row>
    <row r="5479" spans="33:35" ht="15" customHeight="1">
      <c r="AG5479" s="661" t="s">
        <v>9111</v>
      </c>
      <c r="AH5479" s="3" t="s">
        <v>6171</v>
      </c>
      <c r="AI5479" s="662">
        <v>0.45700000000000002</v>
      </c>
    </row>
    <row r="5480" spans="33:35" ht="15" customHeight="1">
      <c r="AG5480" s="661" t="s">
        <v>9112</v>
      </c>
      <c r="AH5480" s="3" t="s">
        <v>3930</v>
      </c>
      <c r="AI5480" s="662">
        <v>0</v>
      </c>
    </row>
    <row r="5481" spans="33:35" ht="15" customHeight="1">
      <c r="AG5481" s="661" t="s">
        <v>9113</v>
      </c>
      <c r="AH5481" s="3" t="s">
        <v>3932</v>
      </c>
      <c r="AI5481" s="662">
        <v>0.378</v>
      </c>
    </row>
    <row r="5482" spans="33:35" ht="15" customHeight="1">
      <c r="AG5482" s="661" t="s">
        <v>9114</v>
      </c>
      <c r="AH5482" s="3" t="s">
        <v>3934</v>
      </c>
      <c r="AI5482" s="662">
        <v>0.45500000000000002</v>
      </c>
    </row>
    <row r="5483" spans="33:35" ht="15" customHeight="1">
      <c r="AG5483" s="661" t="s">
        <v>9115</v>
      </c>
      <c r="AH5483" s="3" t="s">
        <v>8452</v>
      </c>
      <c r="AI5483" s="662">
        <v>0.441</v>
      </c>
    </row>
    <row r="5484" spans="33:35" ht="15" customHeight="1">
      <c r="AG5484" s="661" t="s">
        <v>9116</v>
      </c>
      <c r="AH5484" s="3" t="s">
        <v>5653</v>
      </c>
      <c r="AI5484" s="662">
        <v>0.45700000000000002</v>
      </c>
    </row>
    <row r="5485" spans="33:35" ht="15" customHeight="1">
      <c r="AG5485" s="661" t="s">
        <v>9117</v>
      </c>
      <c r="AH5485" s="3" t="s">
        <v>5654</v>
      </c>
      <c r="AI5485" s="662">
        <v>0.49399999999999999</v>
      </c>
    </row>
    <row r="5486" spans="33:35" ht="15" customHeight="1">
      <c r="AG5486" s="661" t="s">
        <v>9118</v>
      </c>
      <c r="AH5486" s="3" t="s">
        <v>5656</v>
      </c>
      <c r="AI5486" s="662">
        <v>0.45700000000000002</v>
      </c>
    </row>
    <row r="5487" spans="33:35" ht="15" customHeight="1">
      <c r="AG5487" s="661" t="s">
        <v>9119</v>
      </c>
      <c r="AH5487" s="3" t="s">
        <v>5657</v>
      </c>
      <c r="AI5487" s="662">
        <v>0.41399999999999998</v>
      </c>
    </row>
    <row r="5488" spans="33:35" ht="15" customHeight="1">
      <c r="AG5488" s="661" t="s">
        <v>9120</v>
      </c>
      <c r="AH5488" s="3" t="s">
        <v>5658</v>
      </c>
      <c r="AI5488" s="662">
        <v>0</v>
      </c>
    </row>
    <row r="5489" spans="33:35" ht="15" customHeight="1">
      <c r="AG5489" s="661" t="s">
        <v>9121</v>
      </c>
      <c r="AH5489" s="3" t="s">
        <v>6172</v>
      </c>
      <c r="AI5489" s="662">
        <v>0.46200000000000002</v>
      </c>
    </row>
    <row r="5490" spans="33:35" ht="15" customHeight="1">
      <c r="AG5490" s="661" t="s">
        <v>9122</v>
      </c>
      <c r="AH5490" s="3" t="s">
        <v>5660</v>
      </c>
      <c r="AI5490" s="662">
        <v>0.376</v>
      </c>
    </row>
    <row r="5491" spans="33:35" ht="15" customHeight="1">
      <c r="AG5491" s="661" t="s">
        <v>9123</v>
      </c>
      <c r="AH5491" s="3" t="s">
        <v>5661</v>
      </c>
      <c r="AI5491" s="662">
        <v>0</v>
      </c>
    </row>
    <row r="5492" spans="33:35" ht="15" customHeight="1">
      <c r="AG5492" s="661" t="s">
        <v>9124</v>
      </c>
      <c r="AH5492" s="3" t="s">
        <v>5662</v>
      </c>
      <c r="AI5492" s="662">
        <v>0</v>
      </c>
    </row>
    <row r="5493" spans="33:35" ht="15" customHeight="1">
      <c r="AG5493" s="661" t="s">
        <v>9125</v>
      </c>
      <c r="AH5493" s="3" t="s">
        <v>5663</v>
      </c>
      <c r="AI5493" s="662">
        <v>0.29799999999999999</v>
      </c>
    </row>
    <row r="5494" spans="33:35" ht="15" customHeight="1">
      <c r="AG5494" s="661" t="s">
        <v>9126</v>
      </c>
      <c r="AH5494" s="3" t="s">
        <v>6173</v>
      </c>
      <c r="AI5494" s="662">
        <v>0.432</v>
      </c>
    </row>
    <row r="5495" spans="33:35" ht="15" customHeight="1">
      <c r="AG5495" s="661" t="s">
        <v>9127</v>
      </c>
      <c r="AH5495" s="3" t="s">
        <v>5665</v>
      </c>
      <c r="AI5495" s="662">
        <v>0.45700000000000002</v>
      </c>
    </row>
    <row r="5496" spans="33:35" ht="15" customHeight="1">
      <c r="AG5496" s="661" t="s">
        <v>9128</v>
      </c>
      <c r="AH5496" s="3" t="s">
        <v>2163</v>
      </c>
      <c r="AI5496" s="662">
        <v>0</v>
      </c>
    </row>
    <row r="5497" spans="33:35" ht="15" customHeight="1">
      <c r="AG5497" s="661" t="s">
        <v>9129</v>
      </c>
      <c r="AH5497" s="3" t="s">
        <v>3955</v>
      </c>
      <c r="AI5497" s="662">
        <v>0.44499999999999995</v>
      </c>
    </row>
    <row r="5498" spans="33:35" ht="15" customHeight="1">
      <c r="AG5498" s="661" t="s">
        <v>9130</v>
      </c>
      <c r="AH5498" s="3" t="s">
        <v>6174</v>
      </c>
      <c r="AI5498" s="662">
        <v>0.38800000000000001</v>
      </c>
    </row>
    <row r="5499" spans="33:35" ht="15" customHeight="1">
      <c r="AG5499" s="661" t="s">
        <v>9131</v>
      </c>
      <c r="AH5499" s="3" t="s">
        <v>5667</v>
      </c>
      <c r="AI5499" s="662">
        <v>0.42299999999999999</v>
      </c>
    </row>
    <row r="5500" spans="33:35" ht="15" customHeight="1">
      <c r="AG5500" s="661" t="s">
        <v>9132</v>
      </c>
      <c r="AH5500" s="3" t="s">
        <v>5668</v>
      </c>
      <c r="AI5500" s="662">
        <v>0.42399999999999999</v>
      </c>
    </row>
    <row r="5501" spans="33:35" ht="15" customHeight="1">
      <c r="AG5501" s="661" t="s">
        <v>9133</v>
      </c>
      <c r="AH5501" s="3" t="s">
        <v>5669</v>
      </c>
      <c r="AI5501" s="662">
        <v>0.4</v>
      </c>
    </row>
    <row r="5502" spans="33:35" ht="15" customHeight="1">
      <c r="AG5502" s="661" t="s">
        <v>9134</v>
      </c>
      <c r="AH5502" s="3" t="s">
        <v>5670</v>
      </c>
      <c r="AI5502" s="662">
        <v>0.38</v>
      </c>
    </row>
    <row r="5503" spans="33:35" ht="15" customHeight="1">
      <c r="AG5503" s="661" t="s">
        <v>9135</v>
      </c>
      <c r="AH5503" s="3" t="s">
        <v>5671</v>
      </c>
      <c r="AI5503" s="662">
        <v>0.39</v>
      </c>
    </row>
    <row r="5504" spans="33:35" ht="15" customHeight="1">
      <c r="AG5504" s="661" t="s">
        <v>9136</v>
      </c>
      <c r="AH5504" s="3" t="s">
        <v>5672</v>
      </c>
      <c r="AI5504" s="662">
        <v>0.16899999999999998</v>
      </c>
    </row>
    <row r="5505" spans="33:35" ht="15" customHeight="1">
      <c r="AG5505" s="661" t="s">
        <v>9137</v>
      </c>
      <c r="AH5505" s="3" t="s">
        <v>5673</v>
      </c>
      <c r="AI5505" s="662">
        <v>0</v>
      </c>
    </row>
    <row r="5506" spans="33:35" ht="15" customHeight="1">
      <c r="AG5506" s="661" t="s">
        <v>9138</v>
      </c>
      <c r="AH5506" s="3" t="s">
        <v>6175</v>
      </c>
      <c r="AI5506" s="662">
        <v>0.38200000000000001</v>
      </c>
    </row>
    <row r="5507" spans="33:35" ht="15" customHeight="1">
      <c r="AG5507" s="661" t="s">
        <v>9139</v>
      </c>
      <c r="AH5507" s="3" t="s">
        <v>5675</v>
      </c>
      <c r="AI5507" s="662">
        <v>0.45700000000000002</v>
      </c>
    </row>
    <row r="5508" spans="33:35" ht="15" customHeight="1">
      <c r="AG5508" s="661" t="s">
        <v>9140</v>
      </c>
      <c r="AH5508" s="3" t="s">
        <v>8453</v>
      </c>
      <c r="AI5508" s="662">
        <v>0</v>
      </c>
    </row>
    <row r="5509" spans="33:35" ht="15" customHeight="1">
      <c r="AG5509" s="661" t="s">
        <v>9141</v>
      </c>
      <c r="AH5509" s="3" t="s">
        <v>8454</v>
      </c>
      <c r="AI5509" s="662">
        <v>0.54</v>
      </c>
    </row>
    <row r="5510" spans="33:35" ht="15" customHeight="1">
      <c r="AG5510" s="661" t="s">
        <v>9142</v>
      </c>
      <c r="AH5510" s="3" t="s">
        <v>8265</v>
      </c>
      <c r="AI5510" s="662">
        <v>0</v>
      </c>
    </row>
    <row r="5511" spans="33:35" ht="15" customHeight="1">
      <c r="AG5511" s="661" t="s">
        <v>9143</v>
      </c>
      <c r="AH5511" s="3" t="s">
        <v>8455</v>
      </c>
      <c r="AI5511" s="662">
        <v>0.438</v>
      </c>
    </row>
    <row r="5512" spans="33:35" ht="15" customHeight="1">
      <c r="AG5512" s="661" t="s">
        <v>9144</v>
      </c>
      <c r="AH5512" s="3" t="s">
        <v>8267</v>
      </c>
      <c r="AI5512" s="662">
        <v>0</v>
      </c>
    </row>
    <row r="5513" spans="33:35" ht="15" customHeight="1">
      <c r="AG5513" s="661" t="s">
        <v>9145</v>
      </c>
      <c r="AH5513" s="3" t="s">
        <v>8456</v>
      </c>
      <c r="AI5513" s="662">
        <v>0.47</v>
      </c>
    </row>
    <row r="5514" spans="33:35" ht="15" customHeight="1">
      <c r="AG5514" s="661" t="s">
        <v>9146</v>
      </c>
      <c r="AH5514" s="3" t="s">
        <v>8269</v>
      </c>
      <c r="AI5514" s="662">
        <v>0</v>
      </c>
    </row>
    <row r="5515" spans="33:35" ht="15" customHeight="1">
      <c r="AG5515" s="661" t="s">
        <v>9147</v>
      </c>
      <c r="AH5515" s="3" t="s">
        <v>8457</v>
      </c>
      <c r="AI5515" s="662">
        <v>0.42099999999999999</v>
      </c>
    </row>
    <row r="5516" spans="33:35" ht="15" customHeight="1">
      <c r="AG5516" s="661" t="s">
        <v>9148</v>
      </c>
      <c r="AH5516" s="3" t="s">
        <v>8271</v>
      </c>
      <c r="AI5516" s="662">
        <v>0</v>
      </c>
    </row>
    <row r="5517" spans="33:35" ht="15" customHeight="1">
      <c r="AG5517" s="661" t="s">
        <v>9149</v>
      </c>
      <c r="AH5517" s="3" t="s">
        <v>8458</v>
      </c>
      <c r="AI5517" s="662">
        <v>0.46599999999999997</v>
      </c>
    </row>
    <row r="5518" spans="33:35" ht="15" customHeight="1">
      <c r="AG5518" s="661" t="s">
        <v>9150</v>
      </c>
      <c r="AH5518" s="3" t="s">
        <v>8273</v>
      </c>
      <c r="AI5518" s="662">
        <v>0</v>
      </c>
    </row>
    <row r="5519" spans="33:35" ht="15" customHeight="1">
      <c r="AG5519" s="661" t="s">
        <v>9151</v>
      </c>
      <c r="AH5519" s="3" t="s">
        <v>8459</v>
      </c>
      <c r="AI5519" s="662">
        <v>0.42000000000000004</v>
      </c>
    </row>
    <row r="5520" spans="33:35" ht="15" customHeight="1">
      <c r="AG5520" s="661" t="s">
        <v>9152</v>
      </c>
      <c r="AH5520" s="3" t="s">
        <v>8275</v>
      </c>
      <c r="AI5520" s="662">
        <v>0</v>
      </c>
    </row>
    <row r="5521" spans="33:35" ht="15" customHeight="1">
      <c r="AG5521" s="661" t="s">
        <v>9153</v>
      </c>
      <c r="AH5521" s="3" t="s">
        <v>8460</v>
      </c>
      <c r="AI5521" s="662">
        <v>0.46200000000000002</v>
      </c>
    </row>
    <row r="5522" spans="33:35" ht="15" customHeight="1">
      <c r="AG5522" s="661" t="s">
        <v>9154</v>
      </c>
      <c r="AH5522" s="3" t="s">
        <v>8277</v>
      </c>
      <c r="AI5522" s="662">
        <v>0</v>
      </c>
    </row>
    <row r="5523" spans="33:35" ht="15" customHeight="1">
      <c r="AG5523" s="661" t="s">
        <v>9155</v>
      </c>
      <c r="AH5523" s="3" t="s">
        <v>8461</v>
      </c>
      <c r="AI5523" s="662">
        <v>0.43</v>
      </c>
    </row>
    <row r="5524" spans="33:35" ht="15" customHeight="1">
      <c r="AG5524" s="661" t="s">
        <v>9156</v>
      </c>
      <c r="AH5524" s="3" t="s">
        <v>5683</v>
      </c>
      <c r="AI5524" s="662">
        <v>0.4</v>
      </c>
    </row>
    <row r="5525" spans="33:35" ht="15" customHeight="1">
      <c r="AG5525" s="661" t="s">
        <v>9157</v>
      </c>
      <c r="AH5525" s="3" t="s">
        <v>8279</v>
      </c>
      <c r="AI5525" s="662">
        <v>0.441</v>
      </c>
    </row>
    <row r="5526" spans="33:35" ht="15" customHeight="1">
      <c r="AG5526" s="661" t="s">
        <v>9158</v>
      </c>
      <c r="AH5526" s="3" t="s">
        <v>5686</v>
      </c>
      <c r="AI5526" s="662">
        <v>0.441</v>
      </c>
    </row>
    <row r="5527" spans="33:35" ht="15" customHeight="1">
      <c r="AG5527" s="661" t="s">
        <v>9159</v>
      </c>
      <c r="AH5527" s="3" t="s">
        <v>5688</v>
      </c>
      <c r="AI5527" s="662">
        <v>0.38</v>
      </c>
    </row>
    <row r="5528" spans="33:35" ht="15" customHeight="1">
      <c r="AG5528" s="661" t="s">
        <v>9160</v>
      </c>
      <c r="AH5528" s="3" t="s">
        <v>2194</v>
      </c>
      <c r="AI5528" s="662">
        <v>0</v>
      </c>
    </row>
    <row r="5529" spans="33:35" ht="15" customHeight="1">
      <c r="AG5529" s="661" t="s">
        <v>9161</v>
      </c>
      <c r="AH5529" s="3" t="s">
        <v>2195</v>
      </c>
      <c r="AI5529" s="662">
        <v>0</v>
      </c>
    </row>
    <row r="5530" spans="33:35" ht="15" customHeight="1">
      <c r="AG5530" s="661" t="s">
        <v>9162</v>
      </c>
      <c r="AH5530" s="3" t="s">
        <v>3988</v>
      </c>
      <c r="AI5530" s="662">
        <v>0.45399999999999996</v>
      </c>
    </row>
    <row r="5531" spans="33:35" ht="15" customHeight="1">
      <c r="AG5531" s="661" t="s">
        <v>9163</v>
      </c>
      <c r="AH5531" s="3" t="s">
        <v>3992</v>
      </c>
      <c r="AI5531" s="662">
        <v>0.23900000000000002</v>
      </c>
    </row>
    <row r="5532" spans="33:35" ht="15" customHeight="1">
      <c r="AG5532" s="661" t="s">
        <v>9164</v>
      </c>
      <c r="AH5532" s="3" t="s">
        <v>3994</v>
      </c>
      <c r="AI5532" s="662">
        <v>0</v>
      </c>
    </row>
    <row r="5533" spans="33:35" ht="15" customHeight="1">
      <c r="AG5533" s="661" t="s">
        <v>9165</v>
      </c>
      <c r="AH5533" s="3" t="s">
        <v>8280</v>
      </c>
      <c r="AI5533" s="662">
        <v>0.39100000000000001</v>
      </c>
    </row>
    <row r="5534" spans="33:35" ht="15" customHeight="1">
      <c r="AG5534" s="661" t="s">
        <v>9166</v>
      </c>
      <c r="AH5534" s="3" t="s">
        <v>8281</v>
      </c>
      <c r="AI5534" s="662">
        <v>0.48399999999999999</v>
      </c>
    </row>
    <row r="5535" spans="33:35" ht="15" customHeight="1">
      <c r="AG5535" s="661" t="s">
        <v>9167</v>
      </c>
      <c r="AH5535" s="3" t="s">
        <v>1138</v>
      </c>
      <c r="AI5535" s="662">
        <v>0</v>
      </c>
    </row>
    <row r="5536" spans="33:35" ht="15" customHeight="1">
      <c r="AG5536" s="661" t="s">
        <v>9168</v>
      </c>
      <c r="AH5536" s="3" t="s">
        <v>1239</v>
      </c>
      <c r="AI5536" s="662">
        <v>0</v>
      </c>
    </row>
    <row r="5537" spans="33:35" ht="15" customHeight="1">
      <c r="AG5537" s="661" t="s">
        <v>9169</v>
      </c>
      <c r="AH5537" s="3" t="s">
        <v>1240</v>
      </c>
      <c r="AI5537" s="662">
        <v>0.308</v>
      </c>
    </row>
    <row r="5538" spans="33:35" ht="15" customHeight="1">
      <c r="AG5538" s="661" t="s">
        <v>9170</v>
      </c>
      <c r="AH5538" s="3" t="s">
        <v>1428</v>
      </c>
      <c r="AI5538" s="662">
        <v>0.40299999999999997</v>
      </c>
    </row>
    <row r="5539" spans="33:35" ht="15" customHeight="1">
      <c r="AG5539" s="661" t="s">
        <v>9171</v>
      </c>
      <c r="AH5539" s="3" t="s">
        <v>1241</v>
      </c>
      <c r="AI5539" s="662">
        <v>0</v>
      </c>
    </row>
    <row r="5540" spans="33:35" ht="15" customHeight="1">
      <c r="AG5540" s="661" t="s">
        <v>9172</v>
      </c>
      <c r="AH5540" s="3" t="s">
        <v>4011</v>
      </c>
      <c r="AI5540" s="662">
        <v>0</v>
      </c>
    </row>
    <row r="5541" spans="33:35" ht="15" customHeight="1">
      <c r="AG5541" s="661" t="s">
        <v>9173</v>
      </c>
      <c r="AH5541" s="3" t="s">
        <v>4013</v>
      </c>
      <c r="AI5541" s="662">
        <v>0.376</v>
      </c>
    </row>
    <row r="5542" spans="33:35" ht="15" customHeight="1">
      <c r="AG5542" s="661" t="s">
        <v>9174</v>
      </c>
      <c r="AH5542" s="3" t="s">
        <v>4015</v>
      </c>
      <c r="AI5542" s="662">
        <v>0.375</v>
      </c>
    </row>
    <row r="5543" spans="33:35" ht="15" customHeight="1">
      <c r="AG5543" s="661" t="s">
        <v>9175</v>
      </c>
      <c r="AH5543" s="3" t="s">
        <v>5690</v>
      </c>
      <c r="AI5543" s="662">
        <v>0.378</v>
      </c>
    </row>
    <row r="5544" spans="33:35" ht="15" customHeight="1">
      <c r="AG5544" s="661" t="s">
        <v>9176</v>
      </c>
      <c r="AH5544" s="3" t="s">
        <v>5691</v>
      </c>
      <c r="AI5544" s="662">
        <v>0.379</v>
      </c>
    </row>
    <row r="5545" spans="33:35" ht="15" customHeight="1">
      <c r="AG5545" s="661" t="s">
        <v>9177</v>
      </c>
      <c r="AH5545" s="3" t="s">
        <v>5692</v>
      </c>
      <c r="AI5545" s="662">
        <v>0.38</v>
      </c>
    </row>
    <row r="5546" spans="33:35" ht="15" customHeight="1">
      <c r="AG5546" s="661" t="s">
        <v>9178</v>
      </c>
      <c r="AH5546" s="3" t="s">
        <v>5693</v>
      </c>
      <c r="AI5546" s="662">
        <v>0.16200000000000001</v>
      </c>
    </row>
    <row r="5547" spans="33:35" ht="15" customHeight="1">
      <c r="AG5547" s="661" t="s">
        <v>9179</v>
      </c>
      <c r="AH5547" s="3" t="s">
        <v>5694</v>
      </c>
      <c r="AI5547" s="662">
        <v>0.37</v>
      </c>
    </row>
    <row r="5548" spans="33:35" ht="15" customHeight="1">
      <c r="AG5548" s="661" t="s">
        <v>9180</v>
      </c>
      <c r="AH5548" s="3" t="s">
        <v>8282</v>
      </c>
      <c r="AI5548" s="662">
        <v>0.38</v>
      </c>
    </row>
    <row r="5549" spans="33:35" ht="15" customHeight="1">
      <c r="AG5549" s="661" t="s">
        <v>9181</v>
      </c>
      <c r="AH5549" s="3" t="s">
        <v>8283</v>
      </c>
      <c r="AI5549" s="662">
        <v>0.38</v>
      </c>
    </row>
    <row r="5550" spans="33:35" ht="15" customHeight="1">
      <c r="AG5550" s="661" t="s">
        <v>9182</v>
      </c>
      <c r="AH5550" s="3" t="s">
        <v>8284</v>
      </c>
      <c r="AI5550" s="662">
        <v>0.38100000000000001</v>
      </c>
    </row>
    <row r="5551" spans="33:35" ht="15" customHeight="1">
      <c r="AG5551" s="661" t="s">
        <v>9183</v>
      </c>
      <c r="AH5551" s="3" t="s">
        <v>8285</v>
      </c>
      <c r="AI5551" s="662">
        <v>0.38</v>
      </c>
    </row>
    <row r="5552" spans="33:35" ht="15" customHeight="1">
      <c r="AG5552" s="661" t="s">
        <v>9184</v>
      </c>
      <c r="AH5552" s="3" t="s">
        <v>8286</v>
      </c>
      <c r="AI5552" s="662">
        <v>0.40900000000000003</v>
      </c>
    </row>
    <row r="5553" spans="33:35" ht="15" customHeight="1">
      <c r="AG5553" s="661" t="s">
        <v>9185</v>
      </c>
      <c r="AH5553" s="3" t="s">
        <v>1103</v>
      </c>
      <c r="AI5553" s="662">
        <v>0</v>
      </c>
    </row>
    <row r="5554" spans="33:35" ht="15" customHeight="1">
      <c r="AG5554" s="661" t="s">
        <v>9186</v>
      </c>
      <c r="AH5554" s="3" t="s">
        <v>2201</v>
      </c>
      <c r="AI5554" s="662">
        <v>0.26300000000000001</v>
      </c>
    </row>
    <row r="5555" spans="33:35" ht="15" customHeight="1">
      <c r="AG5555" s="661" t="s">
        <v>9187</v>
      </c>
      <c r="AH5555" s="3" t="s">
        <v>2202</v>
      </c>
      <c r="AI5555" s="662">
        <v>0.377</v>
      </c>
    </row>
    <row r="5556" spans="33:35" ht="15" customHeight="1">
      <c r="AG5556" s="661" t="s">
        <v>9188</v>
      </c>
      <c r="AH5556" s="3" t="s">
        <v>2203</v>
      </c>
      <c r="AI5556" s="662">
        <v>0.48700000000000004</v>
      </c>
    </row>
    <row r="5557" spans="33:35" ht="15" customHeight="1">
      <c r="AG5557" s="661" t="s">
        <v>9189</v>
      </c>
      <c r="AH5557" s="3" t="s">
        <v>2204</v>
      </c>
      <c r="AI5557" s="662">
        <v>0.28999999999999998</v>
      </c>
    </row>
    <row r="5558" spans="33:35" ht="15" customHeight="1">
      <c r="AG5558" s="661" t="s">
        <v>9190</v>
      </c>
      <c r="AH5558" s="3" t="s">
        <v>5696</v>
      </c>
      <c r="AI5558" s="662">
        <v>0.39</v>
      </c>
    </row>
    <row r="5559" spans="33:35" ht="15" customHeight="1">
      <c r="AG5559" s="661" t="s">
        <v>9191</v>
      </c>
      <c r="AH5559" s="3" t="s">
        <v>8287</v>
      </c>
      <c r="AI5559" s="662">
        <v>0.49</v>
      </c>
    </row>
    <row r="5560" spans="33:35" ht="15" customHeight="1">
      <c r="AG5560" s="661" t="s">
        <v>9192</v>
      </c>
      <c r="AH5560" s="3" t="s">
        <v>8288</v>
      </c>
      <c r="AI5560" s="662">
        <v>0.26600000000000001</v>
      </c>
    </row>
    <row r="5561" spans="33:35" ht="15" customHeight="1">
      <c r="AG5561" s="661" t="s">
        <v>9193</v>
      </c>
      <c r="AH5561" s="3" t="s">
        <v>1222</v>
      </c>
      <c r="AI5561" s="662">
        <v>0</v>
      </c>
    </row>
    <row r="5562" spans="33:35" ht="15" customHeight="1">
      <c r="AG5562" s="661" t="s">
        <v>9194</v>
      </c>
      <c r="AH5562" s="3" t="s">
        <v>8462</v>
      </c>
      <c r="AI5562" s="662">
        <v>0.45700000000000002</v>
      </c>
    </row>
    <row r="5563" spans="33:35" ht="15" customHeight="1">
      <c r="AG5563" s="661" t="s">
        <v>9195</v>
      </c>
      <c r="AH5563" s="3" t="s">
        <v>5703</v>
      </c>
      <c r="AI5563" s="662">
        <v>0.38400000000000001</v>
      </c>
    </row>
    <row r="5564" spans="33:35" ht="15" customHeight="1">
      <c r="AG5564" s="661" t="s">
        <v>9196</v>
      </c>
      <c r="AH5564" s="3" t="s">
        <v>4035</v>
      </c>
      <c r="AI5564" s="662">
        <v>0</v>
      </c>
    </row>
    <row r="5565" spans="33:35" ht="15" customHeight="1">
      <c r="AG5565" s="661" t="s">
        <v>9197</v>
      </c>
      <c r="AH5565" s="3" t="s">
        <v>5706</v>
      </c>
      <c r="AI5565" s="662">
        <v>0.42399999999999999</v>
      </c>
    </row>
    <row r="5566" spans="33:35" ht="15" customHeight="1">
      <c r="AG5566" s="661" t="s">
        <v>9198</v>
      </c>
      <c r="AH5566" s="3" t="s">
        <v>5707</v>
      </c>
      <c r="AI5566" s="662">
        <v>0.39900000000000002</v>
      </c>
    </row>
    <row r="5567" spans="33:35" ht="15" customHeight="1">
      <c r="AG5567" s="661" t="s">
        <v>9199</v>
      </c>
      <c r="AH5567" s="3" t="s">
        <v>5710</v>
      </c>
      <c r="AI5567" s="662">
        <v>0</v>
      </c>
    </row>
    <row r="5568" spans="33:35" ht="15" customHeight="1">
      <c r="AG5568" s="661" t="s">
        <v>9200</v>
      </c>
      <c r="AH5568" s="3" t="s">
        <v>8290</v>
      </c>
      <c r="AI5568" s="662">
        <v>0.47899999999999998</v>
      </c>
    </row>
    <row r="5569" spans="33:35" ht="15" customHeight="1">
      <c r="AG5569" s="661" t="s">
        <v>9201</v>
      </c>
      <c r="AH5569" s="3" t="s">
        <v>5714</v>
      </c>
      <c r="AI5569" s="662">
        <v>0</v>
      </c>
    </row>
    <row r="5570" spans="33:35" ht="15" customHeight="1">
      <c r="AG5570" s="661" t="s">
        <v>9202</v>
      </c>
      <c r="AH5570" s="3" t="s">
        <v>5715</v>
      </c>
      <c r="AI5570" s="662">
        <v>0</v>
      </c>
    </row>
    <row r="5571" spans="33:35" ht="15" customHeight="1">
      <c r="AG5571" s="661" t="s">
        <v>9203</v>
      </c>
      <c r="AH5571" s="3" t="s">
        <v>5716</v>
      </c>
      <c r="AI5571" s="662">
        <v>0.26400000000000001</v>
      </c>
    </row>
    <row r="5572" spans="33:35" ht="15" customHeight="1">
      <c r="AG5572" s="661" t="s">
        <v>9204</v>
      </c>
      <c r="AH5572" s="3" t="s">
        <v>5717</v>
      </c>
      <c r="AI5572" s="662">
        <v>0.17499999999999999</v>
      </c>
    </row>
    <row r="5573" spans="33:35" ht="15" customHeight="1">
      <c r="AG5573" s="661" t="s">
        <v>9205</v>
      </c>
      <c r="AH5573" s="3" t="s">
        <v>5718</v>
      </c>
      <c r="AI5573" s="662">
        <v>0</v>
      </c>
    </row>
    <row r="5574" spans="33:35" ht="15" customHeight="1">
      <c r="AG5574" s="661" t="s">
        <v>9206</v>
      </c>
      <c r="AH5574" s="3" t="s">
        <v>5719</v>
      </c>
      <c r="AI5574" s="662">
        <v>6.4999999999999988E-2</v>
      </c>
    </row>
    <row r="5575" spans="33:35" ht="15" customHeight="1">
      <c r="AG5575" s="661" t="s">
        <v>9207</v>
      </c>
      <c r="AH5575" s="3" t="s">
        <v>5720</v>
      </c>
      <c r="AI5575" s="662">
        <v>0</v>
      </c>
    </row>
    <row r="5576" spans="33:35" ht="15" customHeight="1">
      <c r="AG5576" s="661" t="s">
        <v>9208</v>
      </c>
      <c r="AH5576" s="3" t="s">
        <v>5721</v>
      </c>
      <c r="AI5576" s="662">
        <v>0</v>
      </c>
    </row>
    <row r="5577" spans="33:35" ht="15" customHeight="1">
      <c r="AG5577" s="661" t="s">
        <v>9209</v>
      </c>
      <c r="AH5577" s="3" t="s">
        <v>8291</v>
      </c>
      <c r="AI5577" s="662">
        <v>0</v>
      </c>
    </row>
    <row r="5578" spans="33:35" ht="15" customHeight="1">
      <c r="AG5578" s="661" t="s">
        <v>9210</v>
      </c>
      <c r="AH5578" s="3" t="s">
        <v>8292</v>
      </c>
      <c r="AI5578" s="662">
        <v>0</v>
      </c>
    </row>
    <row r="5579" spans="33:35" ht="15" customHeight="1">
      <c r="AG5579" s="661" t="s">
        <v>9211</v>
      </c>
      <c r="AH5579" s="3" t="s">
        <v>8293</v>
      </c>
      <c r="AI5579" s="662">
        <v>0.42799999999999999</v>
      </c>
    </row>
    <row r="5580" spans="33:35" ht="15" customHeight="1">
      <c r="AG5580" s="661" t="s">
        <v>9212</v>
      </c>
      <c r="AH5580" s="3" t="s">
        <v>8294</v>
      </c>
      <c r="AI5580" s="662">
        <v>0.47300000000000003</v>
      </c>
    </row>
    <row r="5581" spans="33:35" ht="15" customHeight="1">
      <c r="AG5581" s="661" t="s">
        <v>9213</v>
      </c>
      <c r="AH5581" s="3" t="s">
        <v>8295</v>
      </c>
      <c r="AI5581" s="662">
        <v>0</v>
      </c>
    </row>
    <row r="5582" spans="33:35" ht="15" customHeight="1">
      <c r="AG5582" s="661" t="s">
        <v>9214</v>
      </c>
      <c r="AH5582" s="3" t="s">
        <v>8296</v>
      </c>
      <c r="AI5582" s="662">
        <v>0.45400000000000001</v>
      </c>
    </row>
    <row r="5583" spans="33:35" ht="15" customHeight="1">
      <c r="AG5583" s="661" t="s">
        <v>9215</v>
      </c>
      <c r="AH5583" s="3" t="s">
        <v>5725</v>
      </c>
      <c r="AI5583" s="662">
        <v>0.38</v>
      </c>
    </row>
    <row r="5584" spans="33:35" ht="15" customHeight="1">
      <c r="AG5584" s="661" t="s">
        <v>9216</v>
      </c>
      <c r="AH5584" s="3" t="s">
        <v>8297</v>
      </c>
      <c r="AI5584" s="662">
        <v>0</v>
      </c>
    </row>
    <row r="5585" spans="33:35" ht="15" customHeight="1">
      <c r="AG5585" s="661" t="s">
        <v>9217</v>
      </c>
      <c r="AH5585" s="3" t="s">
        <v>8463</v>
      </c>
      <c r="AI5585" s="662">
        <v>0.27399999999999997</v>
      </c>
    </row>
    <row r="5586" spans="33:35" ht="15" customHeight="1">
      <c r="AG5586" s="661" t="s">
        <v>9218</v>
      </c>
      <c r="AH5586" s="3" t="s">
        <v>5727</v>
      </c>
      <c r="AI5586" s="662">
        <v>0.433</v>
      </c>
    </row>
    <row r="5587" spans="33:35" ht="15" customHeight="1">
      <c r="AG5587" s="661" t="s">
        <v>9219</v>
      </c>
      <c r="AH5587" s="3" t="s">
        <v>5729</v>
      </c>
      <c r="AI5587" s="662">
        <v>0.46900000000000003</v>
      </c>
    </row>
    <row r="5588" spans="33:35" ht="15" customHeight="1">
      <c r="AG5588" s="661" t="s">
        <v>9220</v>
      </c>
      <c r="AH5588" s="3" t="s">
        <v>5730</v>
      </c>
      <c r="AI5588" s="662">
        <v>0</v>
      </c>
    </row>
    <row r="5589" spans="33:35" ht="15" customHeight="1">
      <c r="AG5589" s="661" t="s">
        <v>9221</v>
      </c>
      <c r="AH5589" s="3" t="s">
        <v>6178</v>
      </c>
      <c r="AI5589" s="662">
        <v>0.41800000000000004</v>
      </c>
    </row>
    <row r="5590" spans="33:35" ht="15" customHeight="1">
      <c r="AG5590" s="661" t="s">
        <v>9222</v>
      </c>
      <c r="AH5590" s="3" t="s">
        <v>5732</v>
      </c>
      <c r="AI5590" s="662">
        <v>0.36699999999999999</v>
      </c>
    </row>
    <row r="5591" spans="33:35" ht="15" customHeight="1">
      <c r="AG5591" s="661" t="s">
        <v>9223</v>
      </c>
      <c r="AH5591" s="3" t="s">
        <v>1901</v>
      </c>
      <c r="AI5591" s="662">
        <v>0.27999999999999997</v>
      </c>
    </row>
    <row r="5592" spans="33:35" ht="15" customHeight="1">
      <c r="AG5592" s="661" t="s">
        <v>9224</v>
      </c>
      <c r="AH5592" s="3" t="s">
        <v>5733</v>
      </c>
      <c r="AI5592" s="662">
        <v>0</v>
      </c>
    </row>
    <row r="5593" spans="33:35" ht="15" customHeight="1">
      <c r="AG5593" s="661" t="s">
        <v>9225</v>
      </c>
      <c r="AH5593" s="3" t="s">
        <v>5734</v>
      </c>
      <c r="AI5593" s="662">
        <v>0</v>
      </c>
    </row>
    <row r="5594" spans="33:35" ht="15" customHeight="1">
      <c r="AG5594" s="661" t="s">
        <v>9226</v>
      </c>
      <c r="AH5594" s="3" t="s">
        <v>5735</v>
      </c>
      <c r="AI5594" s="662">
        <v>0.59500000000000008</v>
      </c>
    </row>
    <row r="5595" spans="33:35" ht="15" customHeight="1">
      <c r="AG5595" s="661" t="s">
        <v>9227</v>
      </c>
      <c r="AH5595" s="3" t="s">
        <v>4062</v>
      </c>
      <c r="AI5595" s="662">
        <v>0</v>
      </c>
    </row>
    <row r="5596" spans="33:35" ht="15" customHeight="1">
      <c r="AG5596" s="661" t="s">
        <v>9228</v>
      </c>
      <c r="AH5596" s="3" t="s">
        <v>5736</v>
      </c>
      <c r="AI5596" s="662">
        <v>0</v>
      </c>
    </row>
    <row r="5597" spans="33:35" ht="15" customHeight="1">
      <c r="AG5597" s="661" t="s">
        <v>9229</v>
      </c>
      <c r="AH5597" s="3" t="s">
        <v>5737</v>
      </c>
      <c r="AI5597" s="662">
        <v>0</v>
      </c>
    </row>
    <row r="5598" spans="33:35" ht="15" customHeight="1">
      <c r="AG5598" s="661" t="s">
        <v>9230</v>
      </c>
      <c r="AH5598" s="3" t="s">
        <v>5738</v>
      </c>
      <c r="AI5598" s="662">
        <v>0</v>
      </c>
    </row>
    <row r="5599" spans="33:35" ht="15" customHeight="1">
      <c r="AG5599" s="661" t="s">
        <v>9231</v>
      </c>
      <c r="AH5599" s="3" t="s">
        <v>8299</v>
      </c>
      <c r="AI5599" s="662">
        <v>0</v>
      </c>
    </row>
    <row r="5600" spans="33:35" ht="15" customHeight="1">
      <c r="AG5600" s="661" t="s">
        <v>9232</v>
      </c>
      <c r="AH5600" s="3" t="s">
        <v>8300</v>
      </c>
      <c r="AI5600" s="662">
        <v>0.50900000000000001</v>
      </c>
    </row>
    <row r="5601" spans="33:35" ht="15" customHeight="1">
      <c r="AG5601" s="661" t="s">
        <v>9233</v>
      </c>
      <c r="AH5601" s="3" t="s">
        <v>5740</v>
      </c>
      <c r="AI5601" s="662">
        <v>0</v>
      </c>
    </row>
    <row r="5602" spans="33:35" ht="15" customHeight="1">
      <c r="AG5602" s="661" t="s">
        <v>9234</v>
      </c>
      <c r="AH5602" s="3" t="s">
        <v>6179</v>
      </c>
      <c r="AI5602" s="662">
        <v>0.50700000000000001</v>
      </c>
    </row>
    <row r="5603" spans="33:35" ht="15" customHeight="1">
      <c r="AG5603" s="661" t="s">
        <v>9235</v>
      </c>
      <c r="AH5603" s="3" t="s">
        <v>5742</v>
      </c>
      <c r="AI5603" s="662">
        <v>0.184</v>
      </c>
    </row>
    <row r="5604" spans="33:35" ht="15" customHeight="1">
      <c r="AG5604" s="661" t="s">
        <v>9236</v>
      </c>
      <c r="AH5604" s="3" t="s">
        <v>4072</v>
      </c>
      <c r="AI5604" s="662">
        <v>0</v>
      </c>
    </row>
    <row r="5605" spans="33:35" ht="15" customHeight="1">
      <c r="AG5605" s="661" t="s">
        <v>9237</v>
      </c>
      <c r="AH5605" s="3" t="s">
        <v>5743</v>
      </c>
      <c r="AI5605" s="662">
        <v>0</v>
      </c>
    </row>
    <row r="5606" spans="33:35" ht="15" customHeight="1">
      <c r="AG5606" s="661" t="s">
        <v>9238</v>
      </c>
      <c r="AH5606" s="3" t="s">
        <v>5744</v>
      </c>
      <c r="AI5606" s="662">
        <v>0.44700000000000001</v>
      </c>
    </row>
    <row r="5607" spans="33:35" ht="15" customHeight="1">
      <c r="AG5607" s="661" t="s">
        <v>9239</v>
      </c>
      <c r="AH5607" s="3" t="s">
        <v>5745</v>
      </c>
      <c r="AI5607" s="662">
        <v>0</v>
      </c>
    </row>
    <row r="5608" spans="33:35" ht="15" customHeight="1">
      <c r="AG5608" s="661" t="s">
        <v>9240</v>
      </c>
      <c r="AH5608" s="3" t="s">
        <v>2219</v>
      </c>
      <c r="AI5608" s="662">
        <v>0</v>
      </c>
    </row>
    <row r="5609" spans="33:35" ht="15" customHeight="1">
      <c r="AG5609" s="661" t="s">
        <v>9241</v>
      </c>
      <c r="AH5609" s="3" t="s">
        <v>5746</v>
      </c>
      <c r="AI5609" s="662">
        <v>0.254</v>
      </c>
    </row>
    <row r="5610" spans="33:35" ht="15" customHeight="1">
      <c r="AG5610" s="661" t="s">
        <v>9242</v>
      </c>
      <c r="AH5610" s="3" t="s">
        <v>5747</v>
      </c>
      <c r="AI5610" s="662">
        <v>0.36699999999999999</v>
      </c>
    </row>
    <row r="5611" spans="33:35" ht="15" customHeight="1">
      <c r="AG5611" s="661" t="s">
        <v>9243</v>
      </c>
      <c r="AH5611" s="3" t="s">
        <v>1404</v>
      </c>
      <c r="AI5611" s="662">
        <v>0</v>
      </c>
    </row>
    <row r="5612" spans="33:35" ht="15" customHeight="1">
      <c r="AG5612" s="661" t="s">
        <v>9244</v>
      </c>
      <c r="AH5612" s="3" t="s">
        <v>4082</v>
      </c>
      <c r="AI5612" s="662">
        <v>0.54</v>
      </c>
    </row>
    <row r="5613" spans="33:35" ht="15" customHeight="1">
      <c r="AG5613" s="661" t="s">
        <v>9245</v>
      </c>
      <c r="AH5613" s="3" t="s">
        <v>5748</v>
      </c>
      <c r="AI5613" s="662">
        <v>1.1329999999999998</v>
      </c>
    </row>
    <row r="5614" spans="33:35" ht="15" customHeight="1">
      <c r="AG5614" s="661" t="s">
        <v>9246</v>
      </c>
      <c r="AH5614" s="3" t="s">
        <v>5749</v>
      </c>
      <c r="AI5614" s="662">
        <v>0.45700000000000002</v>
      </c>
    </row>
    <row r="5615" spans="33:35" ht="15" customHeight="1">
      <c r="AG5615" s="661" t="s">
        <v>9247</v>
      </c>
      <c r="AH5615" s="3" t="s">
        <v>5750</v>
      </c>
      <c r="AI5615" s="662">
        <v>0.40799999999999997</v>
      </c>
    </row>
    <row r="5616" spans="33:35" ht="15" customHeight="1">
      <c r="AG5616" s="661" t="s">
        <v>9248</v>
      </c>
      <c r="AH5616" s="3" t="s">
        <v>8301</v>
      </c>
      <c r="AI5616" s="662">
        <v>0.378</v>
      </c>
    </row>
    <row r="5617" spans="33:35" ht="15" customHeight="1">
      <c r="AG5617" s="661" t="s">
        <v>9249</v>
      </c>
      <c r="AH5617" s="3" t="s">
        <v>8464</v>
      </c>
      <c r="AI5617" s="662">
        <v>0.36200000000000004</v>
      </c>
    </row>
    <row r="5618" spans="33:35" ht="15" customHeight="1">
      <c r="AG5618" s="661" t="s">
        <v>9250</v>
      </c>
      <c r="AH5618" s="3" t="s">
        <v>1422</v>
      </c>
      <c r="AI5618" s="662">
        <v>0</v>
      </c>
    </row>
    <row r="5619" spans="33:35" ht="15" customHeight="1">
      <c r="AG5619" s="661" t="s">
        <v>9251</v>
      </c>
      <c r="AH5619" s="3" t="s">
        <v>5752</v>
      </c>
      <c r="AI5619" s="662">
        <v>0.41300000000000003</v>
      </c>
    </row>
    <row r="5620" spans="33:35" ht="15" customHeight="1">
      <c r="AG5620" s="661" t="s">
        <v>9252</v>
      </c>
      <c r="AH5620" s="3" t="s">
        <v>5753</v>
      </c>
      <c r="AI5620" s="662">
        <v>0.40700000000000003</v>
      </c>
    </row>
    <row r="5621" spans="33:35" ht="15" customHeight="1">
      <c r="AG5621" s="661" t="s">
        <v>9253</v>
      </c>
      <c r="AH5621" s="3" t="s">
        <v>5754</v>
      </c>
      <c r="AI5621" s="662">
        <v>0.40799999999999997</v>
      </c>
    </row>
    <row r="5622" spans="33:35" ht="15" customHeight="1">
      <c r="AG5622" s="661" t="s">
        <v>9254</v>
      </c>
      <c r="AH5622" s="3" t="s">
        <v>4101</v>
      </c>
      <c r="AI5622" s="662">
        <v>0.378</v>
      </c>
    </row>
    <row r="5623" spans="33:35" ht="15" customHeight="1">
      <c r="AG5623" s="661" t="s">
        <v>9255</v>
      </c>
      <c r="AH5623" s="3" t="s">
        <v>5755</v>
      </c>
      <c r="AI5623" s="662">
        <v>0.41499999999999998</v>
      </c>
    </row>
    <row r="5624" spans="33:35" ht="15" customHeight="1">
      <c r="AG5624" s="661" t="s">
        <v>9256</v>
      </c>
      <c r="AH5624" s="3" t="s">
        <v>4105</v>
      </c>
      <c r="AI5624" s="662">
        <v>0.26600000000000001</v>
      </c>
    </row>
    <row r="5625" spans="33:35" ht="15" customHeight="1">
      <c r="AG5625" s="661" t="s">
        <v>9257</v>
      </c>
      <c r="AH5625" s="3" t="s">
        <v>8303</v>
      </c>
      <c r="AI5625" s="662">
        <v>0</v>
      </c>
    </row>
    <row r="5626" spans="33:35" ht="15" customHeight="1">
      <c r="AG5626" s="661" t="s">
        <v>9258</v>
      </c>
      <c r="AH5626" s="3" t="s">
        <v>8304</v>
      </c>
      <c r="AI5626" s="662">
        <v>0.51200000000000001</v>
      </c>
    </row>
    <row r="5627" spans="33:35" ht="15" customHeight="1">
      <c r="AG5627" s="661" t="s">
        <v>9259</v>
      </c>
      <c r="AH5627" s="3" t="s">
        <v>5758</v>
      </c>
      <c r="AI5627" s="662">
        <v>0.45700000000000002</v>
      </c>
    </row>
    <row r="5628" spans="33:35" ht="15" customHeight="1">
      <c r="AG5628" s="661" t="s">
        <v>9260</v>
      </c>
      <c r="AH5628" s="3" t="s">
        <v>5757</v>
      </c>
      <c r="AI5628" s="662">
        <v>0.44800000000000001</v>
      </c>
    </row>
    <row r="5629" spans="33:35" ht="15" customHeight="1">
      <c r="AG5629" s="661" t="s">
        <v>9261</v>
      </c>
      <c r="AH5629" s="3" t="s">
        <v>1420</v>
      </c>
      <c r="AI5629" s="662">
        <v>0</v>
      </c>
    </row>
    <row r="5630" spans="33:35" ht="15" customHeight="1">
      <c r="AG5630" s="661" t="s">
        <v>9262</v>
      </c>
      <c r="AH5630" s="3" t="s">
        <v>4112</v>
      </c>
      <c r="AI5630" s="662">
        <v>0.67400000000000004</v>
      </c>
    </row>
    <row r="5631" spans="33:35" ht="15" customHeight="1">
      <c r="AG5631" s="661" t="s">
        <v>9263</v>
      </c>
      <c r="AH5631" s="3" t="s">
        <v>5759</v>
      </c>
      <c r="AI5631" s="662">
        <v>0.441</v>
      </c>
    </row>
    <row r="5632" spans="33:35" ht="15" customHeight="1">
      <c r="AG5632" s="661" t="s">
        <v>9264</v>
      </c>
      <c r="AH5632" s="3" t="s">
        <v>1215</v>
      </c>
      <c r="AI5632" s="662">
        <v>0</v>
      </c>
    </row>
    <row r="5633" spans="33:35" ht="15" customHeight="1">
      <c r="AG5633" s="661" t="s">
        <v>9265</v>
      </c>
      <c r="AH5633" s="3" t="s">
        <v>8465</v>
      </c>
      <c r="AI5633" s="662">
        <v>0.61399999999999999</v>
      </c>
    </row>
    <row r="5634" spans="33:35" ht="15" customHeight="1">
      <c r="AG5634" s="661" t="s">
        <v>9266</v>
      </c>
      <c r="AH5634" s="3" t="s">
        <v>5761</v>
      </c>
      <c r="AI5634" s="662">
        <v>0.54</v>
      </c>
    </row>
    <row r="5635" spans="33:35" ht="15" customHeight="1">
      <c r="AG5635" s="661" t="s">
        <v>9267</v>
      </c>
      <c r="AH5635" s="3" t="s">
        <v>5762</v>
      </c>
      <c r="AI5635" s="662">
        <v>0.434</v>
      </c>
    </row>
    <row r="5636" spans="33:35" ht="15" customHeight="1">
      <c r="AG5636" s="661" t="s">
        <v>9268</v>
      </c>
      <c r="AH5636" s="3" t="s">
        <v>5763</v>
      </c>
      <c r="AI5636" s="662">
        <v>0</v>
      </c>
    </row>
    <row r="5637" spans="33:35" ht="15" customHeight="1">
      <c r="AG5637" s="661" t="s">
        <v>9269</v>
      </c>
      <c r="AH5637" s="3" t="s">
        <v>5764</v>
      </c>
      <c r="AI5637" s="662">
        <v>0</v>
      </c>
    </row>
    <row r="5638" spans="33:35" ht="15" customHeight="1">
      <c r="AG5638" s="661" t="s">
        <v>9270</v>
      </c>
      <c r="AH5638" s="3" t="s">
        <v>5765</v>
      </c>
      <c r="AI5638" s="662">
        <v>0</v>
      </c>
    </row>
    <row r="5639" spans="33:35" ht="15" customHeight="1">
      <c r="AG5639" s="661" t="s">
        <v>9271</v>
      </c>
      <c r="AH5639" s="3" t="s">
        <v>8305</v>
      </c>
      <c r="AI5639" s="662">
        <v>0</v>
      </c>
    </row>
    <row r="5640" spans="33:35" ht="15" customHeight="1">
      <c r="AG5640" s="661" t="s">
        <v>9272</v>
      </c>
      <c r="AH5640" s="3" t="s">
        <v>8306</v>
      </c>
      <c r="AI5640" s="662">
        <v>0</v>
      </c>
    </row>
    <row r="5641" spans="33:35" ht="15" customHeight="1">
      <c r="AG5641" s="661" t="s">
        <v>9273</v>
      </c>
      <c r="AH5641" s="3" t="s">
        <v>8307</v>
      </c>
      <c r="AI5641" s="662">
        <v>0.59399999999999997</v>
      </c>
    </row>
    <row r="5642" spans="33:35" ht="15" customHeight="1">
      <c r="AG5642" s="661" t="s">
        <v>9274</v>
      </c>
      <c r="AH5642" s="3" t="s">
        <v>5767</v>
      </c>
      <c r="AI5642" s="662">
        <v>0.46200000000000002</v>
      </c>
    </row>
    <row r="5643" spans="33:35" ht="15" customHeight="1">
      <c r="AG5643" s="661" t="s">
        <v>9275</v>
      </c>
      <c r="AH5643" s="3" t="s">
        <v>5768</v>
      </c>
      <c r="AI5643" s="662">
        <v>0.55599999999999994</v>
      </c>
    </row>
    <row r="5644" spans="33:35" ht="15" customHeight="1">
      <c r="AG5644" s="661" t="s">
        <v>9276</v>
      </c>
      <c r="AH5644" s="3" t="s">
        <v>4143</v>
      </c>
      <c r="AI5644" s="662">
        <v>0</v>
      </c>
    </row>
    <row r="5645" spans="33:35" ht="15" customHeight="1">
      <c r="AG5645" s="661" t="s">
        <v>9277</v>
      </c>
      <c r="AH5645" s="3" t="s">
        <v>5772</v>
      </c>
      <c r="AI5645" s="662">
        <v>0.45399999999999996</v>
      </c>
    </row>
    <row r="5646" spans="33:35" ht="15" customHeight="1">
      <c r="AG5646" s="661" t="s">
        <v>9278</v>
      </c>
      <c r="AH5646" s="3" t="s">
        <v>5770</v>
      </c>
      <c r="AI5646" s="662">
        <v>0.47499999999999998</v>
      </c>
    </row>
    <row r="5647" spans="33:35" ht="15" customHeight="1">
      <c r="AG5647" s="661" t="s">
        <v>9279</v>
      </c>
      <c r="AH5647" s="3" t="s">
        <v>4149</v>
      </c>
      <c r="AI5647" s="662">
        <v>0</v>
      </c>
    </row>
    <row r="5648" spans="33:35" ht="15" customHeight="1">
      <c r="AG5648" s="661" t="s">
        <v>9280</v>
      </c>
      <c r="AH5648" s="3" t="s">
        <v>4151</v>
      </c>
      <c r="AI5648" s="662">
        <v>0.36200000000000004</v>
      </c>
    </row>
    <row r="5649" spans="33:35" ht="15" customHeight="1">
      <c r="AG5649" s="661" t="s">
        <v>9281</v>
      </c>
      <c r="AH5649" s="3" t="s">
        <v>8308</v>
      </c>
      <c r="AI5649" s="662">
        <v>0.17599999999999999</v>
      </c>
    </row>
    <row r="5650" spans="33:35" ht="15" customHeight="1">
      <c r="AG5650" s="661" t="s">
        <v>9282</v>
      </c>
      <c r="AH5650" s="3" t="s">
        <v>8309</v>
      </c>
      <c r="AI5650" s="662">
        <v>0</v>
      </c>
    </row>
    <row r="5651" spans="33:35" ht="15" customHeight="1">
      <c r="AG5651" s="661" t="s">
        <v>9283</v>
      </c>
      <c r="AH5651" s="3" t="s">
        <v>8310</v>
      </c>
      <c r="AI5651" s="662">
        <v>0.41300000000000003</v>
      </c>
    </row>
    <row r="5652" spans="33:35" ht="15" customHeight="1">
      <c r="AG5652" s="661" t="s">
        <v>9284</v>
      </c>
      <c r="AH5652" s="3" t="s">
        <v>8466</v>
      </c>
      <c r="AI5652" s="662">
        <v>1.1919999999999999</v>
      </c>
    </row>
    <row r="5653" spans="33:35" ht="15" customHeight="1">
      <c r="AG5653" s="661" t="s">
        <v>9285</v>
      </c>
      <c r="AH5653" s="3" t="s">
        <v>5773</v>
      </c>
      <c r="AI5653" s="662">
        <v>0.40900000000000003</v>
      </c>
    </row>
    <row r="5654" spans="33:35" ht="15" customHeight="1">
      <c r="AG5654" s="661" t="s">
        <v>9286</v>
      </c>
      <c r="AH5654" s="3" t="s">
        <v>4158</v>
      </c>
      <c r="AI5654" s="662">
        <v>0</v>
      </c>
    </row>
    <row r="5655" spans="33:35" ht="15" customHeight="1">
      <c r="AG5655" s="661" t="s">
        <v>9287</v>
      </c>
      <c r="AH5655" s="3" t="s">
        <v>5774</v>
      </c>
      <c r="AI5655" s="662">
        <v>0.378</v>
      </c>
    </row>
    <row r="5656" spans="33:35" ht="15" customHeight="1">
      <c r="AG5656" s="661" t="s">
        <v>9288</v>
      </c>
      <c r="AH5656" s="3" t="s">
        <v>4162</v>
      </c>
      <c r="AI5656" s="662">
        <v>0</v>
      </c>
    </row>
    <row r="5657" spans="33:35" ht="15" customHeight="1">
      <c r="AG5657" s="661" t="s">
        <v>9289</v>
      </c>
      <c r="AH5657" s="3" t="s">
        <v>4164</v>
      </c>
      <c r="AI5657" s="662">
        <v>0.21299999999999999</v>
      </c>
    </row>
    <row r="5658" spans="33:35" ht="15" customHeight="1">
      <c r="AG5658" s="661" t="s">
        <v>9290</v>
      </c>
      <c r="AH5658" s="3" t="s">
        <v>4166</v>
      </c>
      <c r="AI5658" s="662">
        <v>0.29799999999999999</v>
      </c>
    </row>
    <row r="5659" spans="33:35" ht="15" customHeight="1">
      <c r="AG5659" s="661" t="s">
        <v>9291</v>
      </c>
      <c r="AH5659" s="3" t="s">
        <v>4168</v>
      </c>
      <c r="AI5659" s="662">
        <v>0.31900000000000001</v>
      </c>
    </row>
    <row r="5660" spans="33:35" ht="15" customHeight="1">
      <c r="AG5660" s="661" t="s">
        <v>9292</v>
      </c>
      <c r="AH5660" s="3" t="s">
        <v>4170</v>
      </c>
      <c r="AI5660" s="662">
        <v>0.38300000000000001</v>
      </c>
    </row>
    <row r="5661" spans="33:35" ht="15" customHeight="1">
      <c r="AG5661" s="661" t="s">
        <v>9293</v>
      </c>
      <c r="AH5661" s="3" t="s">
        <v>4172</v>
      </c>
      <c r="AI5661" s="662">
        <v>0.36099999999999999</v>
      </c>
    </row>
    <row r="5662" spans="33:35" ht="15" customHeight="1">
      <c r="AG5662" s="661" t="s">
        <v>9294</v>
      </c>
      <c r="AH5662" s="3" t="s">
        <v>4174</v>
      </c>
      <c r="AI5662" s="662">
        <v>0.34</v>
      </c>
    </row>
    <row r="5663" spans="33:35" ht="15" customHeight="1">
      <c r="AG5663" s="661" t="s">
        <v>9295</v>
      </c>
      <c r="AH5663" s="3" t="s">
        <v>4176</v>
      </c>
      <c r="AI5663" s="662">
        <v>0.27599999999999997</v>
      </c>
    </row>
    <row r="5664" spans="33:35" ht="15" customHeight="1">
      <c r="AG5664" s="661" t="s">
        <v>9296</v>
      </c>
      <c r="AH5664" s="3" t="s">
        <v>5775</v>
      </c>
      <c r="AI5664" s="662">
        <v>0.17</v>
      </c>
    </row>
    <row r="5665" spans="33:35" ht="15" customHeight="1">
      <c r="AG5665" s="661" t="s">
        <v>9297</v>
      </c>
      <c r="AH5665" s="3" t="s">
        <v>5776</v>
      </c>
      <c r="AI5665" s="662">
        <v>0.40400000000000003</v>
      </c>
    </row>
    <row r="5666" spans="33:35" ht="15" customHeight="1">
      <c r="AG5666" s="661" t="s">
        <v>9298</v>
      </c>
      <c r="AH5666" s="3" t="s">
        <v>5777</v>
      </c>
      <c r="AI5666" s="662">
        <v>0.54100000000000004</v>
      </c>
    </row>
    <row r="5667" spans="33:35" ht="15" customHeight="1">
      <c r="AG5667" s="661" t="s">
        <v>9299</v>
      </c>
      <c r="AH5667" s="3" t="s">
        <v>5778</v>
      </c>
      <c r="AI5667" s="662">
        <v>0</v>
      </c>
    </row>
    <row r="5668" spans="33:35" ht="15" customHeight="1">
      <c r="AG5668" s="661" t="s">
        <v>9300</v>
      </c>
      <c r="AH5668" s="3" t="s">
        <v>6180</v>
      </c>
      <c r="AI5668" s="662">
        <v>0.38499999999999995</v>
      </c>
    </row>
    <row r="5669" spans="33:35" ht="15" customHeight="1">
      <c r="AG5669" s="661" t="s">
        <v>9301</v>
      </c>
      <c r="AH5669" s="3" t="s">
        <v>1916</v>
      </c>
      <c r="AI5669" s="662">
        <v>0</v>
      </c>
    </row>
    <row r="5670" spans="33:35" ht="15" customHeight="1">
      <c r="AG5670" s="661" t="s">
        <v>9302</v>
      </c>
      <c r="AH5670" s="3" t="s">
        <v>8312</v>
      </c>
      <c r="AI5670" s="662">
        <v>0</v>
      </c>
    </row>
    <row r="5671" spans="33:35" ht="15" customHeight="1">
      <c r="AG5671" s="661" t="s">
        <v>9303</v>
      </c>
      <c r="AH5671" s="3" t="s">
        <v>8313</v>
      </c>
      <c r="AI5671" s="662">
        <v>0</v>
      </c>
    </row>
    <row r="5672" spans="33:35" ht="15" customHeight="1">
      <c r="AG5672" s="661" t="s">
        <v>9304</v>
      </c>
      <c r="AH5672" s="3" t="s">
        <v>8314</v>
      </c>
      <c r="AI5672" s="662">
        <v>0.13300000000000001</v>
      </c>
    </row>
    <row r="5673" spans="33:35" ht="15" customHeight="1">
      <c r="AG5673" s="661" t="s">
        <v>9305</v>
      </c>
      <c r="AH5673" s="3" t="s">
        <v>8315</v>
      </c>
      <c r="AI5673" s="662">
        <v>0</v>
      </c>
    </row>
    <row r="5674" spans="33:35" ht="15" customHeight="1">
      <c r="AG5674" s="661" t="s">
        <v>9306</v>
      </c>
      <c r="AH5674" s="3" t="s">
        <v>8316</v>
      </c>
      <c r="AI5674" s="662">
        <v>0.22900000000000001</v>
      </c>
    </row>
    <row r="5675" spans="33:35" ht="15" customHeight="1">
      <c r="AG5675" s="661" t="s">
        <v>9307</v>
      </c>
      <c r="AH5675" s="3" t="s">
        <v>8467</v>
      </c>
      <c r="AI5675" s="662">
        <v>0</v>
      </c>
    </row>
    <row r="5676" spans="33:35" ht="15" customHeight="1">
      <c r="AG5676" s="661" t="s">
        <v>9308</v>
      </c>
      <c r="AH5676" s="3" t="s">
        <v>8468</v>
      </c>
      <c r="AI5676" s="662">
        <v>0.47</v>
      </c>
    </row>
    <row r="5677" spans="33:35" ht="15" customHeight="1">
      <c r="AG5677" s="661" t="s">
        <v>9309</v>
      </c>
      <c r="AH5677" s="3" t="s">
        <v>4188</v>
      </c>
      <c r="AI5677" s="662">
        <v>0</v>
      </c>
    </row>
    <row r="5678" spans="33:35" ht="15" customHeight="1">
      <c r="AG5678" s="661" t="s">
        <v>9310</v>
      </c>
      <c r="AH5678" s="3" t="s">
        <v>5780</v>
      </c>
      <c r="AI5678" s="662">
        <v>0.221</v>
      </c>
    </row>
    <row r="5679" spans="33:35" ht="15" customHeight="1">
      <c r="AG5679" s="661" t="s">
        <v>9311</v>
      </c>
      <c r="AH5679" s="3" t="s">
        <v>6181</v>
      </c>
      <c r="AI5679" s="662">
        <v>0.378</v>
      </c>
    </row>
    <row r="5680" spans="33:35" ht="15" customHeight="1">
      <c r="AG5680" s="661" t="s">
        <v>9312</v>
      </c>
      <c r="AH5680" s="3" t="s">
        <v>4193</v>
      </c>
      <c r="AI5680" s="662">
        <v>0</v>
      </c>
    </row>
    <row r="5681" spans="33:35" ht="15" customHeight="1">
      <c r="AG5681" s="661" t="s">
        <v>9313</v>
      </c>
      <c r="AH5681" s="3" t="s">
        <v>5781</v>
      </c>
      <c r="AI5681" s="662">
        <v>0.57200000000000006</v>
      </c>
    </row>
    <row r="5682" spans="33:35" ht="15" customHeight="1">
      <c r="AG5682" s="661" t="s">
        <v>9314</v>
      </c>
      <c r="AH5682" s="3" t="s">
        <v>2642</v>
      </c>
      <c r="AI5682" s="662">
        <v>0</v>
      </c>
    </row>
    <row r="5683" spans="33:35" ht="15" customHeight="1">
      <c r="AG5683" s="661" t="s">
        <v>9315</v>
      </c>
      <c r="AH5683" s="3" t="s">
        <v>4198</v>
      </c>
      <c r="AI5683" s="662">
        <v>0.29899999999999999</v>
      </c>
    </row>
    <row r="5684" spans="33:35" ht="15" customHeight="1">
      <c r="AG5684" s="661" t="s">
        <v>9316</v>
      </c>
      <c r="AH5684" s="3" t="s">
        <v>8319</v>
      </c>
      <c r="AI5684" s="662">
        <v>0.39599999999999996</v>
      </c>
    </row>
    <row r="5685" spans="33:35" ht="15" customHeight="1">
      <c r="AG5685" s="661" t="s">
        <v>9317</v>
      </c>
      <c r="AH5685" s="3" t="s">
        <v>5784</v>
      </c>
      <c r="AI5685" s="662">
        <v>0.38499999999999995</v>
      </c>
    </row>
    <row r="5686" spans="33:35" ht="15" customHeight="1">
      <c r="AG5686" s="661" t="s">
        <v>9318</v>
      </c>
      <c r="AH5686" s="3" t="s">
        <v>5786</v>
      </c>
      <c r="AI5686" s="662">
        <v>0.49200000000000005</v>
      </c>
    </row>
    <row r="5687" spans="33:35" ht="15" customHeight="1">
      <c r="AG5687" s="661" t="s">
        <v>9319</v>
      </c>
      <c r="AH5687" s="3" t="s">
        <v>5790</v>
      </c>
      <c r="AI5687" s="662">
        <v>0</v>
      </c>
    </row>
    <row r="5688" spans="33:35" ht="15" customHeight="1">
      <c r="AG5688" s="661" t="s">
        <v>9320</v>
      </c>
      <c r="AH5688" s="3" t="s">
        <v>6182</v>
      </c>
      <c r="AI5688" s="662">
        <v>0.49799999999999994</v>
      </c>
    </row>
    <row r="5689" spans="33:35" ht="15" customHeight="1">
      <c r="AG5689" s="661" t="s">
        <v>9321</v>
      </c>
      <c r="AH5689" s="3" t="s">
        <v>5792</v>
      </c>
      <c r="AI5689" s="662">
        <v>0.59399999999999997</v>
      </c>
    </row>
    <row r="5690" spans="33:35" ht="15" customHeight="1">
      <c r="AG5690" s="661" t="s">
        <v>9322</v>
      </c>
      <c r="AH5690" s="3" t="s">
        <v>5793</v>
      </c>
      <c r="AI5690" s="662">
        <v>0.42799999999999999</v>
      </c>
    </row>
    <row r="5691" spans="33:35" ht="15" customHeight="1">
      <c r="AG5691" s="661" t="s">
        <v>9323</v>
      </c>
      <c r="AH5691" s="3" t="s">
        <v>1418</v>
      </c>
      <c r="AI5691" s="662">
        <v>0</v>
      </c>
    </row>
    <row r="5692" spans="33:35" ht="15" customHeight="1">
      <c r="AG5692" s="661" t="s">
        <v>9324</v>
      </c>
      <c r="AH5692" s="3" t="s">
        <v>4215</v>
      </c>
      <c r="AI5692" s="662">
        <v>0</v>
      </c>
    </row>
    <row r="5693" spans="33:35" ht="15" customHeight="1">
      <c r="AG5693" s="661" t="s">
        <v>9325</v>
      </c>
      <c r="AH5693" s="3" t="s">
        <v>5794</v>
      </c>
      <c r="AI5693" s="662">
        <v>0</v>
      </c>
    </row>
    <row r="5694" spans="33:35" ht="15" customHeight="1">
      <c r="AG5694" s="661" t="s">
        <v>9326</v>
      </c>
      <c r="AH5694" s="3" t="s">
        <v>5795</v>
      </c>
      <c r="AI5694" s="662">
        <v>0</v>
      </c>
    </row>
    <row r="5695" spans="33:35" ht="15" customHeight="1">
      <c r="AG5695" s="661" t="s">
        <v>9327</v>
      </c>
      <c r="AH5695" s="3" t="s">
        <v>8320</v>
      </c>
      <c r="AI5695" s="662">
        <v>0</v>
      </c>
    </row>
    <row r="5696" spans="33:35" ht="15" customHeight="1">
      <c r="AG5696" s="661" t="s">
        <v>9328</v>
      </c>
      <c r="AH5696" s="3" t="s">
        <v>8321</v>
      </c>
      <c r="AI5696" s="662">
        <v>0</v>
      </c>
    </row>
    <row r="5697" spans="33:35" ht="15" customHeight="1">
      <c r="AG5697" s="661" t="s">
        <v>9329</v>
      </c>
      <c r="AH5697" s="3" t="s">
        <v>8322</v>
      </c>
      <c r="AI5697" s="662">
        <v>0.55199999999999994</v>
      </c>
    </row>
    <row r="5698" spans="33:35" ht="15" customHeight="1">
      <c r="AG5698" s="661" t="s">
        <v>9330</v>
      </c>
      <c r="AH5698" s="3" t="s">
        <v>5799</v>
      </c>
      <c r="AI5698" s="662">
        <v>0.47499999999999998</v>
      </c>
    </row>
    <row r="5699" spans="33:35" ht="15" customHeight="1">
      <c r="AG5699" s="661" t="s">
        <v>9331</v>
      </c>
      <c r="AH5699" s="3" t="s">
        <v>5797</v>
      </c>
      <c r="AI5699" s="662">
        <v>0</v>
      </c>
    </row>
    <row r="5700" spans="33:35" ht="15" customHeight="1">
      <c r="AG5700" s="661" t="s">
        <v>9332</v>
      </c>
      <c r="AH5700" s="3" t="s">
        <v>5798</v>
      </c>
      <c r="AI5700" s="662">
        <v>0.45899999999999996</v>
      </c>
    </row>
    <row r="5701" spans="33:35" ht="15" customHeight="1">
      <c r="AG5701" s="661" t="s">
        <v>9333</v>
      </c>
      <c r="AH5701" s="3" t="s">
        <v>8323</v>
      </c>
      <c r="AI5701" s="662">
        <v>0</v>
      </c>
    </row>
    <row r="5702" spans="33:35" ht="15" customHeight="1">
      <c r="AG5702" s="661" t="s">
        <v>9334</v>
      </c>
      <c r="AH5702" s="3" t="s">
        <v>8469</v>
      </c>
      <c r="AI5702" s="662">
        <v>0.46200000000000002</v>
      </c>
    </row>
    <row r="5703" spans="33:35" ht="15" customHeight="1">
      <c r="AG5703" s="661" t="s">
        <v>9335</v>
      </c>
      <c r="AH5703" s="3" t="s">
        <v>8470</v>
      </c>
      <c r="AI5703" s="662">
        <v>0.54600000000000004</v>
      </c>
    </row>
    <row r="5704" spans="33:35" ht="15" customHeight="1">
      <c r="AG5704" s="661" t="s">
        <v>9336</v>
      </c>
      <c r="AH5704" s="3" t="s">
        <v>8326</v>
      </c>
      <c r="AI5704" s="662">
        <v>0</v>
      </c>
    </row>
    <row r="5705" spans="33:35" ht="15" customHeight="1">
      <c r="AG5705" s="661" t="s">
        <v>9337</v>
      </c>
      <c r="AH5705" s="3" t="s">
        <v>8471</v>
      </c>
      <c r="AI5705" s="662">
        <v>0.39200000000000002</v>
      </c>
    </row>
    <row r="5706" spans="33:35" ht="15" customHeight="1">
      <c r="AG5706" s="661" t="s">
        <v>9338</v>
      </c>
      <c r="AH5706" s="3" t="s">
        <v>2653</v>
      </c>
      <c r="AI5706" s="662">
        <v>0</v>
      </c>
    </row>
    <row r="5707" spans="33:35" ht="15" customHeight="1">
      <c r="AG5707" s="661" t="s">
        <v>9339</v>
      </c>
      <c r="AH5707" s="3" t="s">
        <v>2654</v>
      </c>
      <c r="AI5707" s="662">
        <v>0.19400000000000001</v>
      </c>
    </row>
    <row r="5708" spans="33:35" ht="15" customHeight="1">
      <c r="AG5708" s="661" t="s">
        <v>9340</v>
      </c>
      <c r="AH5708" s="3" t="s">
        <v>5805</v>
      </c>
      <c r="AI5708" s="662">
        <v>0.26699999999999996</v>
      </c>
    </row>
    <row r="5709" spans="33:35" ht="15" customHeight="1">
      <c r="AG5709" s="661" t="s">
        <v>9341</v>
      </c>
      <c r="AH5709" s="3" t="s">
        <v>8328</v>
      </c>
      <c r="AI5709" s="662">
        <v>0.29300000000000004</v>
      </c>
    </row>
    <row r="5710" spans="33:35" ht="15" customHeight="1">
      <c r="AG5710" s="661" t="s">
        <v>9342</v>
      </c>
      <c r="AH5710" s="3" t="s">
        <v>8329</v>
      </c>
      <c r="AI5710" s="662">
        <v>0.32600000000000001</v>
      </c>
    </row>
    <row r="5711" spans="33:35" ht="15" customHeight="1">
      <c r="AG5711" s="661" t="s">
        <v>9343</v>
      </c>
      <c r="AH5711" s="3" t="s">
        <v>8330</v>
      </c>
      <c r="AI5711" s="662">
        <v>0.46099999999999997</v>
      </c>
    </row>
    <row r="5712" spans="33:35" ht="15" customHeight="1">
      <c r="AG5712" s="661" t="s">
        <v>9344</v>
      </c>
      <c r="AH5712" s="3" t="s">
        <v>4240</v>
      </c>
      <c r="AI5712" s="662">
        <v>0.378</v>
      </c>
    </row>
    <row r="5713" spans="33:35" ht="15" customHeight="1">
      <c r="AG5713" s="661" t="s">
        <v>9345</v>
      </c>
      <c r="AH5713" s="3" t="s">
        <v>5807</v>
      </c>
      <c r="AI5713" s="662">
        <v>0.55199999999999994</v>
      </c>
    </row>
    <row r="5714" spans="33:35" ht="15" customHeight="1">
      <c r="AG5714" s="661" t="s">
        <v>9346</v>
      </c>
      <c r="AH5714" s="3" t="s">
        <v>8331</v>
      </c>
      <c r="AI5714" s="662">
        <v>0</v>
      </c>
    </row>
    <row r="5715" spans="33:35" ht="15" customHeight="1">
      <c r="AG5715" s="661" t="s">
        <v>9347</v>
      </c>
      <c r="AH5715" s="3" t="s">
        <v>8472</v>
      </c>
      <c r="AI5715" s="662">
        <v>0.42000000000000004</v>
      </c>
    </row>
    <row r="5716" spans="33:35" ht="15" customHeight="1">
      <c r="AG5716" s="661" t="s">
        <v>9348</v>
      </c>
      <c r="AH5716" s="3" t="s">
        <v>5809</v>
      </c>
      <c r="AI5716" s="662">
        <v>0.36200000000000004</v>
      </c>
    </row>
    <row r="5717" spans="33:35" ht="15" customHeight="1">
      <c r="AG5717" s="661" t="s">
        <v>9349</v>
      </c>
      <c r="AH5717" s="3" t="s">
        <v>5810</v>
      </c>
      <c r="AI5717" s="662">
        <v>0.47</v>
      </c>
    </row>
    <row r="5718" spans="33:35" ht="15" customHeight="1">
      <c r="AG5718" s="661" t="s">
        <v>9350</v>
      </c>
      <c r="AH5718" s="3" t="s">
        <v>5811</v>
      </c>
      <c r="AI5718" s="662">
        <v>0.38300000000000001</v>
      </c>
    </row>
    <row r="5719" spans="33:35" ht="15" customHeight="1">
      <c r="AG5719" s="661" t="s">
        <v>9351</v>
      </c>
      <c r="AH5719" s="3" t="s">
        <v>5812</v>
      </c>
      <c r="AI5719" s="662">
        <v>0.34</v>
      </c>
    </row>
    <row r="5720" spans="33:35" ht="15" customHeight="1">
      <c r="AG5720" s="661" t="s">
        <v>9352</v>
      </c>
      <c r="AH5720" s="3" t="s">
        <v>6183</v>
      </c>
      <c r="AI5720" s="662">
        <v>0</v>
      </c>
    </row>
    <row r="5721" spans="33:35" ht="15" customHeight="1">
      <c r="AG5721" s="661" t="s">
        <v>9353</v>
      </c>
      <c r="AH5721" s="3" t="s">
        <v>6184</v>
      </c>
      <c r="AI5721" s="662">
        <v>0.29899999999999999</v>
      </c>
    </row>
    <row r="5722" spans="33:35" ht="15" customHeight="1">
      <c r="AG5722" s="661" t="s">
        <v>9354</v>
      </c>
      <c r="AH5722" s="3" t="s">
        <v>6185</v>
      </c>
      <c r="AI5722" s="662">
        <v>0.441</v>
      </c>
    </row>
    <row r="5723" spans="33:35" ht="15" customHeight="1">
      <c r="AG5723" s="661" t="s">
        <v>9355</v>
      </c>
      <c r="AH5723" s="3" t="s">
        <v>5816</v>
      </c>
      <c r="AI5723" s="662">
        <v>0.36200000000000004</v>
      </c>
    </row>
    <row r="5724" spans="33:35" ht="15" customHeight="1">
      <c r="AG5724" s="661" t="s">
        <v>9356</v>
      </c>
      <c r="AH5724" s="3" t="s">
        <v>5817</v>
      </c>
      <c r="AI5724" s="662">
        <v>0.54299999999999993</v>
      </c>
    </row>
    <row r="5725" spans="33:35" ht="15" customHeight="1">
      <c r="AG5725" s="661" t="s">
        <v>9357</v>
      </c>
      <c r="AH5725" s="3" t="s">
        <v>4259</v>
      </c>
      <c r="AI5725" s="662">
        <v>0</v>
      </c>
    </row>
    <row r="5726" spans="33:35" ht="15" customHeight="1">
      <c r="AG5726" s="661" t="s">
        <v>9358</v>
      </c>
      <c r="AH5726" s="3" t="s">
        <v>5818</v>
      </c>
      <c r="AI5726" s="662">
        <v>0</v>
      </c>
    </row>
    <row r="5727" spans="33:35" ht="15" customHeight="1">
      <c r="AG5727" s="661" t="s">
        <v>9359</v>
      </c>
      <c r="AH5727" s="3" t="s">
        <v>5819</v>
      </c>
      <c r="AI5727" s="662">
        <v>0</v>
      </c>
    </row>
    <row r="5728" spans="33:35" ht="15" customHeight="1">
      <c r="AG5728" s="661" t="s">
        <v>9360</v>
      </c>
      <c r="AH5728" s="3" t="s">
        <v>5820</v>
      </c>
      <c r="AI5728" s="662">
        <v>0</v>
      </c>
    </row>
    <row r="5729" spans="33:35" ht="15" customHeight="1">
      <c r="AG5729" s="661" t="s">
        <v>9361</v>
      </c>
      <c r="AH5729" s="3" t="s">
        <v>5821</v>
      </c>
      <c r="AI5729" s="662">
        <v>0</v>
      </c>
    </row>
    <row r="5730" spans="33:35" ht="15" customHeight="1">
      <c r="AG5730" s="661" t="s">
        <v>9362</v>
      </c>
      <c r="AH5730" s="3" t="s">
        <v>5822</v>
      </c>
      <c r="AI5730" s="662">
        <v>0</v>
      </c>
    </row>
    <row r="5731" spans="33:35" ht="15" customHeight="1">
      <c r="AG5731" s="661" t="s">
        <v>9363</v>
      </c>
      <c r="AH5731" s="3" t="s">
        <v>8332</v>
      </c>
      <c r="AI5731" s="662">
        <v>0</v>
      </c>
    </row>
    <row r="5732" spans="33:35" ht="15" customHeight="1">
      <c r="AG5732" s="661" t="s">
        <v>9364</v>
      </c>
      <c r="AH5732" s="3" t="s">
        <v>8333</v>
      </c>
      <c r="AI5732" s="662">
        <v>0</v>
      </c>
    </row>
    <row r="5733" spans="33:35" ht="15" customHeight="1">
      <c r="AG5733" s="661" t="s">
        <v>9365</v>
      </c>
      <c r="AH5733" s="3" t="s">
        <v>8334</v>
      </c>
      <c r="AI5733" s="662">
        <v>0.41599999999999998</v>
      </c>
    </row>
    <row r="5734" spans="33:35" ht="15" customHeight="1">
      <c r="AG5734" s="661" t="s">
        <v>9366</v>
      </c>
      <c r="AH5734" s="3" t="s">
        <v>5824</v>
      </c>
      <c r="AI5734" s="662">
        <v>0</v>
      </c>
    </row>
    <row r="5735" spans="33:35" ht="15" customHeight="1">
      <c r="AG5735" s="661" t="s">
        <v>9367</v>
      </c>
      <c r="AH5735" s="3" t="s">
        <v>8335</v>
      </c>
      <c r="AI5735" s="662">
        <v>0</v>
      </c>
    </row>
    <row r="5736" spans="33:35" ht="15" customHeight="1">
      <c r="AG5736" s="661" t="s">
        <v>9368</v>
      </c>
      <c r="AH5736" s="3" t="s">
        <v>8336</v>
      </c>
      <c r="AI5736" s="662">
        <v>0.08</v>
      </c>
    </row>
    <row r="5737" spans="33:35" ht="15" customHeight="1">
      <c r="AG5737" s="661" t="s">
        <v>9369</v>
      </c>
      <c r="AH5737" s="3" t="s">
        <v>4264</v>
      </c>
      <c r="AI5737" s="662">
        <v>0</v>
      </c>
    </row>
    <row r="5738" spans="33:35" ht="15" customHeight="1">
      <c r="AG5738" s="661" t="s">
        <v>9370</v>
      </c>
      <c r="AH5738" s="3" t="s">
        <v>4266</v>
      </c>
      <c r="AI5738" s="662">
        <v>0</v>
      </c>
    </row>
    <row r="5739" spans="33:35" ht="15" customHeight="1">
      <c r="AG5739" s="661" t="s">
        <v>9371</v>
      </c>
      <c r="AH5739" s="3" t="s">
        <v>5826</v>
      </c>
      <c r="AI5739" s="662">
        <v>0.39800000000000002</v>
      </c>
    </row>
    <row r="5740" spans="33:35" ht="15" customHeight="1">
      <c r="AG5740" s="661" t="s">
        <v>9372</v>
      </c>
      <c r="AH5740" s="3" t="s">
        <v>8337</v>
      </c>
      <c r="AI5740" s="662">
        <v>0.373</v>
      </c>
    </row>
    <row r="5741" spans="33:35" ht="15" customHeight="1">
      <c r="AG5741" s="661" t="s">
        <v>9373</v>
      </c>
      <c r="AH5741" s="3" t="s">
        <v>1934</v>
      </c>
      <c r="AI5741" s="662">
        <v>0</v>
      </c>
    </row>
    <row r="5742" spans="33:35" ht="15" customHeight="1">
      <c r="AG5742" s="661" t="s">
        <v>9374</v>
      </c>
      <c r="AH5742" s="3" t="s">
        <v>2260</v>
      </c>
      <c r="AI5742" s="662">
        <v>0</v>
      </c>
    </row>
    <row r="5743" spans="33:35" ht="15" customHeight="1">
      <c r="AG5743" s="661" t="s">
        <v>9375</v>
      </c>
      <c r="AH5743" s="3" t="s">
        <v>2666</v>
      </c>
      <c r="AI5743" s="662">
        <v>0</v>
      </c>
    </row>
    <row r="5744" spans="33:35" ht="15" customHeight="1">
      <c r="AG5744" s="661" t="s">
        <v>9376</v>
      </c>
      <c r="AH5744" s="3" t="s">
        <v>2667</v>
      </c>
      <c r="AI5744" s="662">
        <v>0</v>
      </c>
    </row>
    <row r="5745" spans="33:35" ht="15" customHeight="1">
      <c r="AG5745" s="661" t="s">
        <v>9377</v>
      </c>
      <c r="AH5745" s="3" t="s">
        <v>4274</v>
      </c>
      <c r="AI5745" s="662">
        <v>0</v>
      </c>
    </row>
    <row r="5746" spans="33:35" ht="15" customHeight="1">
      <c r="AG5746" s="661" t="s">
        <v>9378</v>
      </c>
      <c r="AH5746" s="3" t="s">
        <v>4276</v>
      </c>
      <c r="AI5746" s="662">
        <v>0</v>
      </c>
    </row>
    <row r="5747" spans="33:35" ht="15" customHeight="1">
      <c r="AG5747" s="661" t="s">
        <v>9379</v>
      </c>
      <c r="AH5747" s="3" t="s">
        <v>5830</v>
      </c>
      <c r="AI5747" s="662">
        <v>0</v>
      </c>
    </row>
    <row r="5748" spans="33:35" ht="15" customHeight="1">
      <c r="AG5748" s="661" t="s">
        <v>9380</v>
      </c>
      <c r="AH5748" s="3" t="s">
        <v>5831</v>
      </c>
      <c r="AI5748" s="662">
        <v>0</v>
      </c>
    </row>
    <row r="5749" spans="33:35" ht="15" customHeight="1">
      <c r="AG5749" s="661" t="s">
        <v>9381</v>
      </c>
      <c r="AH5749" s="3" t="s">
        <v>5832</v>
      </c>
      <c r="AI5749" s="662">
        <v>0</v>
      </c>
    </row>
    <row r="5750" spans="33:35" ht="15" customHeight="1">
      <c r="AG5750" s="661" t="s">
        <v>9382</v>
      </c>
      <c r="AH5750" s="3" t="s">
        <v>8338</v>
      </c>
      <c r="AI5750" s="662">
        <v>0</v>
      </c>
    </row>
    <row r="5751" spans="33:35" ht="15" customHeight="1">
      <c r="AG5751" s="661" t="s">
        <v>9383</v>
      </c>
      <c r="AH5751" s="3" t="s">
        <v>8339</v>
      </c>
      <c r="AI5751" s="662">
        <v>0</v>
      </c>
    </row>
    <row r="5752" spans="33:35" ht="15" customHeight="1">
      <c r="AG5752" s="661" t="s">
        <v>9384</v>
      </c>
      <c r="AH5752" s="3" t="s">
        <v>8340</v>
      </c>
      <c r="AI5752" s="662">
        <v>0.39</v>
      </c>
    </row>
    <row r="5753" spans="33:35" ht="15" customHeight="1">
      <c r="AG5753" s="661" t="s">
        <v>9385</v>
      </c>
      <c r="AH5753" s="3" t="s">
        <v>5834</v>
      </c>
      <c r="AI5753" s="662">
        <v>0.216</v>
      </c>
    </row>
    <row r="5754" spans="33:35" ht="15" customHeight="1">
      <c r="AG5754" s="661" t="s">
        <v>9386</v>
      </c>
      <c r="AH5754" s="3" t="s">
        <v>5835</v>
      </c>
      <c r="AI5754" s="662">
        <v>0</v>
      </c>
    </row>
    <row r="5755" spans="33:35" ht="15" customHeight="1">
      <c r="AG5755" s="661" t="s">
        <v>9387</v>
      </c>
      <c r="AH5755" s="3" t="s">
        <v>6186</v>
      </c>
      <c r="AI5755" s="662">
        <v>0.48700000000000004</v>
      </c>
    </row>
    <row r="5756" spans="33:35" ht="15" customHeight="1">
      <c r="AG5756" s="661" t="s">
        <v>9388</v>
      </c>
      <c r="AH5756" s="3" t="s">
        <v>2199</v>
      </c>
      <c r="AI5756" s="662">
        <v>0.32</v>
      </c>
    </row>
    <row r="5757" spans="33:35" ht="15" customHeight="1">
      <c r="AG5757" s="661" t="s">
        <v>9389</v>
      </c>
      <c r="AH5757" s="3" t="s">
        <v>4285</v>
      </c>
      <c r="AI5757" s="662">
        <v>0</v>
      </c>
    </row>
    <row r="5758" spans="33:35" ht="15" customHeight="1">
      <c r="AG5758" s="661" t="s">
        <v>9390</v>
      </c>
      <c r="AH5758" s="3" t="s">
        <v>4287</v>
      </c>
      <c r="AI5758" s="662">
        <v>0.45899999999999996</v>
      </c>
    </row>
    <row r="5759" spans="33:35" ht="15" customHeight="1">
      <c r="AG5759" s="661" t="s">
        <v>9391</v>
      </c>
      <c r="AH5759" s="3" t="s">
        <v>1225</v>
      </c>
      <c r="AI5759" s="662">
        <v>0</v>
      </c>
    </row>
    <row r="5760" spans="33:35" ht="15" customHeight="1">
      <c r="AG5760" s="661" t="s">
        <v>9392</v>
      </c>
      <c r="AH5760" s="3" t="s">
        <v>1417</v>
      </c>
      <c r="AI5760" s="662">
        <v>0</v>
      </c>
    </row>
    <row r="5761" spans="33:35" ht="15" customHeight="1">
      <c r="AG5761" s="661" t="s">
        <v>9393</v>
      </c>
      <c r="AH5761" s="3" t="s">
        <v>8341</v>
      </c>
      <c r="AI5761" s="662">
        <v>0</v>
      </c>
    </row>
    <row r="5762" spans="33:35" ht="15" customHeight="1">
      <c r="AG5762" s="661" t="s">
        <v>9394</v>
      </c>
      <c r="AH5762" s="3" t="s">
        <v>8342</v>
      </c>
      <c r="AI5762" s="662">
        <v>0.47100000000000003</v>
      </c>
    </row>
    <row r="5763" spans="33:35" ht="15" customHeight="1">
      <c r="AG5763" s="661" t="s">
        <v>9395</v>
      </c>
      <c r="AH5763" s="3" t="s">
        <v>5837</v>
      </c>
      <c r="AI5763" s="662">
        <v>0.441</v>
      </c>
    </row>
    <row r="5764" spans="33:35" ht="15" customHeight="1">
      <c r="AG5764" s="661" t="s">
        <v>9396</v>
      </c>
      <c r="AH5764" s="3" t="s">
        <v>5838</v>
      </c>
      <c r="AI5764" s="662">
        <v>0.501</v>
      </c>
    </row>
    <row r="5765" spans="33:35" ht="15" customHeight="1">
      <c r="AG5765" s="661" t="s">
        <v>9397</v>
      </c>
      <c r="AH5765" s="3" t="s">
        <v>8343</v>
      </c>
      <c r="AI5765" s="662">
        <v>8.2000000000000003E-2</v>
      </c>
    </row>
    <row r="5766" spans="33:35" ht="15" customHeight="1">
      <c r="AG5766" s="661" t="s">
        <v>9398</v>
      </c>
      <c r="AH5766" s="3" t="s">
        <v>8473</v>
      </c>
      <c r="AI5766" s="662">
        <v>0.55099999999999993</v>
      </c>
    </row>
    <row r="5767" spans="33:35" ht="15" customHeight="1">
      <c r="AG5767" s="661" t="s">
        <v>9399</v>
      </c>
      <c r="AH5767" s="3" t="s">
        <v>5840</v>
      </c>
      <c r="AI5767" s="662">
        <v>0.434</v>
      </c>
    </row>
    <row r="5768" spans="33:35" ht="15" customHeight="1">
      <c r="AG5768" s="661" t="s">
        <v>9400</v>
      </c>
      <c r="AH5768" s="3" t="s">
        <v>8345</v>
      </c>
      <c r="AI5768" s="662">
        <v>0.495</v>
      </c>
    </row>
    <row r="5769" spans="33:35" ht="15" customHeight="1">
      <c r="AG5769" s="661" t="s">
        <v>9401</v>
      </c>
      <c r="AH5769" s="3" t="s">
        <v>1435</v>
      </c>
      <c r="AI5769" s="662">
        <v>0.28899999999999998</v>
      </c>
    </row>
    <row r="5770" spans="33:35" ht="15" customHeight="1">
      <c r="AG5770" s="661" t="s">
        <v>9402</v>
      </c>
      <c r="AH5770" s="3" t="s">
        <v>5841</v>
      </c>
      <c r="AI5770" s="662">
        <v>0</v>
      </c>
    </row>
    <row r="5771" spans="33:35" ht="15" customHeight="1">
      <c r="AG5771" s="661" t="s">
        <v>9403</v>
      </c>
      <c r="AH5771" s="3" t="s">
        <v>5842</v>
      </c>
      <c r="AI5771" s="662">
        <v>0.29399999999999998</v>
      </c>
    </row>
    <row r="5772" spans="33:35" ht="15" customHeight="1">
      <c r="AG5772" s="661" t="s">
        <v>9404</v>
      </c>
      <c r="AH5772" s="3" t="s">
        <v>5843</v>
      </c>
      <c r="AI5772" s="662">
        <v>0.157</v>
      </c>
    </row>
    <row r="5773" spans="33:35" ht="15" customHeight="1">
      <c r="AG5773" s="661" t="s">
        <v>9405</v>
      </c>
      <c r="AH5773" s="3" t="s">
        <v>6187</v>
      </c>
      <c r="AI5773" s="662">
        <v>0.51999999999999991</v>
      </c>
    </row>
    <row r="5774" spans="33:35" ht="15" customHeight="1">
      <c r="AG5774" s="661" t="s">
        <v>9406</v>
      </c>
      <c r="AH5774" s="3" t="s">
        <v>5845</v>
      </c>
      <c r="AI5774" s="662">
        <v>0.40799999999999997</v>
      </c>
    </row>
    <row r="5775" spans="33:35" ht="15" customHeight="1">
      <c r="AG5775" s="661" t="s">
        <v>9407</v>
      </c>
      <c r="AH5775" s="3" t="s">
        <v>5846</v>
      </c>
      <c r="AI5775" s="662">
        <v>0</v>
      </c>
    </row>
    <row r="5776" spans="33:35" ht="15" customHeight="1">
      <c r="AG5776" s="661" t="s">
        <v>9408</v>
      </c>
      <c r="AH5776" s="3" t="s">
        <v>6188</v>
      </c>
      <c r="AI5776" s="662">
        <v>0.36099999999999999</v>
      </c>
    </row>
    <row r="5777" spans="33:35" ht="15" customHeight="1">
      <c r="AG5777" s="661" t="s">
        <v>9409</v>
      </c>
      <c r="AH5777" s="3" t="s">
        <v>5848</v>
      </c>
      <c r="AI5777" s="662">
        <v>0.22599999999999998</v>
      </c>
    </row>
    <row r="5778" spans="33:35" ht="15" customHeight="1">
      <c r="AG5778" s="661" t="s">
        <v>9410</v>
      </c>
      <c r="AH5778" s="3" t="s">
        <v>6189</v>
      </c>
      <c r="AI5778" s="662">
        <v>0.43099999999999999</v>
      </c>
    </row>
    <row r="5779" spans="33:35" ht="15" customHeight="1">
      <c r="AG5779" s="661" t="s">
        <v>9411</v>
      </c>
      <c r="AH5779" s="3" t="s">
        <v>8346</v>
      </c>
      <c r="AI5779" s="662">
        <v>0</v>
      </c>
    </row>
    <row r="5780" spans="33:35" ht="15" customHeight="1">
      <c r="AG5780" s="661" t="s">
        <v>9412</v>
      </c>
      <c r="AH5780" s="3" t="s">
        <v>8474</v>
      </c>
      <c r="AI5780" s="662">
        <v>0.49</v>
      </c>
    </row>
    <row r="5781" spans="33:35" ht="15" customHeight="1">
      <c r="AG5781" s="661" t="s">
        <v>9413</v>
      </c>
      <c r="AH5781" s="3" t="s">
        <v>5852</v>
      </c>
      <c r="AI5781" s="662">
        <v>0.42399999999999999</v>
      </c>
    </row>
    <row r="5782" spans="33:35" ht="15" customHeight="1">
      <c r="AG5782" s="661" t="s">
        <v>9414</v>
      </c>
      <c r="AH5782" s="3" t="s">
        <v>8348</v>
      </c>
      <c r="AI5782" s="662">
        <v>0</v>
      </c>
    </row>
    <row r="5783" spans="33:35" ht="15" customHeight="1">
      <c r="AG5783" s="661" t="s">
        <v>9415</v>
      </c>
      <c r="AH5783" s="3" t="s">
        <v>8475</v>
      </c>
      <c r="AI5783" s="662">
        <v>0.40200000000000002</v>
      </c>
    </row>
    <row r="5784" spans="33:35" ht="15" customHeight="1">
      <c r="AG5784" s="661" t="s">
        <v>9416</v>
      </c>
      <c r="AH5784" s="3" t="s">
        <v>5854</v>
      </c>
      <c r="AI5784" s="662">
        <v>0.58200000000000007</v>
      </c>
    </row>
    <row r="5785" spans="33:35" ht="15" customHeight="1">
      <c r="AG5785" s="661" t="s">
        <v>9417</v>
      </c>
      <c r="AH5785" s="3" t="s">
        <v>5855</v>
      </c>
      <c r="AI5785" s="662">
        <v>0.54900000000000004</v>
      </c>
    </row>
    <row r="5786" spans="33:35" ht="15" customHeight="1">
      <c r="AG5786" s="661" t="s">
        <v>9418</v>
      </c>
      <c r="AH5786" s="3" t="s">
        <v>5856</v>
      </c>
      <c r="AI5786" s="662">
        <v>0.52800000000000002</v>
      </c>
    </row>
    <row r="5787" spans="33:35" ht="15" customHeight="1">
      <c r="AG5787" s="661" t="s">
        <v>9419</v>
      </c>
      <c r="AH5787" s="3" t="s">
        <v>5857</v>
      </c>
      <c r="AI5787" s="662">
        <v>0.434</v>
      </c>
    </row>
    <row r="5788" spans="33:35" ht="15" customHeight="1">
      <c r="AG5788" s="661" t="s">
        <v>9420</v>
      </c>
      <c r="AH5788" s="3" t="s">
        <v>5858</v>
      </c>
      <c r="AI5788" s="662">
        <v>0</v>
      </c>
    </row>
    <row r="5789" spans="33:35" ht="15" customHeight="1">
      <c r="AG5789" s="661" t="s">
        <v>9421</v>
      </c>
      <c r="AH5789" s="3" t="s">
        <v>5859</v>
      </c>
      <c r="AI5789" s="662">
        <v>0.33100000000000002</v>
      </c>
    </row>
    <row r="5790" spans="33:35" ht="15" customHeight="1">
      <c r="AG5790" s="661" t="s">
        <v>9422</v>
      </c>
      <c r="AH5790" s="3" t="s">
        <v>5860</v>
      </c>
      <c r="AI5790" s="662">
        <v>0.66900000000000004</v>
      </c>
    </row>
    <row r="5791" spans="33:35" ht="15" customHeight="1">
      <c r="AG5791" s="661" t="s">
        <v>9423</v>
      </c>
      <c r="AH5791" s="3" t="s">
        <v>5861</v>
      </c>
      <c r="AI5791" s="662">
        <v>0</v>
      </c>
    </row>
    <row r="5792" spans="33:35" ht="15" customHeight="1">
      <c r="AG5792" s="661" t="s">
        <v>9424</v>
      </c>
      <c r="AH5792" s="3" t="s">
        <v>6190</v>
      </c>
      <c r="AI5792" s="662">
        <v>0.47300000000000003</v>
      </c>
    </row>
    <row r="5793" spans="33:35" ht="15" customHeight="1">
      <c r="AG5793" s="661" t="s">
        <v>9425</v>
      </c>
      <c r="AH5793" s="3" t="s">
        <v>5863</v>
      </c>
      <c r="AI5793" s="662">
        <v>0.41199999999999998</v>
      </c>
    </row>
    <row r="5794" spans="33:35" ht="15" customHeight="1">
      <c r="AG5794" s="661" t="s">
        <v>9426</v>
      </c>
      <c r="AH5794" s="3" t="s">
        <v>5864</v>
      </c>
      <c r="AI5794" s="662">
        <v>0.432</v>
      </c>
    </row>
    <row r="5795" spans="33:35" ht="15" customHeight="1">
      <c r="AG5795" s="661" t="s">
        <v>9427</v>
      </c>
      <c r="AH5795" s="3" t="s">
        <v>5865</v>
      </c>
      <c r="AI5795" s="662">
        <v>0.51700000000000002</v>
      </c>
    </row>
    <row r="5796" spans="33:35" ht="15" customHeight="1">
      <c r="AG5796" s="661" t="s">
        <v>9428</v>
      </c>
      <c r="AH5796" s="3" t="s">
        <v>5866</v>
      </c>
      <c r="AI5796" s="662">
        <v>0.42499999999999999</v>
      </c>
    </row>
    <row r="5797" spans="33:35" ht="15" customHeight="1">
      <c r="AG5797" s="661" t="s">
        <v>9429</v>
      </c>
      <c r="AH5797" s="3" t="s">
        <v>8350</v>
      </c>
      <c r="AI5797" s="662">
        <v>0.76300000000000001</v>
      </c>
    </row>
    <row r="5798" spans="33:35" ht="15" customHeight="1">
      <c r="AG5798" s="661" t="s">
        <v>9430</v>
      </c>
      <c r="AH5798" s="3" t="s">
        <v>5867</v>
      </c>
      <c r="AI5798" s="662">
        <v>0.48500000000000004</v>
      </c>
    </row>
    <row r="5799" spans="33:35" ht="15" customHeight="1">
      <c r="AG5799" s="661" t="s">
        <v>9431</v>
      </c>
      <c r="AH5799" s="3" t="s">
        <v>4330</v>
      </c>
      <c r="AI5799" s="662">
        <v>4.3999999999999997E-2</v>
      </c>
    </row>
    <row r="5800" spans="33:35" ht="15" customHeight="1">
      <c r="AG5800" s="661" t="s">
        <v>9432</v>
      </c>
      <c r="AH5800" s="3" t="s">
        <v>5868</v>
      </c>
      <c r="AI5800" s="662">
        <v>0.21000000000000002</v>
      </c>
    </row>
    <row r="5801" spans="33:35" ht="15" customHeight="1">
      <c r="AG5801" s="661" t="s">
        <v>9433</v>
      </c>
      <c r="AH5801" s="3" t="s">
        <v>5869</v>
      </c>
      <c r="AI5801" s="662">
        <v>0.504</v>
      </c>
    </row>
    <row r="5802" spans="33:35" ht="15" customHeight="1">
      <c r="AG5802" s="661" t="s">
        <v>9434</v>
      </c>
      <c r="AH5802" s="3" t="s">
        <v>4335</v>
      </c>
      <c r="AI5802" s="662">
        <v>0</v>
      </c>
    </row>
    <row r="5803" spans="33:35" ht="15" customHeight="1">
      <c r="AG5803" s="661" t="s">
        <v>9435</v>
      </c>
      <c r="AH5803" s="3" t="s">
        <v>4337</v>
      </c>
      <c r="AI5803" s="662">
        <v>0.28999999999999998</v>
      </c>
    </row>
    <row r="5804" spans="33:35" ht="15" customHeight="1">
      <c r="AG5804" s="661" t="s">
        <v>9436</v>
      </c>
      <c r="AH5804" s="3" t="s">
        <v>5870</v>
      </c>
      <c r="AI5804" s="662">
        <v>0.27599999999999997</v>
      </c>
    </row>
    <row r="5805" spans="33:35" ht="15" customHeight="1">
      <c r="AG5805" s="661" t="s">
        <v>9437</v>
      </c>
      <c r="AH5805" s="3" t="s">
        <v>5871</v>
      </c>
      <c r="AI5805" s="662">
        <v>0.28699999999999998</v>
      </c>
    </row>
    <row r="5806" spans="33:35" ht="15" customHeight="1">
      <c r="AG5806" s="661" t="s">
        <v>9438</v>
      </c>
      <c r="AH5806" s="3" t="s">
        <v>5872</v>
      </c>
      <c r="AI5806" s="662">
        <v>0.34799999999999998</v>
      </c>
    </row>
    <row r="5807" spans="33:35" ht="15" customHeight="1">
      <c r="AG5807" s="661" t="s">
        <v>9439</v>
      </c>
      <c r="AH5807" s="3" t="s">
        <v>8351</v>
      </c>
      <c r="AI5807" s="662">
        <v>0</v>
      </c>
    </row>
    <row r="5808" spans="33:35" ht="15" customHeight="1">
      <c r="AG5808" s="661" t="s">
        <v>9440</v>
      </c>
      <c r="AH5808" s="3" t="s">
        <v>8476</v>
      </c>
      <c r="AI5808" s="662">
        <v>0.39300000000000002</v>
      </c>
    </row>
    <row r="5809" spans="33:35" ht="15" customHeight="1">
      <c r="AG5809" s="661" t="s">
        <v>9441</v>
      </c>
      <c r="AH5809" s="3" t="s">
        <v>5874</v>
      </c>
      <c r="AI5809" s="662">
        <v>0.53200000000000003</v>
      </c>
    </row>
    <row r="5810" spans="33:35" ht="15" customHeight="1">
      <c r="AG5810" s="661" t="s">
        <v>9442</v>
      </c>
      <c r="AH5810" s="3" t="s">
        <v>8353</v>
      </c>
      <c r="AI5810" s="662">
        <v>0</v>
      </c>
    </row>
    <row r="5811" spans="33:35" ht="15" customHeight="1">
      <c r="AG5811" s="661" t="s">
        <v>9443</v>
      </c>
      <c r="AH5811" s="3" t="s">
        <v>8477</v>
      </c>
      <c r="AI5811" s="662">
        <v>0.42599999999999999</v>
      </c>
    </row>
    <row r="5812" spans="33:35" ht="15" customHeight="1">
      <c r="AG5812" s="661" t="s">
        <v>9444</v>
      </c>
      <c r="AH5812" s="3" t="s">
        <v>4348</v>
      </c>
      <c r="AI5812" s="662">
        <v>0</v>
      </c>
    </row>
    <row r="5813" spans="33:35" ht="15" customHeight="1">
      <c r="AG5813" s="661" t="s">
        <v>9445</v>
      </c>
      <c r="AH5813" s="3" t="s">
        <v>4350</v>
      </c>
      <c r="AI5813" s="662">
        <v>0</v>
      </c>
    </row>
    <row r="5814" spans="33:35" ht="15" customHeight="1">
      <c r="AG5814" s="661" t="s">
        <v>9446</v>
      </c>
      <c r="AH5814" s="3" t="s">
        <v>5876</v>
      </c>
      <c r="AI5814" s="662">
        <v>0.1</v>
      </c>
    </row>
    <row r="5815" spans="33:35" ht="15" customHeight="1">
      <c r="AG5815" s="661" t="s">
        <v>9447</v>
      </c>
      <c r="AH5815" s="3" t="s">
        <v>5877</v>
      </c>
      <c r="AI5815" s="662">
        <v>0.25</v>
      </c>
    </row>
    <row r="5816" spans="33:35" ht="15" customHeight="1">
      <c r="AG5816" s="661" t="s">
        <v>9448</v>
      </c>
      <c r="AH5816" s="3" t="s">
        <v>8355</v>
      </c>
      <c r="AI5816" s="662">
        <v>0</v>
      </c>
    </row>
    <row r="5817" spans="33:35" ht="15" customHeight="1">
      <c r="AG5817" s="661" t="s">
        <v>9449</v>
      </c>
      <c r="AH5817" s="3" t="s">
        <v>8356</v>
      </c>
      <c r="AI5817" s="662">
        <v>0.62</v>
      </c>
    </row>
    <row r="5818" spans="33:35" ht="15" customHeight="1">
      <c r="AG5818" s="661" t="s">
        <v>9450</v>
      </c>
      <c r="AH5818" s="3" t="s">
        <v>5881</v>
      </c>
      <c r="AI5818" s="662">
        <v>0</v>
      </c>
    </row>
    <row r="5819" spans="33:35" ht="15" customHeight="1">
      <c r="AG5819" s="661" t="s">
        <v>9451</v>
      </c>
      <c r="AH5819" s="3" t="s">
        <v>6192</v>
      </c>
      <c r="AI5819" s="662">
        <v>0.47300000000000003</v>
      </c>
    </row>
    <row r="5820" spans="33:35" ht="15" customHeight="1">
      <c r="AG5820" s="661" t="s">
        <v>9452</v>
      </c>
      <c r="AH5820" s="3" t="s">
        <v>6191</v>
      </c>
      <c r="AI5820" s="662">
        <v>0.38499999999999995</v>
      </c>
    </row>
    <row r="5821" spans="33:35" ht="15" customHeight="1">
      <c r="AG5821" s="661" t="s">
        <v>9453</v>
      </c>
      <c r="AH5821" s="3" t="s">
        <v>1434</v>
      </c>
      <c r="AI5821" s="662">
        <v>0</v>
      </c>
    </row>
    <row r="5822" spans="33:35" ht="15" customHeight="1">
      <c r="AG5822" s="661" t="s">
        <v>9454</v>
      </c>
      <c r="AH5822" s="3" t="s">
        <v>5879</v>
      </c>
      <c r="AI5822" s="662">
        <v>0.41599999999999998</v>
      </c>
    </row>
    <row r="5823" spans="33:35" ht="15" customHeight="1">
      <c r="AG5823" s="661" t="s">
        <v>9455</v>
      </c>
      <c r="AH5823" s="3" t="s">
        <v>8357</v>
      </c>
      <c r="AI5823" s="662">
        <v>0.433</v>
      </c>
    </row>
    <row r="5824" spans="33:35" ht="15" customHeight="1">
      <c r="AG5824" s="661" t="s">
        <v>9456</v>
      </c>
      <c r="AH5824" s="3" t="s">
        <v>5880</v>
      </c>
      <c r="AI5824" s="662">
        <v>0.35599999999999998</v>
      </c>
    </row>
    <row r="5825" spans="33:35" ht="15" customHeight="1">
      <c r="AG5825" s="661" t="s">
        <v>9457</v>
      </c>
      <c r="AH5825" s="3" t="s">
        <v>5883</v>
      </c>
      <c r="AI5825" s="662">
        <v>0.503</v>
      </c>
    </row>
    <row r="5826" spans="33:35" ht="15" customHeight="1">
      <c r="AG5826" s="661" t="s">
        <v>9458</v>
      </c>
      <c r="AH5826" s="3" t="s">
        <v>5884</v>
      </c>
      <c r="AI5826" s="662">
        <v>0</v>
      </c>
    </row>
    <row r="5827" spans="33:35" ht="15" customHeight="1">
      <c r="AG5827" s="661" t="s">
        <v>9459</v>
      </c>
      <c r="AH5827" s="3" t="s">
        <v>6193</v>
      </c>
      <c r="AI5827" s="662">
        <v>0.46500000000000002</v>
      </c>
    </row>
    <row r="5828" spans="33:35" ht="15" customHeight="1">
      <c r="AG5828" s="661" t="s">
        <v>9460</v>
      </c>
      <c r="AH5828" s="3" t="s">
        <v>5887</v>
      </c>
      <c r="AI5828" s="662">
        <v>0</v>
      </c>
    </row>
    <row r="5829" spans="33:35" ht="15" customHeight="1">
      <c r="AG5829" s="661" t="s">
        <v>9461</v>
      </c>
      <c r="AH5829" s="3" t="s">
        <v>6194</v>
      </c>
      <c r="AI5829" s="662">
        <v>0.54100000000000004</v>
      </c>
    </row>
    <row r="5830" spans="33:35" ht="15" customHeight="1">
      <c r="AG5830" s="661" t="s">
        <v>9462</v>
      </c>
      <c r="AH5830" s="3" t="s">
        <v>5889</v>
      </c>
      <c r="AI5830" s="662">
        <v>0.47300000000000003</v>
      </c>
    </row>
    <row r="5831" spans="33:35" ht="15" customHeight="1">
      <c r="AG5831" s="661" t="s">
        <v>9463</v>
      </c>
      <c r="AH5831" s="3" t="s">
        <v>5890</v>
      </c>
      <c r="AI5831" s="662">
        <v>0.41599999999999998</v>
      </c>
    </row>
    <row r="5832" spans="33:35" ht="15" customHeight="1">
      <c r="AG5832" s="661" t="s">
        <v>9464</v>
      </c>
      <c r="AH5832" s="3" t="s">
        <v>5891</v>
      </c>
      <c r="AI5832" s="662">
        <v>0</v>
      </c>
    </row>
    <row r="5833" spans="33:35" ht="15" customHeight="1">
      <c r="AG5833" s="661" t="s">
        <v>9465</v>
      </c>
      <c r="AH5833" s="3" t="s">
        <v>6195</v>
      </c>
      <c r="AI5833" s="662">
        <v>0.42299999999999999</v>
      </c>
    </row>
    <row r="5834" spans="33:35" ht="15" customHeight="1">
      <c r="AG5834" s="661" t="s">
        <v>9466</v>
      </c>
      <c r="AH5834" s="3" t="s">
        <v>6196</v>
      </c>
      <c r="AI5834" s="662">
        <v>0</v>
      </c>
    </row>
    <row r="5835" spans="33:35" ht="15" customHeight="1">
      <c r="AG5835" s="661" t="s">
        <v>9467</v>
      </c>
      <c r="AH5835" s="3" t="s">
        <v>5895</v>
      </c>
      <c r="AI5835" s="662">
        <v>0.38300000000000001</v>
      </c>
    </row>
    <row r="5836" spans="33:35" ht="15" customHeight="1">
      <c r="AG5836" s="661" t="s">
        <v>9468</v>
      </c>
      <c r="AH5836" s="3" t="s">
        <v>5896</v>
      </c>
      <c r="AI5836" s="662">
        <v>0.60799999999999998</v>
      </c>
    </row>
    <row r="5837" spans="33:35" ht="15" customHeight="1">
      <c r="AG5837" s="661" t="s">
        <v>9469</v>
      </c>
      <c r="AH5837" s="3" t="s">
        <v>6197</v>
      </c>
      <c r="AI5837" s="662">
        <v>0</v>
      </c>
    </row>
    <row r="5838" spans="33:35" ht="15" customHeight="1">
      <c r="AG5838" s="661" t="s">
        <v>9470</v>
      </c>
      <c r="AH5838" s="3" t="s">
        <v>8358</v>
      </c>
      <c r="AI5838" s="662">
        <v>0</v>
      </c>
    </row>
    <row r="5839" spans="33:35" ht="15" customHeight="1">
      <c r="AG5839" s="661" t="s">
        <v>9471</v>
      </c>
      <c r="AH5839" s="3" t="s">
        <v>8359</v>
      </c>
      <c r="AI5839" s="662">
        <v>0.64700000000000002</v>
      </c>
    </row>
    <row r="5840" spans="33:35" ht="15" customHeight="1">
      <c r="AG5840" s="661" t="s">
        <v>9472</v>
      </c>
      <c r="AH5840" s="3" t="s">
        <v>5901</v>
      </c>
      <c r="AI5840" s="662">
        <v>0.42299999999999999</v>
      </c>
    </row>
    <row r="5841" spans="33:35" ht="15" customHeight="1">
      <c r="AG5841" s="661" t="s">
        <v>9473</v>
      </c>
      <c r="AH5841" s="3" t="s">
        <v>8478</v>
      </c>
      <c r="AI5841" s="662">
        <v>0</v>
      </c>
    </row>
    <row r="5842" spans="33:35" ht="15" customHeight="1">
      <c r="AG5842" s="661" t="s">
        <v>9474</v>
      </c>
      <c r="AH5842" s="3" t="s">
        <v>8479</v>
      </c>
      <c r="AI5842" s="662">
        <v>0.58699999999999997</v>
      </c>
    </row>
    <row r="5843" spans="33:35" ht="15" customHeight="1">
      <c r="AG5843" s="661" t="s">
        <v>9475</v>
      </c>
      <c r="AH5843" s="3" t="s">
        <v>5903</v>
      </c>
      <c r="AI5843" s="662">
        <v>0.33200000000000002</v>
      </c>
    </row>
    <row r="5844" spans="33:35" ht="15" customHeight="1">
      <c r="AG5844" s="661" t="s">
        <v>9476</v>
      </c>
      <c r="AH5844" s="3" t="s">
        <v>5904</v>
      </c>
      <c r="AI5844" s="662">
        <v>0.48599999999999999</v>
      </c>
    </row>
    <row r="5845" spans="33:35" ht="15" customHeight="1">
      <c r="AG5845" s="661" t="s">
        <v>9477</v>
      </c>
      <c r="AH5845" s="3" t="s">
        <v>5905</v>
      </c>
      <c r="AI5845" s="662">
        <v>0.376</v>
      </c>
    </row>
    <row r="5846" spans="33:35" ht="15" customHeight="1">
      <c r="AG5846" s="661" t="s">
        <v>9478</v>
      </c>
      <c r="AH5846" s="3" t="s">
        <v>5906</v>
      </c>
      <c r="AI5846" s="662">
        <v>0.45199999999999996</v>
      </c>
    </row>
    <row r="5847" spans="33:35" ht="15" customHeight="1">
      <c r="AG5847" s="661" t="s">
        <v>9479</v>
      </c>
      <c r="AH5847" s="3" t="s">
        <v>5907</v>
      </c>
      <c r="AI5847" s="662">
        <v>0.41300000000000003</v>
      </c>
    </row>
    <row r="5848" spans="33:35" ht="15" customHeight="1">
      <c r="AG5848" s="661" t="s">
        <v>9480</v>
      </c>
      <c r="AH5848" s="3" t="s">
        <v>5908</v>
      </c>
      <c r="AI5848" s="662">
        <v>0.38800000000000001</v>
      </c>
    </row>
    <row r="5849" spans="33:35" ht="15" customHeight="1">
      <c r="AG5849" s="661" t="s">
        <v>9481</v>
      </c>
      <c r="AH5849" s="3" t="s">
        <v>8360</v>
      </c>
      <c r="AI5849" s="662">
        <v>0</v>
      </c>
    </row>
    <row r="5850" spans="33:35" ht="15" customHeight="1">
      <c r="AG5850" s="661" t="s">
        <v>9482</v>
      </c>
      <c r="AH5850" s="3" t="s">
        <v>8480</v>
      </c>
      <c r="AI5850" s="662">
        <v>0.47499999999999998</v>
      </c>
    </row>
    <row r="5851" spans="33:35" ht="15" customHeight="1">
      <c r="AG5851" s="661" t="s">
        <v>9483</v>
      </c>
      <c r="AH5851" s="3" t="s">
        <v>1208</v>
      </c>
      <c r="AI5851" s="662">
        <v>0.29399999999999998</v>
      </c>
    </row>
    <row r="5852" spans="33:35" ht="15" customHeight="1">
      <c r="AG5852" s="661" t="s">
        <v>9484</v>
      </c>
      <c r="AH5852" s="3" t="s">
        <v>1344</v>
      </c>
      <c r="AI5852" s="662">
        <v>0.33300000000000002</v>
      </c>
    </row>
    <row r="5853" spans="33:35" ht="15" customHeight="1">
      <c r="AG5853" s="661" t="s">
        <v>9485</v>
      </c>
      <c r="AH5853" s="3" t="s">
        <v>4398</v>
      </c>
      <c r="AI5853" s="662">
        <v>0.35499999999999998</v>
      </c>
    </row>
    <row r="5854" spans="33:35" ht="15" customHeight="1">
      <c r="AG5854" s="661" t="s">
        <v>9486</v>
      </c>
      <c r="AH5854" s="3" t="s">
        <v>8362</v>
      </c>
      <c r="AI5854" s="662">
        <v>0</v>
      </c>
    </row>
    <row r="5855" spans="33:35" ht="15" customHeight="1">
      <c r="AG5855" s="661" t="s">
        <v>9487</v>
      </c>
      <c r="AH5855" s="3" t="s">
        <v>8481</v>
      </c>
      <c r="AI5855" s="662">
        <v>0.48299999999999998</v>
      </c>
    </row>
    <row r="5856" spans="33:35" ht="15" customHeight="1">
      <c r="AG5856" s="661" t="s">
        <v>9488</v>
      </c>
      <c r="AH5856" s="3" t="s">
        <v>5911</v>
      </c>
      <c r="AI5856" s="662">
        <v>0.42599999999999999</v>
      </c>
    </row>
    <row r="5857" spans="33:35" ht="15" customHeight="1">
      <c r="AG5857" s="661" t="s">
        <v>9489</v>
      </c>
      <c r="AH5857" s="3" t="s">
        <v>8364</v>
      </c>
      <c r="AI5857" s="662">
        <v>0.378</v>
      </c>
    </row>
    <row r="5858" spans="33:35" ht="15" customHeight="1">
      <c r="AG5858" s="661" t="s">
        <v>9490</v>
      </c>
      <c r="AH5858" s="3" t="s">
        <v>8482</v>
      </c>
      <c r="AI5858" s="662">
        <v>0.57600000000000007</v>
      </c>
    </row>
    <row r="5859" spans="33:35" ht="15" customHeight="1">
      <c r="AG5859" s="661" t="s">
        <v>9491</v>
      </c>
      <c r="AH5859" s="3" t="s">
        <v>5913</v>
      </c>
      <c r="AI5859" s="662">
        <v>0.51500000000000001</v>
      </c>
    </row>
    <row r="5860" spans="33:35" ht="15" customHeight="1">
      <c r="AG5860" s="661" t="s">
        <v>9492</v>
      </c>
      <c r="AH5860" s="3" t="s">
        <v>5914</v>
      </c>
      <c r="AI5860" s="662">
        <v>0.45700000000000002</v>
      </c>
    </row>
    <row r="5861" spans="33:35" ht="15" customHeight="1">
      <c r="AG5861" s="661" t="s">
        <v>9493</v>
      </c>
      <c r="AH5861" s="3" t="s">
        <v>1412</v>
      </c>
      <c r="AI5861" s="662">
        <v>0</v>
      </c>
    </row>
    <row r="5862" spans="33:35" ht="15" customHeight="1">
      <c r="AG5862" s="661" t="s">
        <v>9494</v>
      </c>
      <c r="AH5862" s="3" t="s">
        <v>4408</v>
      </c>
      <c r="AI5862" s="662">
        <v>0.39700000000000002</v>
      </c>
    </row>
    <row r="5863" spans="33:35" ht="15" customHeight="1">
      <c r="AG5863" s="661" t="s">
        <v>9495</v>
      </c>
      <c r="AH5863" s="3" t="s">
        <v>1979</v>
      </c>
      <c r="AI5863" s="662">
        <v>0</v>
      </c>
    </row>
    <row r="5864" spans="33:35" ht="15" customHeight="1">
      <c r="AG5864" s="661" t="s">
        <v>9496</v>
      </c>
      <c r="AH5864" s="3" t="s">
        <v>2728</v>
      </c>
      <c r="AI5864" s="662">
        <v>0</v>
      </c>
    </row>
    <row r="5865" spans="33:35" ht="15" customHeight="1">
      <c r="AG5865" s="661" t="s">
        <v>9497</v>
      </c>
      <c r="AH5865" s="3" t="s">
        <v>5915</v>
      </c>
      <c r="AI5865" s="662">
        <v>0.21099999999999999</v>
      </c>
    </row>
    <row r="5866" spans="33:35" ht="15" customHeight="1">
      <c r="AG5866" s="661" t="s">
        <v>9498</v>
      </c>
      <c r="AH5866" s="3" t="s">
        <v>5916</v>
      </c>
      <c r="AI5866" s="662">
        <v>0.41300000000000003</v>
      </c>
    </row>
    <row r="5867" spans="33:35" ht="15" customHeight="1">
      <c r="AG5867" s="661" t="s">
        <v>9499</v>
      </c>
      <c r="AH5867" s="3" t="s">
        <v>8366</v>
      </c>
      <c r="AI5867" s="662">
        <v>0</v>
      </c>
    </row>
    <row r="5868" spans="33:35" ht="15" customHeight="1">
      <c r="AG5868" s="661" t="s">
        <v>9500</v>
      </c>
      <c r="AH5868" s="3" t="s">
        <v>8483</v>
      </c>
      <c r="AI5868" s="662">
        <v>0.47399999999999998</v>
      </c>
    </row>
    <row r="5869" spans="33:35" ht="15" customHeight="1">
      <c r="AG5869" s="661" t="s">
        <v>9501</v>
      </c>
      <c r="AH5869" s="3" t="s">
        <v>5918</v>
      </c>
      <c r="AI5869" s="662">
        <v>0.27099999999999996</v>
      </c>
    </row>
    <row r="5870" spans="33:35" ht="15" customHeight="1">
      <c r="AG5870" s="661" t="s">
        <v>9502</v>
      </c>
      <c r="AH5870" s="3" t="s">
        <v>5919</v>
      </c>
      <c r="AI5870" s="662">
        <v>0.48000000000000004</v>
      </c>
    </row>
    <row r="5871" spans="33:35" ht="15" customHeight="1">
      <c r="AG5871" s="661" t="s">
        <v>9503</v>
      </c>
      <c r="AH5871" s="3" t="s">
        <v>8368</v>
      </c>
      <c r="AI5871" s="662">
        <v>0</v>
      </c>
    </row>
    <row r="5872" spans="33:35" ht="15" customHeight="1">
      <c r="AG5872" s="661" t="s">
        <v>9504</v>
      </c>
      <c r="AH5872" s="3" t="s">
        <v>4427</v>
      </c>
      <c r="AI5872" s="662">
        <v>0</v>
      </c>
    </row>
    <row r="5873" spans="33:35" ht="15" customHeight="1">
      <c r="AG5873" s="661" t="s">
        <v>9505</v>
      </c>
      <c r="AH5873" s="3" t="s">
        <v>5921</v>
      </c>
      <c r="AI5873" s="662">
        <v>0</v>
      </c>
    </row>
    <row r="5874" spans="33:35" ht="15" customHeight="1">
      <c r="AG5874" s="661" t="s">
        <v>9506</v>
      </c>
      <c r="AH5874" s="3" t="s">
        <v>8369</v>
      </c>
      <c r="AI5874" s="662">
        <v>0</v>
      </c>
    </row>
    <row r="5875" spans="33:35" ht="15" customHeight="1">
      <c r="AG5875" s="661" t="s">
        <v>9507</v>
      </c>
      <c r="AH5875" s="3" t="s">
        <v>8370</v>
      </c>
      <c r="AI5875" s="662">
        <v>0.46500000000000002</v>
      </c>
    </row>
    <row r="5876" spans="33:35" ht="15" customHeight="1">
      <c r="AG5876" s="661" t="s">
        <v>9508</v>
      </c>
      <c r="AH5876" s="3" t="s">
        <v>5923</v>
      </c>
      <c r="AI5876" s="662">
        <v>0.60400000000000009</v>
      </c>
    </row>
    <row r="5877" spans="33:35" ht="15" customHeight="1">
      <c r="AG5877" s="661" t="s">
        <v>9509</v>
      </c>
      <c r="AH5877" s="3" t="s">
        <v>5924</v>
      </c>
      <c r="AI5877" s="662">
        <v>0.43600000000000005</v>
      </c>
    </row>
    <row r="5878" spans="33:35" ht="15" customHeight="1">
      <c r="AG5878" s="661" t="s">
        <v>9510</v>
      </c>
      <c r="AH5878" s="3" t="s">
        <v>5925</v>
      </c>
      <c r="AI5878" s="662">
        <v>0.48199999999999998</v>
      </c>
    </row>
    <row r="5879" spans="33:35" ht="15" customHeight="1">
      <c r="AG5879" s="661" t="s">
        <v>9511</v>
      </c>
      <c r="AH5879" s="3" t="s">
        <v>5927</v>
      </c>
      <c r="AI5879" s="662">
        <v>0</v>
      </c>
    </row>
    <row r="5880" spans="33:35" ht="15" customHeight="1">
      <c r="AG5880" s="661" t="s">
        <v>9512</v>
      </c>
      <c r="AH5880" s="3" t="s">
        <v>6198</v>
      </c>
      <c r="AI5880" s="662">
        <v>0.17599999999999999</v>
      </c>
    </row>
    <row r="5881" spans="33:35" ht="15" customHeight="1">
      <c r="AG5881" s="661" t="s">
        <v>9513</v>
      </c>
      <c r="AH5881" s="3" t="s">
        <v>8484</v>
      </c>
      <c r="AI5881" s="662">
        <v>0.43099999999999999</v>
      </c>
    </row>
    <row r="5882" spans="33:35" ht="15" customHeight="1">
      <c r="AG5882" s="661" t="s">
        <v>9514</v>
      </c>
      <c r="AH5882" s="3" t="s">
        <v>5929</v>
      </c>
      <c r="AI5882" s="662">
        <v>0</v>
      </c>
    </row>
    <row r="5883" spans="33:35" ht="15" customHeight="1">
      <c r="AG5883" s="661" t="s">
        <v>9515</v>
      </c>
      <c r="AH5883" s="3" t="s">
        <v>5930</v>
      </c>
      <c r="AI5883" s="662">
        <v>0.39300000000000002</v>
      </c>
    </row>
    <row r="5884" spans="33:35" ht="15" customHeight="1">
      <c r="AG5884" s="661" t="s">
        <v>9516</v>
      </c>
      <c r="AH5884" s="3" t="s">
        <v>5931</v>
      </c>
      <c r="AI5884" s="662">
        <v>0.38900000000000001</v>
      </c>
    </row>
    <row r="5885" spans="33:35" ht="15" customHeight="1">
      <c r="AG5885" s="661" t="s">
        <v>9517</v>
      </c>
      <c r="AH5885" s="3" t="s">
        <v>5932</v>
      </c>
      <c r="AI5885" s="662">
        <v>0.501</v>
      </c>
    </row>
    <row r="5886" spans="33:35" ht="15" customHeight="1">
      <c r="AG5886" s="661" t="s">
        <v>9518</v>
      </c>
      <c r="AH5886" s="3" t="s">
        <v>5933</v>
      </c>
      <c r="AI5886" s="662">
        <v>0.40799999999999997</v>
      </c>
    </row>
    <row r="5887" spans="33:35" ht="15" customHeight="1">
      <c r="AG5887" s="661" t="s">
        <v>9519</v>
      </c>
      <c r="AH5887" s="3" t="s">
        <v>5936</v>
      </c>
      <c r="AI5887" s="662">
        <v>0.313</v>
      </c>
    </row>
    <row r="5888" spans="33:35" ht="15" customHeight="1">
      <c r="AG5888" s="661" t="s">
        <v>9520</v>
      </c>
      <c r="AH5888" s="3" t="s">
        <v>5937</v>
      </c>
      <c r="AI5888" s="662">
        <v>0.48299999999999998</v>
      </c>
    </row>
    <row r="5889" spans="33:35" ht="15" customHeight="1">
      <c r="AG5889" s="661" t="s">
        <v>9521</v>
      </c>
      <c r="AH5889" s="3" t="s">
        <v>4454</v>
      </c>
      <c r="AI5889" s="662">
        <v>0</v>
      </c>
    </row>
    <row r="5890" spans="33:35" ht="15" customHeight="1">
      <c r="AG5890" s="661" t="s">
        <v>9522</v>
      </c>
      <c r="AH5890" s="3" t="s">
        <v>5939</v>
      </c>
      <c r="AI5890" s="662">
        <v>0.51500000000000001</v>
      </c>
    </row>
    <row r="5891" spans="33:35" ht="15" customHeight="1">
      <c r="AG5891" s="661" t="s">
        <v>9523</v>
      </c>
      <c r="AH5891" s="3" t="s">
        <v>4458</v>
      </c>
      <c r="AI5891" s="662">
        <v>0</v>
      </c>
    </row>
    <row r="5892" spans="33:35" ht="15" customHeight="1">
      <c r="AG5892" s="661" t="s">
        <v>9524</v>
      </c>
      <c r="AH5892" s="3" t="s">
        <v>5940</v>
      </c>
      <c r="AI5892" s="662">
        <v>0.45600000000000002</v>
      </c>
    </row>
    <row r="5893" spans="33:35" ht="15" customHeight="1">
      <c r="AG5893" s="661" t="s">
        <v>9525</v>
      </c>
      <c r="AH5893" s="3" t="s">
        <v>5941</v>
      </c>
      <c r="AI5893" s="662">
        <v>0.45</v>
      </c>
    </row>
    <row r="5894" spans="33:35" ht="15" customHeight="1">
      <c r="AG5894" s="661" t="s">
        <v>9526</v>
      </c>
      <c r="AH5894" s="3" t="s">
        <v>6199</v>
      </c>
      <c r="AI5894" s="662">
        <v>0</v>
      </c>
    </row>
    <row r="5895" spans="33:35" ht="15" customHeight="1">
      <c r="AG5895" s="661" t="s">
        <v>9527</v>
      </c>
      <c r="AH5895" s="3" t="s">
        <v>6200</v>
      </c>
      <c r="AI5895" s="662">
        <v>0.4</v>
      </c>
    </row>
    <row r="5896" spans="33:35" ht="15" customHeight="1">
      <c r="AG5896" s="661" t="s">
        <v>9528</v>
      </c>
      <c r="AH5896" s="3" t="s">
        <v>8372</v>
      </c>
      <c r="AI5896" s="662">
        <v>0</v>
      </c>
    </row>
    <row r="5897" spans="33:35" ht="15" customHeight="1">
      <c r="AG5897" s="661" t="s">
        <v>9529</v>
      </c>
      <c r="AH5897" s="3" t="s">
        <v>8485</v>
      </c>
      <c r="AI5897" s="662">
        <v>0.45600000000000002</v>
      </c>
    </row>
    <row r="5898" spans="33:35" ht="15" customHeight="1">
      <c r="AG5898" s="661" t="s">
        <v>9530</v>
      </c>
      <c r="AH5898" s="3" t="s">
        <v>5945</v>
      </c>
      <c r="AI5898" s="662">
        <v>0.46700000000000003</v>
      </c>
    </row>
    <row r="5899" spans="33:35" ht="15" customHeight="1">
      <c r="AG5899" s="661" t="s">
        <v>9531</v>
      </c>
      <c r="AH5899" s="3" t="s">
        <v>5946</v>
      </c>
      <c r="AI5899" s="662">
        <v>0.45300000000000001</v>
      </c>
    </row>
    <row r="5900" spans="33:35" ht="15" customHeight="1">
      <c r="AG5900" s="661" t="s">
        <v>9532</v>
      </c>
      <c r="AH5900" s="3" t="s">
        <v>5947</v>
      </c>
      <c r="AI5900" s="662">
        <v>0.32800000000000001</v>
      </c>
    </row>
    <row r="5901" spans="33:35" ht="15" customHeight="1">
      <c r="AG5901" s="661" t="s">
        <v>9533</v>
      </c>
      <c r="AH5901" s="3" t="s">
        <v>8374</v>
      </c>
      <c r="AI5901" s="662">
        <v>0</v>
      </c>
    </row>
    <row r="5902" spans="33:35" ht="15" customHeight="1">
      <c r="AG5902" s="661" t="s">
        <v>9534</v>
      </c>
      <c r="AH5902" s="3" t="s">
        <v>5949</v>
      </c>
      <c r="AI5902" s="662">
        <v>0.43</v>
      </c>
    </row>
    <row r="5903" spans="33:35" ht="15" customHeight="1">
      <c r="AG5903" s="661" t="s">
        <v>9535</v>
      </c>
      <c r="AH5903" s="3" t="s">
        <v>5950</v>
      </c>
      <c r="AI5903" s="662">
        <v>0.439</v>
      </c>
    </row>
    <row r="5904" spans="33:35" ht="15" customHeight="1">
      <c r="AG5904" s="661" t="s">
        <v>9536</v>
      </c>
      <c r="AH5904" s="3" t="s">
        <v>2321</v>
      </c>
      <c r="AI5904" s="662">
        <v>0</v>
      </c>
    </row>
    <row r="5905" spans="33:35" ht="15" customHeight="1">
      <c r="AG5905" s="661" t="s">
        <v>9537</v>
      </c>
      <c r="AH5905" s="3" t="s">
        <v>8375</v>
      </c>
      <c r="AI5905" s="662">
        <v>0.51400000000000001</v>
      </c>
    </row>
    <row r="5906" spans="33:35" ht="15" customHeight="1">
      <c r="AG5906" s="661" t="s">
        <v>9538</v>
      </c>
      <c r="AH5906" s="3" t="s">
        <v>6202</v>
      </c>
      <c r="AI5906" s="662">
        <v>0.26600000000000001</v>
      </c>
    </row>
    <row r="5907" spans="33:35" ht="15" customHeight="1">
      <c r="AG5907" s="661" t="s">
        <v>9539</v>
      </c>
      <c r="AH5907" s="3" t="s">
        <v>5955</v>
      </c>
      <c r="AI5907" s="662">
        <v>0</v>
      </c>
    </row>
    <row r="5908" spans="33:35" ht="15" customHeight="1">
      <c r="AG5908" s="661" t="s">
        <v>9540</v>
      </c>
      <c r="AH5908" s="3" t="s">
        <v>6203</v>
      </c>
      <c r="AI5908" s="662">
        <v>0.47399999999999998</v>
      </c>
    </row>
    <row r="5909" spans="33:35" ht="15" customHeight="1">
      <c r="AG5909" s="661" t="s">
        <v>9541</v>
      </c>
      <c r="AH5909" s="3" t="s">
        <v>1415</v>
      </c>
      <c r="AI5909" s="662">
        <v>0</v>
      </c>
    </row>
    <row r="5910" spans="33:35" ht="15" customHeight="1">
      <c r="AG5910" s="661" t="s">
        <v>9542</v>
      </c>
      <c r="AH5910" s="3" t="s">
        <v>5957</v>
      </c>
      <c r="AI5910" s="662">
        <v>0</v>
      </c>
    </row>
    <row r="5911" spans="33:35" ht="15" customHeight="1">
      <c r="AG5911" s="661" t="s">
        <v>9543</v>
      </c>
      <c r="AH5911" s="3" t="s">
        <v>5958</v>
      </c>
      <c r="AI5911" s="662">
        <v>0.54100000000000004</v>
      </c>
    </row>
    <row r="5912" spans="33:35" ht="15" customHeight="1">
      <c r="AG5912" s="661" t="s">
        <v>9544</v>
      </c>
      <c r="AH5912" s="3" t="s">
        <v>5959</v>
      </c>
      <c r="AI5912" s="662">
        <v>0.29399999999999998</v>
      </c>
    </row>
    <row r="5913" spans="33:35" ht="15" customHeight="1">
      <c r="AG5913" s="661" t="s">
        <v>9545</v>
      </c>
      <c r="AH5913" s="3" t="s">
        <v>5960</v>
      </c>
      <c r="AI5913" s="662">
        <v>0.48099999999999998</v>
      </c>
    </row>
    <row r="5914" spans="33:35" ht="15" customHeight="1">
      <c r="AG5914" s="661" t="s">
        <v>9546</v>
      </c>
      <c r="AH5914" s="3" t="s">
        <v>5961</v>
      </c>
      <c r="AI5914" s="662">
        <v>0.311</v>
      </c>
    </row>
    <row r="5915" spans="33:35" ht="15" customHeight="1">
      <c r="AG5915" s="661" t="s">
        <v>9547</v>
      </c>
      <c r="AH5915" s="3" t="s">
        <v>5963</v>
      </c>
      <c r="AI5915" s="662">
        <v>0.45700000000000002</v>
      </c>
    </row>
    <row r="5916" spans="33:35" ht="15" customHeight="1">
      <c r="AG5916" s="661" t="s">
        <v>9548</v>
      </c>
      <c r="AH5916" s="3" t="s">
        <v>8376</v>
      </c>
      <c r="AI5916" s="662">
        <v>0</v>
      </c>
    </row>
    <row r="5917" spans="33:35" ht="15" customHeight="1">
      <c r="AG5917" s="661" t="s">
        <v>9549</v>
      </c>
      <c r="AH5917" s="3" t="s">
        <v>8486</v>
      </c>
      <c r="AI5917" s="662">
        <v>0.39200000000000002</v>
      </c>
    </row>
    <row r="5918" spans="33:35" ht="15" customHeight="1">
      <c r="AG5918" s="661" t="s">
        <v>9550</v>
      </c>
      <c r="AH5918" s="3" t="s">
        <v>5965</v>
      </c>
      <c r="AI5918" s="662">
        <v>0.28100000000000003</v>
      </c>
    </row>
    <row r="5919" spans="33:35" ht="15" customHeight="1">
      <c r="AG5919" s="661" t="s">
        <v>9551</v>
      </c>
      <c r="AH5919" s="3" t="s">
        <v>8378</v>
      </c>
      <c r="AI5919" s="662">
        <v>0</v>
      </c>
    </row>
    <row r="5920" spans="33:35" ht="15" customHeight="1">
      <c r="AG5920" s="661" t="s">
        <v>9552</v>
      </c>
      <c r="AH5920" s="3" t="s">
        <v>8487</v>
      </c>
      <c r="AI5920" s="662">
        <v>0.45399999999999996</v>
      </c>
    </row>
    <row r="5921" spans="33:35" ht="15" customHeight="1">
      <c r="AG5921" s="661" t="s">
        <v>9553</v>
      </c>
      <c r="AH5921" s="3" t="s">
        <v>5967</v>
      </c>
      <c r="AI5921" s="662">
        <v>0.72599999999999998</v>
      </c>
    </row>
    <row r="5922" spans="33:35" ht="15" customHeight="1">
      <c r="AG5922" s="661" t="s">
        <v>9554</v>
      </c>
      <c r="AH5922" s="3" t="s">
        <v>5969</v>
      </c>
      <c r="AI5922" s="662">
        <v>0.435</v>
      </c>
    </row>
    <row r="5923" spans="33:35" ht="15" customHeight="1">
      <c r="AG5923" s="661" t="s">
        <v>9555</v>
      </c>
      <c r="AH5923" s="3" t="s">
        <v>5970</v>
      </c>
      <c r="AI5923" s="662">
        <v>0.48399999999999999</v>
      </c>
    </row>
    <row r="5924" spans="33:35" ht="15" customHeight="1">
      <c r="AG5924" s="661" t="s">
        <v>9556</v>
      </c>
      <c r="AH5924" s="3" t="s">
        <v>4495</v>
      </c>
      <c r="AI5924" s="662">
        <v>0</v>
      </c>
    </row>
    <row r="5925" spans="33:35" ht="15" customHeight="1">
      <c r="AG5925" s="661" t="s">
        <v>9557</v>
      </c>
      <c r="AH5925" s="3" t="s">
        <v>5971</v>
      </c>
      <c r="AI5925" s="662">
        <v>0.308</v>
      </c>
    </row>
    <row r="5926" spans="33:35" ht="15" customHeight="1">
      <c r="AG5926" s="661" t="s">
        <v>9558</v>
      </c>
      <c r="AH5926" s="3" t="s">
        <v>1546</v>
      </c>
      <c r="AI5926" s="662">
        <v>0</v>
      </c>
    </row>
    <row r="5927" spans="33:35" ht="15" customHeight="1">
      <c r="AG5927" s="661" t="s">
        <v>9559</v>
      </c>
      <c r="AH5927" s="3" t="s">
        <v>4500</v>
      </c>
      <c r="AI5927" s="662">
        <v>0.125</v>
      </c>
    </row>
    <row r="5928" spans="33:35" ht="15" customHeight="1">
      <c r="AG5928" s="661" t="s">
        <v>9560</v>
      </c>
      <c r="AH5928" s="3" t="s">
        <v>4502</v>
      </c>
      <c r="AI5928" s="662">
        <v>0.16899999999999998</v>
      </c>
    </row>
    <row r="5929" spans="33:35" ht="15" customHeight="1">
      <c r="AG5929" s="661" t="s">
        <v>9561</v>
      </c>
      <c r="AH5929" s="3" t="s">
        <v>4504</v>
      </c>
      <c r="AI5929" s="662">
        <v>0.25700000000000001</v>
      </c>
    </row>
    <row r="5930" spans="33:35" ht="15" customHeight="1">
      <c r="AG5930" s="661" t="s">
        <v>9562</v>
      </c>
      <c r="AH5930" s="3" t="s">
        <v>4506</v>
      </c>
      <c r="AI5930" s="662">
        <v>0.30099999999999999</v>
      </c>
    </row>
    <row r="5931" spans="33:35" ht="15" customHeight="1">
      <c r="AG5931" s="661" t="s">
        <v>9563</v>
      </c>
      <c r="AH5931" s="3" t="s">
        <v>8380</v>
      </c>
      <c r="AI5931" s="662">
        <v>0.378</v>
      </c>
    </row>
    <row r="5932" spans="33:35" ht="15" customHeight="1">
      <c r="AG5932" s="661" t="s">
        <v>9564</v>
      </c>
      <c r="AH5932" s="3" t="s">
        <v>8381</v>
      </c>
      <c r="AI5932" s="662">
        <v>0</v>
      </c>
    </row>
    <row r="5933" spans="33:35" ht="15" customHeight="1">
      <c r="AG5933" s="661" t="s">
        <v>9565</v>
      </c>
      <c r="AH5933" s="3" t="s">
        <v>8382</v>
      </c>
      <c r="AI5933" s="662">
        <v>0</v>
      </c>
    </row>
    <row r="5934" spans="33:35" ht="15" customHeight="1">
      <c r="AG5934" s="661" t="s">
        <v>9566</v>
      </c>
      <c r="AH5934" s="3" t="s">
        <v>8383</v>
      </c>
      <c r="AI5934" s="662">
        <v>0.60799999999999998</v>
      </c>
    </row>
    <row r="5935" spans="33:35" ht="15" customHeight="1">
      <c r="AG5935" s="661" t="s">
        <v>9567</v>
      </c>
      <c r="AH5935" s="3" t="s">
        <v>5968</v>
      </c>
      <c r="AI5935" s="662">
        <v>0.44700000000000001</v>
      </c>
    </row>
    <row r="5936" spans="33:35" ht="15" customHeight="1">
      <c r="AG5936" s="661" t="s">
        <v>9568</v>
      </c>
      <c r="AH5936" s="3" t="s">
        <v>5973</v>
      </c>
      <c r="AI5936" s="662">
        <v>0.47699999999999998</v>
      </c>
    </row>
    <row r="5937" spans="33:35" ht="15" customHeight="1">
      <c r="AG5937" s="661" t="s">
        <v>9569</v>
      </c>
      <c r="AH5937" s="3" t="s">
        <v>5974</v>
      </c>
      <c r="AI5937" s="662">
        <v>0.45700000000000002</v>
      </c>
    </row>
    <row r="5938" spans="33:35" ht="15" customHeight="1">
      <c r="AG5938" s="661" t="s">
        <v>9570</v>
      </c>
      <c r="AH5938" s="3" t="s">
        <v>4515</v>
      </c>
      <c r="AI5938" s="662">
        <v>0</v>
      </c>
    </row>
    <row r="5939" spans="33:35" ht="15" customHeight="1">
      <c r="AG5939" s="661" t="s">
        <v>9571</v>
      </c>
      <c r="AH5939" s="3" t="s">
        <v>6204</v>
      </c>
      <c r="AI5939" s="662">
        <v>0.128</v>
      </c>
    </row>
    <row r="5940" spans="33:35" ht="15" customHeight="1">
      <c r="AG5940" s="661" t="s">
        <v>9572</v>
      </c>
      <c r="AH5940" s="3" t="s">
        <v>6205</v>
      </c>
      <c r="AI5940" s="662">
        <v>0.85599999999999998</v>
      </c>
    </row>
    <row r="5941" spans="33:35" ht="15" customHeight="1">
      <c r="AG5941" s="661" t="s">
        <v>9573</v>
      </c>
      <c r="AH5941" s="3" t="s">
        <v>5976</v>
      </c>
      <c r="AI5941" s="662">
        <v>0.38400000000000001</v>
      </c>
    </row>
    <row r="5942" spans="33:35" ht="15" customHeight="1">
      <c r="AG5942" s="661" t="s">
        <v>9574</v>
      </c>
      <c r="AH5942" s="3" t="s">
        <v>1087</v>
      </c>
      <c r="AI5942" s="662">
        <v>0</v>
      </c>
    </row>
    <row r="5943" spans="33:35" ht="15" customHeight="1">
      <c r="AG5943" s="661" t="s">
        <v>9575</v>
      </c>
      <c r="AH5943" s="3" t="s">
        <v>1088</v>
      </c>
      <c r="AI5943" s="662">
        <v>0.2</v>
      </c>
    </row>
    <row r="5944" spans="33:35" ht="15" customHeight="1">
      <c r="AG5944" s="661" t="s">
        <v>9576</v>
      </c>
      <c r="AH5944" s="3" t="s">
        <v>2335</v>
      </c>
      <c r="AI5944" s="662">
        <v>0</v>
      </c>
    </row>
    <row r="5945" spans="33:35" ht="15" customHeight="1">
      <c r="AG5945" s="661" t="s">
        <v>9577</v>
      </c>
      <c r="AH5945" s="3" t="s">
        <v>2336</v>
      </c>
      <c r="AI5945" s="662">
        <v>0</v>
      </c>
    </row>
    <row r="5946" spans="33:35" ht="15" customHeight="1">
      <c r="AG5946" s="661" t="s">
        <v>9578</v>
      </c>
      <c r="AH5946" s="3" t="s">
        <v>4524</v>
      </c>
      <c r="AI5946" s="662">
        <v>0.248</v>
      </c>
    </row>
    <row r="5947" spans="33:35" ht="15" customHeight="1">
      <c r="AG5947" s="661" t="s">
        <v>9579</v>
      </c>
      <c r="AH5947" s="3" t="s">
        <v>4526</v>
      </c>
      <c r="AI5947" s="662">
        <v>0</v>
      </c>
    </row>
    <row r="5948" spans="33:35" ht="15" customHeight="1">
      <c r="AG5948" s="661" t="s">
        <v>9580</v>
      </c>
      <c r="AH5948" s="3" t="s">
        <v>4528</v>
      </c>
      <c r="AI5948" s="662">
        <v>0</v>
      </c>
    </row>
    <row r="5949" spans="33:35" ht="15" customHeight="1">
      <c r="AG5949" s="661" t="s">
        <v>9581</v>
      </c>
      <c r="AH5949" s="3" t="s">
        <v>5977</v>
      </c>
      <c r="AI5949" s="662">
        <v>0</v>
      </c>
    </row>
    <row r="5950" spans="33:35" ht="15" customHeight="1">
      <c r="AG5950" s="661" t="s">
        <v>9582</v>
      </c>
      <c r="AH5950" s="3" t="s">
        <v>5978</v>
      </c>
      <c r="AI5950" s="662">
        <v>0.248</v>
      </c>
    </row>
    <row r="5951" spans="33:35" ht="15" customHeight="1">
      <c r="AG5951" s="661" t="s">
        <v>9583</v>
      </c>
      <c r="AH5951" s="3" t="s">
        <v>8384</v>
      </c>
      <c r="AI5951" s="662">
        <v>0.161</v>
      </c>
    </row>
    <row r="5952" spans="33:35" ht="15" customHeight="1">
      <c r="AG5952" s="661" t="s">
        <v>9584</v>
      </c>
      <c r="AH5952" s="3" t="s">
        <v>8385</v>
      </c>
      <c r="AI5952" s="662">
        <v>0.38900000000000001</v>
      </c>
    </row>
    <row r="5953" spans="33:35" ht="15" customHeight="1">
      <c r="AG5953" s="661" t="s">
        <v>9585</v>
      </c>
      <c r="AH5953" s="3" t="s">
        <v>5980</v>
      </c>
      <c r="AI5953" s="662">
        <v>0.317</v>
      </c>
    </row>
    <row r="5954" spans="33:35" ht="15" customHeight="1">
      <c r="AG5954" s="661" t="s">
        <v>9586</v>
      </c>
      <c r="AH5954" s="3" t="s">
        <v>5981</v>
      </c>
      <c r="AI5954" s="662">
        <v>0.44400000000000001</v>
      </c>
    </row>
    <row r="5955" spans="33:35" ht="15" customHeight="1">
      <c r="AG5955" s="661" t="s">
        <v>9587</v>
      </c>
      <c r="AH5955" s="3" t="s">
        <v>5982</v>
      </c>
      <c r="AI5955" s="662">
        <v>0.378</v>
      </c>
    </row>
    <row r="5956" spans="33:35" ht="15" customHeight="1">
      <c r="AG5956" s="661" t="s">
        <v>9588</v>
      </c>
      <c r="AH5956" s="3" t="s">
        <v>5983</v>
      </c>
      <c r="AI5956" s="662">
        <v>0.48299999999999998</v>
      </c>
    </row>
    <row r="5957" spans="33:35" ht="15" customHeight="1">
      <c r="AG5957" s="661" t="s">
        <v>9589</v>
      </c>
      <c r="AH5957" s="3" t="s">
        <v>5986</v>
      </c>
      <c r="AI5957" s="662">
        <v>0.505</v>
      </c>
    </row>
    <row r="5958" spans="33:35" ht="15" customHeight="1">
      <c r="AG5958" s="661" t="s">
        <v>9590</v>
      </c>
      <c r="AH5958" s="3" t="s">
        <v>8386</v>
      </c>
      <c r="AI5958" s="662">
        <v>0.54400000000000004</v>
      </c>
    </row>
    <row r="5959" spans="33:35" ht="15" customHeight="1">
      <c r="AG5959" s="661" t="s">
        <v>9591</v>
      </c>
      <c r="AH5959" s="3" t="s">
        <v>5987</v>
      </c>
      <c r="AI5959" s="662">
        <v>0.56899999999999995</v>
      </c>
    </row>
    <row r="5960" spans="33:35" ht="15" customHeight="1">
      <c r="AG5960" s="661" t="s">
        <v>9592</v>
      </c>
      <c r="AH5960" s="3" t="s">
        <v>5988</v>
      </c>
      <c r="AI5960" s="662">
        <v>0.38300000000000001</v>
      </c>
    </row>
    <row r="5961" spans="33:35" ht="15" customHeight="1">
      <c r="AG5961" s="661" t="s">
        <v>9593</v>
      </c>
      <c r="AH5961" s="3" t="s">
        <v>5989</v>
      </c>
      <c r="AI5961" s="662">
        <v>0.42299999999999999</v>
      </c>
    </row>
    <row r="5962" spans="33:35" ht="15" customHeight="1">
      <c r="AG5962" s="661" t="s">
        <v>9594</v>
      </c>
      <c r="AH5962" s="3" t="s">
        <v>5990</v>
      </c>
      <c r="AI5962" s="662">
        <v>0.23299999999999998</v>
      </c>
    </row>
    <row r="5963" spans="33:35" ht="15" customHeight="1">
      <c r="AG5963" s="661" t="s">
        <v>9595</v>
      </c>
      <c r="AH5963" s="3" t="s">
        <v>5991</v>
      </c>
      <c r="AI5963" s="662">
        <v>0.41199999999999998</v>
      </c>
    </row>
    <row r="5964" spans="33:35" ht="15" customHeight="1">
      <c r="AG5964" s="661" t="s">
        <v>9596</v>
      </c>
      <c r="AH5964" s="3" t="s">
        <v>5992</v>
      </c>
      <c r="AI5964" s="662">
        <v>0</v>
      </c>
    </row>
    <row r="5965" spans="33:35" ht="15" customHeight="1">
      <c r="AG5965" s="661" t="s">
        <v>9597</v>
      </c>
      <c r="AH5965" s="3" t="s">
        <v>6206</v>
      </c>
      <c r="AI5965" s="662">
        <v>0.377</v>
      </c>
    </row>
    <row r="5966" spans="33:35" ht="15" customHeight="1">
      <c r="AG5966" s="661" t="s">
        <v>9598</v>
      </c>
      <c r="AH5966" s="3" t="s">
        <v>5994</v>
      </c>
      <c r="AI5966" s="662">
        <v>0.34</v>
      </c>
    </row>
    <row r="5967" spans="33:35" ht="15" customHeight="1">
      <c r="AG5967" s="661" t="s">
        <v>9599</v>
      </c>
      <c r="AH5967" s="3" t="s">
        <v>8387</v>
      </c>
      <c r="AI5967" s="662">
        <v>0</v>
      </c>
    </row>
    <row r="5968" spans="33:35" ht="15" customHeight="1">
      <c r="AG5968" s="661" t="s">
        <v>9600</v>
      </c>
      <c r="AH5968" s="3" t="s">
        <v>8488</v>
      </c>
      <c r="AI5968" s="662">
        <v>0.78400000000000003</v>
      </c>
    </row>
    <row r="5969" spans="33:35" ht="15" customHeight="1">
      <c r="AG5969" s="661" t="s">
        <v>9601</v>
      </c>
      <c r="AH5969" s="3" t="s">
        <v>5996</v>
      </c>
      <c r="AI5969" s="662">
        <v>0.52400000000000002</v>
      </c>
    </row>
    <row r="5970" spans="33:35" ht="15" customHeight="1">
      <c r="AG5970" s="661" t="s">
        <v>9602</v>
      </c>
      <c r="AH5970" s="3" t="s">
        <v>8489</v>
      </c>
      <c r="AI5970" s="662">
        <v>0.41</v>
      </c>
    </row>
    <row r="5971" spans="33:35" ht="15" customHeight="1">
      <c r="AG5971" s="661" t="s">
        <v>9603</v>
      </c>
      <c r="AH5971" s="3" t="s">
        <v>5997</v>
      </c>
      <c r="AI5971" s="662">
        <v>0.36099999999999999</v>
      </c>
    </row>
    <row r="5972" spans="33:35" ht="15" customHeight="1">
      <c r="AG5972" s="661" t="s">
        <v>9604</v>
      </c>
      <c r="AH5972" s="3" t="s">
        <v>5998</v>
      </c>
      <c r="AI5972" s="662">
        <v>0.432</v>
      </c>
    </row>
    <row r="5973" spans="33:35" ht="15" customHeight="1">
      <c r="AG5973" s="661" t="s">
        <v>9605</v>
      </c>
      <c r="AH5973" s="3" t="s">
        <v>5999</v>
      </c>
      <c r="AI5973" s="662">
        <v>0</v>
      </c>
    </row>
    <row r="5974" spans="33:35" ht="15" customHeight="1">
      <c r="AG5974" s="661" t="s">
        <v>9606</v>
      </c>
      <c r="AH5974" s="3" t="s">
        <v>6207</v>
      </c>
      <c r="AI5974" s="662">
        <v>0.45800000000000002</v>
      </c>
    </row>
    <row r="5975" spans="33:35" ht="15" customHeight="1">
      <c r="AG5975" s="661" t="s">
        <v>9607</v>
      </c>
      <c r="AH5975" s="3" t="s">
        <v>6001</v>
      </c>
      <c r="AI5975" s="662">
        <v>0.38499999999999995</v>
      </c>
    </row>
    <row r="5976" spans="33:35" ht="15" customHeight="1">
      <c r="AG5976" s="661" t="s">
        <v>9608</v>
      </c>
      <c r="AH5976" s="3" t="s">
        <v>6004</v>
      </c>
      <c r="AI5976" s="662">
        <v>0.44800000000000001</v>
      </c>
    </row>
    <row r="5977" spans="33:35" ht="15" customHeight="1">
      <c r="AG5977" s="661" t="s">
        <v>9609</v>
      </c>
      <c r="AH5977" s="3" t="s">
        <v>4570</v>
      </c>
      <c r="AI5977" s="662">
        <v>0</v>
      </c>
    </row>
    <row r="5978" spans="33:35" ht="15" customHeight="1">
      <c r="AG5978" s="661" t="s">
        <v>9610</v>
      </c>
      <c r="AH5978" s="3" t="s">
        <v>6003</v>
      </c>
      <c r="AI5978" s="662">
        <v>0.44600000000000001</v>
      </c>
    </row>
    <row r="5979" spans="33:35" ht="15" customHeight="1">
      <c r="AG5979" s="661" t="s">
        <v>9611</v>
      </c>
      <c r="AH5979" s="3" t="s">
        <v>6005</v>
      </c>
      <c r="AI5979" s="662">
        <v>0</v>
      </c>
    </row>
    <row r="5980" spans="33:35" ht="15" customHeight="1">
      <c r="AG5980" s="661" t="s">
        <v>9612</v>
      </c>
      <c r="AH5980" s="3" t="s">
        <v>6006</v>
      </c>
      <c r="AI5980" s="662">
        <v>0.41</v>
      </c>
    </row>
    <row r="5981" spans="33:35" ht="15" customHeight="1">
      <c r="AG5981" s="661" t="s">
        <v>9613</v>
      </c>
      <c r="AH5981" s="3" t="s">
        <v>6007</v>
      </c>
      <c r="AI5981" s="662">
        <v>0.45700000000000002</v>
      </c>
    </row>
    <row r="5982" spans="33:35" ht="15" customHeight="1">
      <c r="AG5982" s="661" t="s">
        <v>9614</v>
      </c>
      <c r="AH5982" s="3" t="s">
        <v>4578</v>
      </c>
      <c r="AI5982" s="662">
        <v>0</v>
      </c>
    </row>
    <row r="5983" spans="33:35" ht="15" customHeight="1">
      <c r="AG5983" s="661" t="s">
        <v>9615</v>
      </c>
      <c r="AH5983" s="3" t="s">
        <v>6008</v>
      </c>
      <c r="AI5983" s="662">
        <v>0.93300000000000005</v>
      </c>
    </row>
    <row r="5984" spans="33:35" ht="15" customHeight="1">
      <c r="AG5984" s="661" t="s">
        <v>9616</v>
      </c>
      <c r="AH5984" s="3" t="s">
        <v>6009</v>
      </c>
      <c r="AI5984" s="662">
        <v>0.27700000000000002</v>
      </c>
    </row>
    <row r="5985" spans="33:35" ht="15" customHeight="1">
      <c r="AG5985" s="661" t="s">
        <v>9617</v>
      </c>
      <c r="AH5985" s="3" t="s">
        <v>4585</v>
      </c>
      <c r="AI5985" s="662">
        <v>0</v>
      </c>
    </row>
    <row r="5986" spans="33:35" ht="15" customHeight="1">
      <c r="AG5986" s="661" t="s">
        <v>9618</v>
      </c>
      <c r="AH5986" s="3" t="s">
        <v>6012</v>
      </c>
      <c r="AI5986" s="662">
        <v>0.38</v>
      </c>
    </row>
    <row r="5987" spans="33:35" ht="15" customHeight="1">
      <c r="AG5987" s="661" t="s">
        <v>9619</v>
      </c>
      <c r="AH5987" s="3" t="s">
        <v>6015</v>
      </c>
      <c r="AI5987" s="662">
        <v>0.47899999999999998</v>
      </c>
    </row>
    <row r="5988" spans="33:35" ht="15" customHeight="1">
      <c r="AG5988" s="661" t="s">
        <v>9620</v>
      </c>
      <c r="AH5988" s="3" t="s">
        <v>8490</v>
      </c>
      <c r="AI5988" s="662">
        <v>0.38300000000000001</v>
      </c>
    </row>
    <row r="5989" spans="33:35" ht="15" customHeight="1">
      <c r="AG5989" s="661" t="s">
        <v>9621</v>
      </c>
      <c r="AH5989" s="3" t="s">
        <v>6018</v>
      </c>
      <c r="AI5989" s="662">
        <v>0.45700000000000002</v>
      </c>
    </row>
    <row r="5990" spans="33:35" ht="15" customHeight="1">
      <c r="AG5990" s="661" t="s">
        <v>9622</v>
      </c>
      <c r="AH5990" s="3" t="s">
        <v>6020</v>
      </c>
      <c r="AI5990" s="662">
        <v>0.42399999999999999</v>
      </c>
    </row>
    <row r="5991" spans="33:35" ht="15" customHeight="1">
      <c r="AG5991" s="661" t="s">
        <v>9623</v>
      </c>
      <c r="AH5991" s="3" t="s">
        <v>8390</v>
      </c>
      <c r="AI5991" s="662">
        <v>0</v>
      </c>
    </row>
    <row r="5992" spans="33:35" ht="15" customHeight="1">
      <c r="AG5992" s="661" t="s">
        <v>9624</v>
      </c>
      <c r="AH5992" s="3" t="s">
        <v>8391</v>
      </c>
      <c r="AI5992" s="662">
        <v>0.26400000000000001</v>
      </c>
    </row>
    <row r="5993" spans="33:35" ht="15" customHeight="1">
      <c r="AG5993" s="661" t="s">
        <v>9625</v>
      </c>
      <c r="AH5993" s="3" t="s">
        <v>8491</v>
      </c>
      <c r="AI5993" s="662">
        <v>0.41399999999999998</v>
      </c>
    </row>
    <row r="5994" spans="33:35" ht="15" customHeight="1">
      <c r="AG5994" s="661" t="s">
        <v>9626</v>
      </c>
      <c r="AH5994" s="3" t="s">
        <v>6208</v>
      </c>
      <c r="AI5994" s="662">
        <v>0</v>
      </c>
    </row>
    <row r="5995" spans="33:35" ht="15" customHeight="1">
      <c r="AG5995" s="661" t="s">
        <v>9627</v>
      </c>
      <c r="AH5995" s="3" t="s">
        <v>6209</v>
      </c>
      <c r="AI5995" s="662">
        <v>0</v>
      </c>
    </row>
    <row r="5996" spans="33:35" ht="15" customHeight="1">
      <c r="AG5996" s="661" t="s">
        <v>9628</v>
      </c>
      <c r="AH5996" s="3" t="s">
        <v>6210</v>
      </c>
      <c r="AI5996" s="662">
        <v>0.41899999999999998</v>
      </c>
    </row>
    <row r="5997" spans="33:35" ht="15" customHeight="1">
      <c r="AG5997" s="661" t="s">
        <v>9629</v>
      </c>
      <c r="AH5997" s="3" t="s">
        <v>6024</v>
      </c>
      <c r="AI5997" s="662">
        <v>0</v>
      </c>
    </row>
    <row r="5998" spans="33:35" ht="15" customHeight="1">
      <c r="AG5998" s="661" t="s">
        <v>9630</v>
      </c>
      <c r="AH5998" s="3" t="s">
        <v>6025</v>
      </c>
      <c r="AI5998" s="662">
        <v>0.42000000000000004</v>
      </c>
    </row>
    <row r="5999" spans="33:35" ht="15" customHeight="1">
      <c r="AG5999" s="661" t="s">
        <v>9631</v>
      </c>
      <c r="AH5999" s="3" t="s">
        <v>8492</v>
      </c>
      <c r="AI5999" s="662">
        <v>0.5</v>
      </c>
    </row>
    <row r="6000" spans="33:35" ht="15" customHeight="1">
      <c r="AG6000" s="661" t="s">
        <v>9632</v>
      </c>
      <c r="AH6000" s="3" t="s">
        <v>6026</v>
      </c>
      <c r="AI6000" s="662">
        <v>0.40099999999999997</v>
      </c>
    </row>
    <row r="6001" spans="33:35" ht="15" customHeight="1">
      <c r="AG6001" s="661" t="s">
        <v>9633</v>
      </c>
      <c r="AH6001" s="3" t="s">
        <v>6027</v>
      </c>
      <c r="AI6001" s="662">
        <v>0.54</v>
      </c>
    </row>
    <row r="6002" spans="33:35" ht="15" customHeight="1">
      <c r="AG6002" s="661" t="s">
        <v>9634</v>
      </c>
      <c r="AH6002" s="3" t="s">
        <v>6028</v>
      </c>
      <c r="AI6002" s="662">
        <v>0.36099999999999999</v>
      </c>
    </row>
    <row r="6003" spans="33:35" ht="15" customHeight="1">
      <c r="AG6003" s="661" t="s">
        <v>9635</v>
      </c>
      <c r="AH6003" s="3" t="s">
        <v>2016</v>
      </c>
      <c r="AI6003" s="662">
        <v>0</v>
      </c>
    </row>
    <row r="6004" spans="33:35" ht="15" customHeight="1">
      <c r="AG6004" s="661" t="s">
        <v>9636</v>
      </c>
      <c r="AH6004" s="3" t="s">
        <v>2017</v>
      </c>
      <c r="AI6004" s="662">
        <v>0</v>
      </c>
    </row>
    <row r="6005" spans="33:35" ht="15" customHeight="1">
      <c r="AG6005" s="661" t="s">
        <v>9637</v>
      </c>
      <c r="AH6005" s="3" t="s">
        <v>2801</v>
      </c>
      <c r="AI6005" s="662">
        <v>0.27099999999999996</v>
      </c>
    </row>
    <row r="6006" spans="33:35" ht="15" customHeight="1">
      <c r="AG6006" s="661" t="s">
        <v>9638</v>
      </c>
      <c r="AH6006" s="3" t="s">
        <v>2802</v>
      </c>
      <c r="AI6006" s="662">
        <v>0</v>
      </c>
    </row>
    <row r="6007" spans="33:35" ht="15" customHeight="1">
      <c r="AG6007" s="661" t="s">
        <v>9639</v>
      </c>
      <c r="AH6007" s="3" t="s">
        <v>2803</v>
      </c>
      <c r="AI6007" s="662">
        <v>0.37</v>
      </c>
    </row>
    <row r="6008" spans="33:35" ht="15" customHeight="1">
      <c r="AG6008" s="661" t="s">
        <v>9640</v>
      </c>
      <c r="AH6008" s="3" t="s">
        <v>4612</v>
      </c>
      <c r="AI6008" s="662">
        <v>0.44400000000000001</v>
      </c>
    </row>
    <row r="6009" spans="33:35" ht="15" customHeight="1">
      <c r="AG6009" s="661" t="s">
        <v>9641</v>
      </c>
      <c r="AH6009" s="3" t="s">
        <v>6029</v>
      </c>
      <c r="AI6009" s="662">
        <v>0.52700000000000002</v>
      </c>
    </row>
    <row r="6010" spans="33:35" ht="15" customHeight="1">
      <c r="AG6010" s="661" t="s">
        <v>9642</v>
      </c>
      <c r="AH6010" s="3" t="s">
        <v>6030</v>
      </c>
      <c r="AI6010" s="662">
        <v>0</v>
      </c>
    </row>
    <row r="6011" spans="33:35" ht="15" customHeight="1">
      <c r="AG6011" s="661" t="s">
        <v>9643</v>
      </c>
      <c r="AH6011" s="3" t="s">
        <v>6031</v>
      </c>
      <c r="AI6011" s="662">
        <v>0</v>
      </c>
    </row>
    <row r="6012" spans="33:35" ht="15" customHeight="1">
      <c r="AG6012" s="661" t="s">
        <v>9644</v>
      </c>
      <c r="AH6012" s="3" t="s">
        <v>6032</v>
      </c>
      <c r="AI6012" s="662">
        <v>0</v>
      </c>
    </row>
    <row r="6013" spans="33:35" ht="15" customHeight="1">
      <c r="AG6013" s="661" t="s">
        <v>9645</v>
      </c>
      <c r="AH6013" s="3" t="s">
        <v>6033</v>
      </c>
      <c r="AI6013" s="662">
        <v>0</v>
      </c>
    </row>
    <row r="6014" spans="33:35" ht="15" customHeight="1">
      <c r="AG6014" s="661" t="s">
        <v>9646</v>
      </c>
      <c r="AH6014" s="3" t="s">
        <v>6034</v>
      </c>
      <c r="AI6014" s="662">
        <v>0.57700000000000007</v>
      </c>
    </row>
    <row r="6015" spans="33:35" ht="15" customHeight="1">
      <c r="AG6015" s="661" t="s">
        <v>9647</v>
      </c>
      <c r="AH6015" s="3" t="s">
        <v>4618</v>
      </c>
      <c r="AI6015" s="662">
        <v>0</v>
      </c>
    </row>
    <row r="6016" spans="33:35" ht="15" customHeight="1">
      <c r="AG6016" s="661" t="s">
        <v>9648</v>
      </c>
      <c r="AH6016" s="3" t="s">
        <v>8393</v>
      </c>
      <c r="AI6016" s="662">
        <v>0</v>
      </c>
    </row>
    <row r="6017" spans="33:35" ht="15" customHeight="1">
      <c r="AG6017" s="661" t="s">
        <v>9649</v>
      </c>
      <c r="AH6017" s="3" t="s">
        <v>8394</v>
      </c>
      <c r="AI6017" s="662">
        <v>0.29699999999999999</v>
      </c>
    </row>
    <row r="6018" spans="33:35" ht="15" customHeight="1">
      <c r="AG6018" s="661" t="s">
        <v>9650</v>
      </c>
      <c r="AH6018" s="3" t="s">
        <v>8395</v>
      </c>
      <c r="AI6018" s="662">
        <v>0.504</v>
      </c>
    </row>
    <row r="6019" spans="33:35" ht="15" customHeight="1">
      <c r="AG6019" s="661" t="s">
        <v>9651</v>
      </c>
      <c r="AH6019" s="3" t="s">
        <v>6037</v>
      </c>
      <c r="AI6019" s="662">
        <v>0</v>
      </c>
    </row>
    <row r="6020" spans="33:35" ht="15" customHeight="1">
      <c r="AG6020" s="661" t="s">
        <v>9652</v>
      </c>
      <c r="AH6020" s="3" t="s">
        <v>8396</v>
      </c>
      <c r="AI6020" s="662">
        <v>0.42899999999999999</v>
      </c>
    </row>
    <row r="6021" spans="33:35" ht="15" customHeight="1">
      <c r="AG6021" s="661" t="s">
        <v>9653</v>
      </c>
      <c r="AH6021" s="3" t="s">
        <v>6211</v>
      </c>
      <c r="AI6021" s="662">
        <v>0.47399999999999998</v>
      </c>
    </row>
    <row r="6022" spans="33:35" ht="15" customHeight="1">
      <c r="AG6022" s="661" t="s">
        <v>9654</v>
      </c>
      <c r="AH6022" s="3" t="s">
        <v>8493</v>
      </c>
      <c r="AI6022" s="662">
        <v>0</v>
      </c>
    </row>
    <row r="6023" spans="33:35" ht="15" customHeight="1">
      <c r="AG6023" s="661" t="s">
        <v>9655</v>
      </c>
      <c r="AH6023" s="3" t="s">
        <v>8494</v>
      </c>
      <c r="AI6023" s="662">
        <v>0</v>
      </c>
    </row>
    <row r="6024" spans="33:35" ht="15" customHeight="1">
      <c r="AG6024" s="661" t="s">
        <v>9656</v>
      </c>
      <c r="AH6024" s="3" t="s">
        <v>8495</v>
      </c>
      <c r="AI6024" s="662">
        <v>0</v>
      </c>
    </row>
    <row r="6025" spans="33:35" ht="15" customHeight="1">
      <c r="AG6025" s="661" t="s">
        <v>9657</v>
      </c>
      <c r="AH6025" s="3" t="s">
        <v>8496</v>
      </c>
      <c r="AI6025" s="662">
        <v>0.49399999999999999</v>
      </c>
    </row>
    <row r="6026" spans="33:35" ht="15" customHeight="1">
      <c r="AG6026" s="661" t="s">
        <v>9658</v>
      </c>
      <c r="AH6026" s="3" t="s">
        <v>6042</v>
      </c>
      <c r="AI6026" s="662">
        <v>0.45</v>
      </c>
    </row>
    <row r="6027" spans="33:35" ht="15" customHeight="1">
      <c r="AG6027" s="661" t="s">
        <v>9659</v>
      </c>
      <c r="AH6027" s="3" t="s">
        <v>6043</v>
      </c>
      <c r="AI6027" s="662">
        <v>0.49200000000000005</v>
      </c>
    </row>
    <row r="6028" spans="33:35" ht="15" customHeight="1">
      <c r="AG6028" s="661" t="s">
        <v>9660</v>
      </c>
      <c r="AH6028" s="3" t="s">
        <v>4624</v>
      </c>
      <c r="AI6028" s="662">
        <v>0</v>
      </c>
    </row>
    <row r="6029" spans="33:35" ht="15" customHeight="1">
      <c r="AG6029" s="661" t="s">
        <v>9661</v>
      </c>
      <c r="AH6029" s="3" t="s">
        <v>6044</v>
      </c>
      <c r="AI6029" s="662">
        <v>0.24299999999999999</v>
      </c>
    </row>
    <row r="6030" spans="33:35" ht="15" customHeight="1">
      <c r="AG6030" s="661" t="s">
        <v>9662</v>
      </c>
      <c r="AH6030" s="3" t="s">
        <v>6045</v>
      </c>
      <c r="AI6030" s="662">
        <v>0</v>
      </c>
    </row>
    <row r="6031" spans="33:35" ht="15" customHeight="1">
      <c r="AG6031" s="661" t="s">
        <v>9663</v>
      </c>
      <c r="AH6031" s="3" t="s">
        <v>6046</v>
      </c>
      <c r="AI6031" s="662">
        <v>0.47899999999999998</v>
      </c>
    </row>
    <row r="6032" spans="33:35" ht="15" customHeight="1">
      <c r="AG6032" s="661" t="s">
        <v>9664</v>
      </c>
      <c r="AH6032" s="3" t="s">
        <v>6047</v>
      </c>
      <c r="AI6032" s="662">
        <v>0.49399999999999999</v>
      </c>
    </row>
    <row r="6033" spans="33:35" ht="15" customHeight="1">
      <c r="AG6033" s="661" t="s">
        <v>9665</v>
      </c>
      <c r="AH6033" s="3" t="s">
        <v>6048</v>
      </c>
      <c r="AI6033" s="662">
        <v>0.54900000000000004</v>
      </c>
    </row>
    <row r="6034" spans="33:35" ht="15" customHeight="1">
      <c r="AG6034" s="661" t="s">
        <v>9666</v>
      </c>
      <c r="AH6034" s="3" t="s">
        <v>4634</v>
      </c>
      <c r="AI6034" s="662">
        <v>0</v>
      </c>
    </row>
    <row r="6035" spans="33:35" ht="15" customHeight="1">
      <c r="AG6035" s="661" t="s">
        <v>9667</v>
      </c>
      <c r="AH6035" s="3" t="s">
        <v>6049</v>
      </c>
      <c r="AI6035" s="662">
        <v>0.438</v>
      </c>
    </row>
    <row r="6036" spans="33:35" ht="15" customHeight="1">
      <c r="AG6036" s="661" t="s">
        <v>9668</v>
      </c>
      <c r="AH6036" s="3" t="s">
        <v>8397</v>
      </c>
      <c r="AI6036" s="662">
        <v>0</v>
      </c>
    </row>
    <row r="6037" spans="33:35" ht="15" customHeight="1">
      <c r="AG6037" s="661" t="s">
        <v>9669</v>
      </c>
      <c r="AH6037" s="3" t="s">
        <v>8497</v>
      </c>
      <c r="AI6037" s="662">
        <v>0</v>
      </c>
    </row>
    <row r="6038" spans="33:35" ht="15" customHeight="1">
      <c r="AG6038" s="661" t="s">
        <v>9670</v>
      </c>
      <c r="AH6038" s="3" t="s">
        <v>8399</v>
      </c>
      <c r="AI6038" s="662">
        <v>0.44800000000000001</v>
      </c>
    </row>
    <row r="6039" spans="33:35" ht="15" customHeight="1">
      <c r="AG6039" s="661" t="s">
        <v>9671</v>
      </c>
      <c r="AH6039" s="3" t="s">
        <v>6050</v>
      </c>
      <c r="AI6039" s="662">
        <v>0</v>
      </c>
    </row>
    <row r="6040" spans="33:35" ht="15" customHeight="1">
      <c r="AG6040" s="661" t="s">
        <v>9672</v>
      </c>
      <c r="AH6040" s="3" t="s">
        <v>6051</v>
      </c>
      <c r="AI6040" s="662">
        <v>0.52899999999999991</v>
      </c>
    </row>
    <row r="6041" spans="33:35" ht="15" customHeight="1">
      <c r="AG6041" s="661" t="s">
        <v>9673</v>
      </c>
      <c r="AH6041" s="3" t="s">
        <v>6212</v>
      </c>
      <c r="AI6041" s="662">
        <v>0</v>
      </c>
    </row>
    <row r="6042" spans="33:35" ht="15" customHeight="1">
      <c r="AG6042" s="661" t="s">
        <v>9674</v>
      </c>
      <c r="AH6042" s="3" t="s">
        <v>6213</v>
      </c>
      <c r="AI6042" s="662">
        <v>0.40400000000000003</v>
      </c>
    </row>
    <row r="6043" spans="33:35" ht="15" customHeight="1">
      <c r="AG6043" s="661" t="s">
        <v>9675</v>
      </c>
      <c r="AH6043" s="3" t="s">
        <v>6052</v>
      </c>
      <c r="AI6043" s="662">
        <v>0.58899999999999997</v>
      </c>
    </row>
    <row r="6044" spans="33:35" ht="15" customHeight="1">
      <c r="AG6044" s="661" t="s">
        <v>9676</v>
      </c>
      <c r="AH6044" s="3" t="s">
        <v>6053</v>
      </c>
      <c r="AI6044" s="662">
        <v>0</v>
      </c>
    </row>
    <row r="6045" spans="33:35" ht="15" customHeight="1">
      <c r="AG6045" s="661" t="s">
        <v>9677</v>
      </c>
      <c r="AH6045" s="3" t="s">
        <v>6054</v>
      </c>
      <c r="AI6045" s="662">
        <v>0.36299999999999999</v>
      </c>
    </row>
    <row r="6046" spans="33:35" ht="15" customHeight="1">
      <c r="AG6046" s="661" t="s">
        <v>9678</v>
      </c>
      <c r="AH6046" s="3" t="s">
        <v>6055</v>
      </c>
      <c r="AI6046" s="662">
        <v>0.48799999999999999</v>
      </c>
    </row>
    <row r="6047" spans="33:35" ht="15" customHeight="1">
      <c r="AG6047" s="661" t="s">
        <v>9679</v>
      </c>
      <c r="AH6047" s="3" t="s">
        <v>6056</v>
      </c>
      <c r="AI6047" s="662">
        <v>0.48000000000000004</v>
      </c>
    </row>
    <row r="6048" spans="33:35" ht="15" customHeight="1">
      <c r="AG6048" s="661" t="s">
        <v>9680</v>
      </c>
      <c r="AH6048" s="3" t="s">
        <v>6057</v>
      </c>
      <c r="AI6048" s="662">
        <v>0.38</v>
      </c>
    </row>
    <row r="6049" spans="33:35" ht="15" customHeight="1">
      <c r="AG6049" s="661" t="s">
        <v>9681</v>
      </c>
      <c r="AH6049" s="3" t="s">
        <v>6214</v>
      </c>
      <c r="AI6049" s="662">
        <v>0</v>
      </c>
    </row>
    <row r="6050" spans="33:35" ht="15" customHeight="1">
      <c r="AG6050" s="661" t="s">
        <v>9682</v>
      </c>
      <c r="AH6050" s="3" t="s">
        <v>6215</v>
      </c>
      <c r="AI6050" s="662">
        <v>0</v>
      </c>
    </row>
    <row r="6051" spans="33:35" ht="15" customHeight="1">
      <c r="AG6051" s="661" t="s">
        <v>9683</v>
      </c>
      <c r="AH6051" s="3" t="s">
        <v>6216</v>
      </c>
      <c r="AI6051" s="662">
        <v>0</v>
      </c>
    </row>
    <row r="6052" spans="33:35" ht="15" customHeight="1">
      <c r="AG6052" s="661" t="s">
        <v>9684</v>
      </c>
      <c r="AH6052" s="3" t="s">
        <v>8400</v>
      </c>
      <c r="AI6052" s="662">
        <v>0</v>
      </c>
    </row>
    <row r="6053" spans="33:35" ht="15" customHeight="1">
      <c r="AG6053" s="661" t="s">
        <v>9685</v>
      </c>
      <c r="AH6053" s="3" t="s">
        <v>8401</v>
      </c>
      <c r="AI6053" s="662">
        <v>0.45899999999999996</v>
      </c>
    </row>
    <row r="6054" spans="33:35" ht="15" customHeight="1">
      <c r="AG6054" s="661" t="s">
        <v>9686</v>
      </c>
      <c r="AH6054" s="3" t="s">
        <v>8403</v>
      </c>
      <c r="AI6054" s="662">
        <v>0</v>
      </c>
    </row>
    <row r="6055" spans="33:35" ht="15" customHeight="1">
      <c r="AG6055" s="661" t="s">
        <v>9687</v>
      </c>
      <c r="AH6055" s="3" t="s">
        <v>8498</v>
      </c>
      <c r="AI6055" s="662">
        <v>0.435</v>
      </c>
    </row>
    <row r="6056" spans="33:35" ht="15" customHeight="1">
      <c r="AG6056" s="661" t="s">
        <v>9688</v>
      </c>
      <c r="AH6056" s="3" t="s">
        <v>6065</v>
      </c>
      <c r="AI6056" s="662">
        <v>0.16500000000000001</v>
      </c>
    </row>
    <row r="6057" spans="33:35" ht="15" customHeight="1">
      <c r="AG6057" s="661" t="s">
        <v>9689</v>
      </c>
      <c r="AH6057" s="3" t="s">
        <v>6066</v>
      </c>
      <c r="AI6057" s="662">
        <v>0</v>
      </c>
    </row>
    <row r="6058" spans="33:35" ht="15" customHeight="1">
      <c r="AG6058" s="661" t="s">
        <v>9690</v>
      </c>
      <c r="AH6058" s="3" t="s">
        <v>6217</v>
      </c>
      <c r="AI6058" s="662">
        <v>0.72299999999999998</v>
      </c>
    </row>
    <row r="6059" spans="33:35" ht="15" customHeight="1">
      <c r="AG6059" s="661" t="s">
        <v>9691</v>
      </c>
      <c r="AH6059" s="3" t="s">
        <v>6068</v>
      </c>
      <c r="AI6059" s="662">
        <v>0.34699999999999998</v>
      </c>
    </row>
    <row r="6060" spans="33:35" ht="15" customHeight="1">
      <c r="AG6060" s="661" t="s">
        <v>9692</v>
      </c>
      <c r="AH6060" s="3" t="s">
        <v>6218</v>
      </c>
      <c r="AI6060" s="662">
        <v>0</v>
      </c>
    </row>
    <row r="6061" spans="33:35" ht="15" customHeight="1">
      <c r="AG6061" s="661" t="s">
        <v>9693</v>
      </c>
      <c r="AH6061" s="3" t="s">
        <v>8405</v>
      </c>
      <c r="AI6061" s="662">
        <v>0.45199999999999996</v>
      </c>
    </row>
    <row r="6062" spans="33:35" ht="15" customHeight="1">
      <c r="AG6062" s="661" t="s">
        <v>9694</v>
      </c>
      <c r="AH6062" s="3" t="s">
        <v>6074</v>
      </c>
      <c r="AI6062" s="662">
        <v>0.52600000000000002</v>
      </c>
    </row>
    <row r="6063" spans="33:35" ht="15" customHeight="1">
      <c r="AG6063" s="661" t="s">
        <v>9695</v>
      </c>
      <c r="AH6063" s="3" t="s">
        <v>6219</v>
      </c>
      <c r="AI6063" s="662">
        <v>0.20100000000000001</v>
      </c>
    </row>
    <row r="6064" spans="33:35" ht="15" customHeight="1">
      <c r="AG6064" s="661" t="s">
        <v>9696</v>
      </c>
      <c r="AH6064" s="3" t="s">
        <v>6220</v>
      </c>
      <c r="AI6064" s="662">
        <v>0.4</v>
      </c>
    </row>
    <row r="6065" spans="33:35" ht="15" customHeight="1">
      <c r="AG6065" s="661" t="s">
        <v>9697</v>
      </c>
      <c r="AH6065" s="3" t="s">
        <v>6077</v>
      </c>
      <c r="AI6065" s="662">
        <v>1.012</v>
      </c>
    </row>
    <row r="6066" spans="33:35" ht="15" customHeight="1">
      <c r="AG6066" s="661" t="s">
        <v>9698</v>
      </c>
      <c r="AH6066" s="3" t="s">
        <v>6078</v>
      </c>
      <c r="AI6066" s="662">
        <v>0.42000000000000004</v>
      </c>
    </row>
    <row r="6067" spans="33:35" ht="15" customHeight="1">
      <c r="AG6067" s="661" t="s">
        <v>9699</v>
      </c>
      <c r="AH6067" s="3" t="s">
        <v>6221</v>
      </c>
      <c r="AI6067" s="662">
        <v>0.51600000000000001</v>
      </c>
    </row>
    <row r="6068" spans="33:35" ht="15" customHeight="1">
      <c r="AG6068" s="661" t="s">
        <v>9700</v>
      </c>
      <c r="AH6068" s="3" t="s">
        <v>6083</v>
      </c>
      <c r="AI6068" s="662">
        <v>0.39100000000000001</v>
      </c>
    </row>
    <row r="6069" spans="33:35" ht="15" customHeight="1">
      <c r="AG6069" s="661" t="s">
        <v>9701</v>
      </c>
      <c r="AH6069" s="3" t="s">
        <v>6222</v>
      </c>
      <c r="AI6069" s="662">
        <v>0.53200000000000003</v>
      </c>
    </row>
    <row r="6070" spans="33:35" ht="15" customHeight="1">
      <c r="AG6070" s="661" t="s">
        <v>9702</v>
      </c>
      <c r="AH6070" s="3" t="s">
        <v>6085</v>
      </c>
      <c r="AI6070" s="662">
        <v>0.51500000000000001</v>
      </c>
    </row>
    <row r="6071" spans="33:35" ht="15" customHeight="1">
      <c r="AG6071" s="661" t="s">
        <v>9703</v>
      </c>
      <c r="AH6071" s="3" t="s">
        <v>6086</v>
      </c>
      <c r="AI6071" s="662">
        <v>0</v>
      </c>
    </row>
    <row r="6072" spans="33:35" ht="15" customHeight="1">
      <c r="AG6072" s="661" t="s">
        <v>9704</v>
      </c>
      <c r="AH6072" s="3" t="s">
        <v>8406</v>
      </c>
      <c r="AI6072" s="662">
        <v>0.46700000000000003</v>
      </c>
    </row>
    <row r="6073" spans="33:35" ht="15" customHeight="1">
      <c r="AG6073" s="661" t="s">
        <v>9705</v>
      </c>
      <c r="AH6073" s="3" t="s">
        <v>4700</v>
      </c>
      <c r="AI6073" s="662">
        <v>0</v>
      </c>
    </row>
    <row r="6074" spans="33:35" ht="15" customHeight="1">
      <c r="AG6074" s="661" t="s">
        <v>9706</v>
      </c>
      <c r="AH6074" s="3" t="s">
        <v>4702</v>
      </c>
      <c r="AI6074" s="662">
        <v>0.217</v>
      </c>
    </row>
    <row r="6075" spans="33:35" ht="15" customHeight="1">
      <c r="AG6075" s="661" t="s">
        <v>9707</v>
      </c>
      <c r="AH6075" s="3" t="s">
        <v>4704</v>
      </c>
      <c r="AI6075" s="662">
        <v>0.28200000000000003</v>
      </c>
    </row>
    <row r="6076" spans="33:35" ht="15" customHeight="1">
      <c r="AG6076" s="661" t="s">
        <v>9708</v>
      </c>
      <c r="AH6076" s="3" t="s">
        <v>4706</v>
      </c>
      <c r="AI6076" s="662">
        <v>0.30399999999999999</v>
      </c>
    </row>
    <row r="6077" spans="33:35" ht="15" customHeight="1">
      <c r="AG6077" s="661" t="s">
        <v>9709</v>
      </c>
      <c r="AH6077" s="3" t="s">
        <v>4708</v>
      </c>
      <c r="AI6077" s="662">
        <v>0.56200000000000006</v>
      </c>
    </row>
    <row r="6078" spans="33:35" ht="15" customHeight="1">
      <c r="AG6078" s="661" t="s">
        <v>9710</v>
      </c>
      <c r="AH6078" s="3" t="s">
        <v>6223</v>
      </c>
      <c r="AI6078" s="662">
        <v>0</v>
      </c>
    </row>
    <row r="6079" spans="33:35" ht="15" customHeight="1">
      <c r="AG6079" s="661" t="s">
        <v>9711</v>
      </c>
      <c r="AH6079" s="3" t="s">
        <v>8499</v>
      </c>
      <c r="AI6079" s="662">
        <v>0.155</v>
      </c>
    </row>
    <row r="6080" spans="33:35" ht="15" customHeight="1">
      <c r="AG6080" s="661" t="s">
        <v>9712</v>
      </c>
      <c r="AH6080" s="3" t="s">
        <v>4713</v>
      </c>
      <c r="AI6080" s="662">
        <v>0</v>
      </c>
    </row>
    <row r="6081" spans="33:35" ht="15" customHeight="1">
      <c r="AG6081" s="661" t="s">
        <v>9713</v>
      </c>
      <c r="AH6081" s="3" t="s">
        <v>4715</v>
      </c>
      <c r="AI6081" s="662">
        <v>0</v>
      </c>
    </row>
    <row r="6082" spans="33:35" ht="15" customHeight="1">
      <c r="AG6082" s="661" t="s">
        <v>9714</v>
      </c>
      <c r="AH6082" s="3" t="s">
        <v>8407</v>
      </c>
      <c r="AI6082" s="662">
        <v>0.43600000000000005</v>
      </c>
    </row>
    <row r="6083" spans="33:35" ht="15" customHeight="1">
      <c r="AG6083" s="661" t="s">
        <v>9715</v>
      </c>
      <c r="AH6083" s="3" t="s">
        <v>6095</v>
      </c>
      <c r="AI6083" s="662">
        <v>0.32</v>
      </c>
    </row>
    <row r="6084" spans="33:35" ht="15" customHeight="1">
      <c r="AG6084" s="661" t="s">
        <v>9716</v>
      </c>
      <c r="AH6084" s="3" t="s">
        <v>6096</v>
      </c>
      <c r="AI6084" s="662">
        <v>0.28299999999999997</v>
      </c>
    </row>
    <row r="6085" spans="33:35" ht="15" customHeight="1">
      <c r="AG6085" s="661" t="s">
        <v>9717</v>
      </c>
      <c r="AH6085" s="3" t="s">
        <v>8408</v>
      </c>
      <c r="AI6085" s="662">
        <v>0.505</v>
      </c>
    </row>
    <row r="6086" spans="33:35" ht="15" customHeight="1">
      <c r="AG6086" s="661" t="s">
        <v>9718</v>
      </c>
      <c r="AH6086" s="3" t="s">
        <v>6098</v>
      </c>
      <c r="AI6086" s="662">
        <v>0.46799999999999997</v>
      </c>
    </row>
    <row r="6087" spans="33:35" ht="15" customHeight="1">
      <c r="AG6087" s="661" t="s">
        <v>9719</v>
      </c>
      <c r="AH6087" s="3" t="s">
        <v>8409</v>
      </c>
      <c r="AI6087" s="662">
        <v>0.501</v>
      </c>
    </row>
    <row r="6088" spans="33:35" ht="15" customHeight="1">
      <c r="AG6088" s="661" t="s">
        <v>9720</v>
      </c>
      <c r="AH6088" s="3" t="s">
        <v>6100</v>
      </c>
      <c r="AI6088" s="662">
        <v>0.6</v>
      </c>
    </row>
    <row r="6089" spans="33:35" ht="15" customHeight="1">
      <c r="AG6089" s="661" t="s">
        <v>9721</v>
      </c>
      <c r="AH6089" s="3" t="s">
        <v>8500</v>
      </c>
      <c r="AI6089" s="662">
        <v>0.41499999999999998</v>
      </c>
    </row>
    <row r="6090" spans="33:35" ht="15" customHeight="1">
      <c r="AG6090" s="661" t="s">
        <v>9722</v>
      </c>
      <c r="AH6090" s="3" t="s">
        <v>6226</v>
      </c>
      <c r="AI6090" s="662">
        <v>0.40600000000000003</v>
      </c>
    </row>
    <row r="6091" spans="33:35" ht="15" customHeight="1">
      <c r="AG6091" s="661" t="s">
        <v>9723</v>
      </c>
      <c r="AH6091" s="3" t="s">
        <v>6103</v>
      </c>
      <c r="AI6091" s="662">
        <v>0.60099999999999998</v>
      </c>
    </row>
    <row r="6092" spans="33:35" ht="15" customHeight="1">
      <c r="AG6092" s="661" t="s">
        <v>9724</v>
      </c>
      <c r="AH6092" s="3" t="s">
        <v>1408</v>
      </c>
      <c r="AI6092" s="662">
        <v>0</v>
      </c>
    </row>
    <row r="6093" spans="33:35" ht="15" customHeight="1">
      <c r="AG6093" s="661" t="s">
        <v>9725</v>
      </c>
      <c r="AH6093" s="3" t="s">
        <v>4734</v>
      </c>
      <c r="AI6093" s="662">
        <v>0.43600000000000005</v>
      </c>
    </row>
    <row r="6094" spans="33:35" ht="15" customHeight="1">
      <c r="AG6094" s="661" t="s">
        <v>9726</v>
      </c>
      <c r="AH6094" s="3" t="s">
        <v>6227</v>
      </c>
      <c r="AI6094" s="662">
        <v>0</v>
      </c>
    </row>
    <row r="6095" spans="33:35" ht="15" customHeight="1">
      <c r="AG6095" s="661" t="s">
        <v>9727</v>
      </c>
      <c r="AH6095" s="3" t="s">
        <v>6228</v>
      </c>
      <c r="AI6095" s="662">
        <v>0.53</v>
      </c>
    </row>
    <row r="6096" spans="33:35" ht="15" customHeight="1">
      <c r="AG6096" s="661" t="s">
        <v>9728</v>
      </c>
      <c r="AH6096" s="3" t="s">
        <v>8410</v>
      </c>
      <c r="AI6096" s="662">
        <v>0</v>
      </c>
    </row>
    <row r="6097" spans="33:35" ht="15" customHeight="1">
      <c r="AG6097" s="661" t="s">
        <v>9729</v>
      </c>
      <c r="AH6097" s="3" t="s">
        <v>8501</v>
      </c>
      <c r="AI6097" s="662">
        <v>0.49799999999999994</v>
      </c>
    </row>
    <row r="6098" spans="33:35" ht="15" customHeight="1">
      <c r="AG6098" s="661" t="s">
        <v>9730</v>
      </c>
      <c r="AH6098" s="3" t="s">
        <v>8502</v>
      </c>
      <c r="AI6098" s="662">
        <v>0</v>
      </c>
    </row>
    <row r="6099" spans="33:35" ht="15" customHeight="1">
      <c r="AG6099" s="661" t="s">
        <v>9731</v>
      </c>
      <c r="AH6099" s="3" t="s">
        <v>8503</v>
      </c>
      <c r="AI6099" s="662">
        <v>0.35</v>
      </c>
    </row>
    <row r="6100" spans="33:35" ht="15" customHeight="1">
      <c r="AG6100" s="661" t="s">
        <v>9732</v>
      </c>
      <c r="AH6100" s="3" t="s">
        <v>8504</v>
      </c>
      <c r="AI6100" s="662">
        <v>0.51200000000000001</v>
      </c>
    </row>
    <row r="6101" spans="33:35" ht="15" customHeight="1">
      <c r="AG6101" s="661" t="s">
        <v>9733</v>
      </c>
      <c r="AH6101" s="3" t="s">
        <v>6233</v>
      </c>
      <c r="AI6101" s="662">
        <v>0</v>
      </c>
    </row>
    <row r="6102" spans="33:35" ht="15" customHeight="1">
      <c r="AG6102" s="661" t="s">
        <v>9734</v>
      </c>
      <c r="AH6102" s="3" t="s">
        <v>8412</v>
      </c>
      <c r="AI6102" s="662">
        <v>0.28499999999999998</v>
      </c>
    </row>
    <row r="6103" spans="33:35" ht="15" customHeight="1">
      <c r="AG6103" s="661" t="s">
        <v>9735</v>
      </c>
      <c r="AH6103" s="3" t="s">
        <v>8413</v>
      </c>
      <c r="AI6103" s="662">
        <v>0</v>
      </c>
    </row>
    <row r="6104" spans="33:35" ht="15" customHeight="1">
      <c r="AG6104" s="661" t="s">
        <v>9736</v>
      </c>
      <c r="AH6104" s="3" t="s">
        <v>6234</v>
      </c>
      <c r="AI6104" s="662">
        <v>0.53600000000000003</v>
      </c>
    </row>
    <row r="6105" spans="33:35" ht="15" customHeight="1">
      <c r="AG6105" s="661" t="s">
        <v>9737</v>
      </c>
      <c r="AH6105" s="3" t="s">
        <v>4756</v>
      </c>
      <c r="AI6105" s="662">
        <v>0</v>
      </c>
    </row>
    <row r="6106" spans="33:35" ht="15" customHeight="1">
      <c r="AG6106" s="661" t="s">
        <v>9738</v>
      </c>
      <c r="AH6106" s="3" t="s">
        <v>4758</v>
      </c>
      <c r="AI6106" s="662">
        <v>0.183</v>
      </c>
    </row>
    <row r="6107" spans="33:35" ht="15" customHeight="1">
      <c r="AG6107" s="661" t="s">
        <v>9739</v>
      </c>
      <c r="AH6107" s="3" t="s">
        <v>4760</v>
      </c>
      <c r="AI6107" s="662">
        <v>0.248</v>
      </c>
    </row>
    <row r="6108" spans="33:35" ht="15" customHeight="1">
      <c r="AG6108" s="661" t="s">
        <v>9740</v>
      </c>
      <c r="AH6108" s="3" t="s">
        <v>8414</v>
      </c>
      <c r="AI6108" s="662">
        <v>0.56400000000000006</v>
      </c>
    </row>
    <row r="6109" spans="33:35" ht="15" customHeight="1">
      <c r="AG6109" s="661" t="s">
        <v>9741</v>
      </c>
      <c r="AH6109" s="3" t="s">
        <v>6115</v>
      </c>
      <c r="AI6109" s="662">
        <v>0.372</v>
      </c>
    </row>
    <row r="6110" spans="33:35" ht="15" customHeight="1">
      <c r="AG6110" s="661" t="s">
        <v>9742</v>
      </c>
      <c r="AH6110" s="3" t="s">
        <v>6236</v>
      </c>
      <c r="AI6110" s="662">
        <v>0.51300000000000001</v>
      </c>
    </row>
    <row r="6111" spans="33:35" ht="15" customHeight="1">
      <c r="AG6111" s="661" t="s">
        <v>9743</v>
      </c>
      <c r="AH6111" s="3" t="s">
        <v>6237</v>
      </c>
      <c r="AI6111" s="662">
        <v>0.48299999999999998</v>
      </c>
    </row>
    <row r="6112" spans="33:35" ht="15" customHeight="1">
      <c r="AG6112" s="661" t="s">
        <v>9744</v>
      </c>
      <c r="AH6112" s="3" t="s">
        <v>6238</v>
      </c>
      <c r="AI6112" s="662">
        <v>0.52100000000000002</v>
      </c>
    </row>
    <row r="6113" spans="33:35" ht="15" customHeight="1">
      <c r="AG6113" s="661" t="s">
        <v>9745</v>
      </c>
      <c r="AH6113" s="3" t="s">
        <v>8415</v>
      </c>
      <c r="AI6113" s="662">
        <v>0.38900000000000001</v>
      </c>
    </row>
    <row r="6114" spans="33:35" ht="15" customHeight="1">
      <c r="AG6114" s="661" t="s">
        <v>9746</v>
      </c>
      <c r="AH6114" s="3" t="s">
        <v>6239</v>
      </c>
      <c r="AI6114" s="662">
        <v>0</v>
      </c>
    </row>
    <row r="6115" spans="33:35" ht="15" customHeight="1">
      <c r="AG6115" s="661" t="s">
        <v>9747</v>
      </c>
      <c r="AH6115" s="3" t="s">
        <v>6240</v>
      </c>
      <c r="AI6115" s="662">
        <v>0.20599999999999999</v>
      </c>
    </row>
    <row r="6116" spans="33:35" ht="15" customHeight="1">
      <c r="AG6116" s="661" t="s">
        <v>9748</v>
      </c>
      <c r="AH6116" s="3" t="s">
        <v>6241</v>
      </c>
      <c r="AI6116" s="662">
        <v>0.34100000000000003</v>
      </c>
    </row>
    <row r="6117" spans="33:35" ht="15" customHeight="1">
      <c r="AG6117" s="661" t="s">
        <v>9749</v>
      </c>
      <c r="AH6117" s="3" t="s">
        <v>6124</v>
      </c>
      <c r="AI6117" s="662">
        <v>0.51900000000000002</v>
      </c>
    </row>
    <row r="6118" spans="33:35" ht="15" customHeight="1">
      <c r="AG6118" s="661" t="s">
        <v>9750</v>
      </c>
      <c r="AH6118" s="3" t="s">
        <v>6125</v>
      </c>
      <c r="AI6118" s="662">
        <v>0.48799999999999999</v>
      </c>
    </row>
    <row r="6119" spans="33:35" ht="15" customHeight="1">
      <c r="AG6119" s="661" t="s">
        <v>9751</v>
      </c>
      <c r="AH6119" s="3" t="s">
        <v>6126</v>
      </c>
      <c r="AI6119" s="662">
        <v>0.26500000000000001</v>
      </c>
    </row>
    <row r="6120" spans="33:35" ht="15" customHeight="1">
      <c r="AG6120" s="661" t="s">
        <v>9752</v>
      </c>
      <c r="AH6120" s="3" t="s">
        <v>6242</v>
      </c>
      <c r="AI6120" s="662">
        <v>0.45300000000000001</v>
      </c>
    </row>
    <row r="6121" spans="33:35" ht="15" customHeight="1">
      <c r="AG6121" s="661" t="s">
        <v>9753</v>
      </c>
      <c r="AH6121" s="3" t="s">
        <v>6243</v>
      </c>
      <c r="AI6121" s="662">
        <v>0</v>
      </c>
    </row>
    <row r="6122" spans="33:35" ht="15" customHeight="1">
      <c r="AG6122" s="661" t="s">
        <v>9754</v>
      </c>
      <c r="AH6122" s="3" t="s">
        <v>8416</v>
      </c>
      <c r="AI6122" s="662">
        <v>0.35300000000000004</v>
      </c>
    </row>
    <row r="6123" spans="33:35" ht="15" customHeight="1">
      <c r="AG6123" s="661" t="s">
        <v>9755</v>
      </c>
      <c r="AH6123" s="3" t="s">
        <v>8417</v>
      </c>
      <c r="AI6123" s="662">
        <v>0</v>
      </c>
    </row>
    <row r="6124" spans="33:35" ht="15" customHeight="1">
      <c r="AG6124" s="661" t="s">
        <v>9756</v>
      </c>
      <c r="AH6124" s="3" t="s">
        <v>8418</v>
      </c>
      <c r="AI6124" s="662">
        <v>0.26899999999999996</v>
      </c>
    </row>
    <row r="6125" spans="33:35" ht="15" customHeight="1">
      <c r="AG6125" s="661" t="s">
        <v>9757</v>
      </c>
      <c r="AH6125" s="3" t="s">
        <v>8419</v>
      </c>
      <c r="AI6125" s="662">
        <v>0.48799999999999999</v>
      </c>
    </row>
    <row r="6126" spans="33:35" ht="15" customHeight="1">
      <c r="AG6126" s="661" t="s">
        <v>9758</v>
      </c>
      <c r="AH6126" s="3" t="s">
        <v>8505</v>
      </c>
      <c r="AI6126" s="662">
        <v>0.53600000000000003</v>
      </c>
    </row>
    <row r="6127" spans="33:35" ht="15" customHeight="1">
      <c r="AG6127" s="661" t="s">
        <v>9759</v>
      </c>
      <c r="AH6127" s="3" t="s">
        <v>4779</v>
      </c>
      <c r="AI6127" s="662">
        <v>0</v>
      </c>
    </row>
    <row r="6128" spans="33:35" ht="15" customHeight="1">
      <c r="AG6128" s="661" t="s">
        <v>9760</v>
      </c>
      <c r="AH6128" s="3" t="s">
        <v>6132</v>
      </c>
      <c r="AI6128" s="662">
        <v>0</v>
      </c>
    </row>
    <row r="6129" spans="33:35" ht="15" customHeight="1">
      <c r="AG6129" s="661" t="s">
        <v>9761</v>
      </c>
      <c r="AH6129" s="3" t="s">
        <v>6133</v>
      </c>
      <c r="AI6129" s="662">
        <v>0.47</v>
      </c>
    </row>
    <row r="6130" spans="33:35" ht="15" customHeight="1">
      <c r="AG6130" s="661" t="s">
        <v>9762</v>
      </c>
      <c r="AH6130" s="3" t="s">
        <v>6244</v>
      </c>
      <c r="AI6130" s="662">
        <v>0</v>
      </c>
    </row>
    <row r="6131" spans="33:35" ht="15" customHeight="1">
      <c r="AG6131" s="661" t="s">
        <v>9763</v>
      </c>
      <c r="AH6131" s="3" t="s">
        <v>6245</v>
      </c>
      <c r="AI6131" s="662">
        <v>0</v>
      </c>
    </row>
    <row r="6132" spans="33:35" ht="15" customHeight="1">
      <c r="AG6132" s="661" t="s">
        <v>9764</v>
      </c>
      <c r="AH6132" s="3" t="s">
        <v>6246</v>
      </c>
      <c r="AI6132" s="662">
        <v>0.43600000000000005</v>
      </c>
    </row>
    <row r="6133" spans="33:35" ht="15" customHeight="1">
      <c r="AG6133" s="661" t="s">
        <v>9765</v>
      </c>
      <c r="AH6133" s="3" t="s">
        <v>6247</v>
      </c>
      <c r="AI6133" s="662">
        <v>0.47899999999999998</v>
      </c>
    </row>
    <row r="6134" spans="33:35" ht="15" customHeight="1">
      <c r="AG6134" s="661" t="s">
        <v>9766</v>
      </c>
      <c r="AH6134" s="3" t="s">
        <v>8421</v>
      </c>
      <c r="AI6134" s="662">
        <v>0.438</v>
      </c>
    </row>
    <row r="6135" spans="33:35" ht="15" customHeight="1" thickBot="1">
      <c r="AG6135" s="663" t="s">
        <v>9767</v>
      </c>
      <c r="AH6135" s="668" t="s">
        <v>8422</v>
      </c>
      <c r="AI6135" s="664">
        <v>0.42899999999999999</v>
      </c>
    </row>
    <row r="6136" spans="33:35" ht="15" customHeight="1">
      <c r="AG6136" s="829" t="s">
        <v>10277</v>
      </c>
      <c r="AH6136" s="561" t="s">
        <v>10110</v>
      </c>
      <c r="AI6136" s="830">
        <v>0</v>
      </c>
    </row>
    <row r="6137" spans="33:35" ht="15" customHeight="1">
      <c r="AG6137" s="829" t="s">
        <v>10278</v>
      </c>
      <c r="AH6137" s="561" t="s">
        <v>10111</v>
      </c>
      <c r="AI6137" s="830">
        <v>0</v>
      </c>
    </row>
    <row r="6138" spans="33:35" ht="15" customHeight="1">
      <c r="AG6138" s="829" t="s">
        <v>10279</v>
      </c>
      <c r="AH6138" s="561" t="s">
        <v>10112</v>
      </c>
      <c r="AI6138" s="830">
        <v>0</v>
      </c>
    </row>
    <row r="6139" spans="33:35" ht="15" customHeight="1">
      <c r="AG6139" s="829" t="s">
        <v>10280</v>
      </c>
      <c r="AH6139" s="561" t="s">
        <v>10113</v>
      </c>
      <c r="AI6139" s="830">
        <v>0</v>
      </c>
    </row>
    <row r="6140" spans="33:35" ht="15" customHeight="1">
      <c r="AG6140" s="829" t="s">
        <v>10281</v>
      </c>
      <c r="AH6140" s="561" t="s">
        <v>10114</v>
      </c>
      <c r="AI6140" s="830">
        <v>0</v>
      </c>
    </row>
    <row r="6141" spans="33:35" ht="15" customHeight="1">
      <c r="AG6141" s="829" t="s">
        <v>10282</v>
      </c>
      <c r="AH6141" s="561" t="s">
        <v>10115</v>
      </c>
      <c r="AI6141" s="830">
        <v>0</v>
      </c>
    </row>
    <row r="6142" spans="33:35" ht="15" customHeight="1">
      <c r="AG6142" s="829" t="s">
        <v>10283</v>
      </c>
      <c r="AH6142" s="561" t="s">
        <v>10116</v>
      </c>
      <c r="AI6142" s="830">
        <v>0</v>
      </c>
    </row>
    <row r="6143" spans="33:35" ht="15" customHeight="1">
      <c r="AG6143" s="829" t="s">
        <v>10284</v>
      </c>
      <c r="AH6143" s="561" t="s">
        <v>10117</v>
      </c>
      <c r="AI6143" s="830">
        <v>0</v>
      </c>
    </row>
    <row r="6144" spans="33:35" ht="15" customHeight="1">
      <c r="AG6144" s="829" t="s">
        <v>10285</v>
      </c>
      <c r="AH6144" s="561" t="s">
        <v>10118</v>
      </c>
      <c r="AI6144" s="830">
        <v>0</v>
      </c>
    </row>
    <row r="6145" spans="33:35" ht="15" customHeight="1">
      <c r="AG6145" s="829" t="s">
        <v>10286</v>
      </c>
      <c r="AH6145" s="561" t="s">
        <v>10119</v>
      </c>
      <c r="AI6145" s="830">
        <v>0.41899999999999998</v>
      </c>
    </row>
    <row r="6146" spans="33:35" ht="15" customHeight="1">
      <c r="AG6146" s="661" t="s">
        <v>10287</v>
      </c>
      <c r="AH6146" s="3" t="s">
        <v>1105</v>
      </c>
      <c r="AI6146" s="662">
        <v>0</v>
      </c>
    </row>
    <row r="6147" spans="33:35" ht="15" customHeight="1">
      <c r="AG6147" s="829" t="s">
        <v>10288</v>
      </c>
      <c r="AH6147" s="561" t="s">
        <v>10120</v>
      </c>
      <c r="AI6147" s="830">
        <v>0.29199999999999998</v>
      </c>
    </row>
    <row r="6148" spans="33:35" ht="15" customHeight="1">
      <c r="AG6148" s="829" t="s">
        <v>10289</v>
      </c>
      <c r="AH6148" s="561" t="s">
        <v>10121</v>
      </c>
      <c r="AI6148" s="830">
        <v>0.313</v>
      </c>
    </row>
    <row r="6149" spans="33:35" ht="15" customHeight="1">
      <c r="AG6149" s="829" t="s">
        <v>10290</v>
      </c>
      <c r="AH6149" s="561" t="s">
        <v>10122</v>
      </c>
      <c r="AI6149" s="830">
        <v>0.25</v>
      </c>
    </row>
    <row r="6150" spans="33:35" ht="15" customHeight="1">
      <c r="AG6150" s="829" t="s">
        <v>10291</v>
      </c>
      <c r="AH6150" s="561" t="s">
        <v>10123</v>
      </c>
      <c r="AI6150" s="830">
        <v>0.38600000000000001</v>
      </c>
    </row>
    <row r="6151" spans="33:35" ht="15" customHeight="1">
      <c r="AG6151" s="829" t="s">
        <v>10292</v>
      </c>
      <c r="AH6151" s="561" t="s">
        <v>10124</v>
      </c>
      <c r="AI6151" s="830">
        <v>0.36599999999999999</v>
      </c>
    </row>
    <row r="6152" spans="33:35" ht="15" customHeight="1">
      <c r="AG6152" s="829" t="s">
        <v>10293</v>
      </c>
      <c r="AH6152" s="561" t="s">
        <v>10125</v>
      </c>
      <c r="AI6152" s="830">
        <v>0.39200000000000002</v>
      </c>
    </row>
    <row r="6153" spans="33:35" ht="15" customHeight="1">
      <c r="AG6153" s="829" t="s">
        <v>10294</v>
      </c>
      <c r="AH6153" s="561" t="s">
        <v>10126</v>
      </c>
      <c r="AI6153" s="830">
        <v>0</v>
      </c>
    </row>
    <row r="6154" spans="33:35" ht="15" customHeight="1">
      <c r="AG6154" s="829" t="s">
        <v>10295</v>
      </c>
      <c r="AH6154" s="561" t="s">
        <v>10127</v>
      </c>
      <c r="AI6154" s="830">
        <v>0</v>
      </c>
    </row>
    <row r="6155" spans="33:35" ht="15" customHeight="1">
      <c r="AG6155" s="829" t="s">
        <v>10296</v>
      </c>
      <c r="AH6155" s="561" t="s">
        <v>10128</v>
      </c>
      <c r="AI6155" s="830">
        <v>0.2</v>
      </c>
    </row>
    <row r="6156" spans="33:35" ht="15" customHeight="1">
      <c r="AG6156" s="829" t="s">
        <v>10297</v>
      </c>
      <c r="AH6156" s="561" t="s">
        <v>10129</v>
      </c>
      <c r="AI6156" s="830">
        <v>0.60799999999999998</v>
      </c>
    </row>
    <row r="6157" spans="33:35" ht="15" customHeight="1">
      <c r="AG6157" s="829" t="s">
        <v>10298</v>
      </c>
      <c r="AH6157" s="561" t="s">
        <v>10130</v>
      </c>
      <c r="AI6157" s="830">
        <v>0</v>
      </c>
    </row>
    <row r="6158" spans="33:35" ht="15" customHeight="1">
      <c r="AG6158" s="829" t="s">
        <v>10299</v>
      </c>
      <c r="AH6158" s="561" t="s">
        <v>10131</v>
      </c>
      <c r="AI6158" s="830">
        <v>0</v>
      </c>
    </row>
    <row r="6159" spans="33:35" ht="15" customHeight="1">
      <c r="AG6159" s="829" t="s">
        <v>10300</v>
      </c>
      <c r="AH6159" s="561" t="s">
        <v>10132</v>
      </c>
      <c r="AI6159" s="830">
        <v>0.19900000000000001</v>
      </c>
    </row>
    <row r="6160" spans="33:35" ht="15" customHeight="1">
      <c r="AG6160" s="829" t="s">
        <v>10301</v>
      </c>
      <c r="AH6160" s="561" t="s">
        <v>10133</v>
      </c>
      <c r="AI6160" s="830">
        <v>0.72900000000000009</v>
      </c>
    </row>
    <row r="6161" spans="33:35" ht="15" customHeight="1">
      <c r="AG6161" s="829" t="s">
        <v>10302</v>
      </c>
      <c r="AH6161" s="561" t="s">
        <v>10134</v>
      </c>
      <c r="AI6161" s="830">
        <v>0</v>
      </c>
    </row>
    <row r="6162" spans="33:35" ht="15" customHeight="1">
      <c r="AG6162" s="829" t="s">
        <v>10303</v>
      </c>
      <c r="AH6162" s="561" t="s">
        <v>10135</v>
      </c>
      <c r="AI6162" s="830">
        <v>0</v>
      </c>
    </row>
    <row r="6163" spans="33:35" ht="15" customHeight="1">
      <c r="AG6163" s="829" t="s">
        <v>10304</v>
      </c>
      <c r="AH6163" s="561" t="s">
        <v>10136</v>
      </c>
      <c r="AI6163" s="830">
        <v>0</v>
      </c>
    </row>
    <row r="6164" spans="33:35" ht="15" customHeight="1">
      <c r="AG6164" s="829" t="s">
        <v>10305</v>
      </c>
      <c r="AH6164" s="561" t="s">
        <v>10137</v>
      </c>
      <c r="AI6164" s="830">
        <v>0</v>
      </c>
    </row>
    <row r="6165" spans="33:35" ht="15" customHeight="1">
      <c r="AG6165" s="829" t="s">
        <v>10306</v>
      </c>
      <c r="AH6165" s="561" t="s">
        <v>10138</v>
      </c>
      <c r="AI6165" s="830">
        <v>0.4</v>
      </c>
    </row>
    <row r="6166" spans="33:35" ht="15" customHeight="1">
      <c r="AG6166" s="829" t="s">
        <v>10307</v>
      </c>
      <c r="AH6166" s="561" t="s">
        <v>10139</v>
      </c>
      <c r="AI6166" s="830">
        <v>0.4</v>
      </c>
    </row>
    <row r="6167" spans="33:35" ht="15" customHeight="1">
      <c r="AG6167" s="829" t="s">
        <v>10308</v>
      </c>
      <c r="AH6167" s="561" t="s">
        <v>10140</v>
      </c>
      <c r="AI6167" s="830">
        <v>0.3</v>
      </c>
    </row>
    <row r="6168" spans="33:35" ht="15" customHeight="1">
      <c r="AG6168" s="829" t="s">
        <v>10309</v>
      </c>
      <c r="AH6168" s="561" t="s">
        <v>10141</v>
      </c>
      <c r="AI6168" s="830">
        <v>0</v>
      </c>
    </row>
    <row r="6169" spans="33:35" ht="15" customHeight="1">
      <c r="AG6169" s="829" t="s">
        <v>10310</v>
      </c>
      <c r="AH6169" s="561" t="s">
        <v>10142</v>
      </c>
      <c r="AI6169" s="830">
        <v>0</v>
      </c>
    </row>
    <row r="6170" spans="33:35" ht="15" customHeight="1">
      <c r="AG6170" s="829" t="s">
        <v>10311</v>
      </c>
      <c r="AH6170" s="561" t="s">
        <v>10143</v>
      </c>
      <c r="AI6170" s="830">
        <v>0</v>
      </c>
    </row>
    <row r="6171" spans="33:35" ht="15" customHeight="1">
      <c r="AG6171" s="829" t="s">
        <v>10312</v>
      </c>
      <c r="AH6171" s="561" t="s">
        <v>10144</v>
      </c>
      <c r="AI6171" s="830">
        <v>0.70499999999999996</v>
      </c>
    </row>
    <row r="6172" spans="33:35" ht="15" customHeight="1">
      <c r="AG6172" s="829" t="s">
        <v>10313</v>
      </c>
      <c r="AH6172" s="561" t="s">
        <v>10145</v>
      </c>
      <c r="AI6172" s="830">
        <v>0</v>
      </c>
    </row>
    <row r="6173" spans="33:35" ht="15" customHeight="1">
      <c r="AG6173" s="829" t="s">
        <v>10314</v>
      </c>
      <c r="AH6173" s="561" t="s">
        <v>10146</v>
      </c>
      <c r="AI6173" s="830">
        <v>0.98699999999999999</v>
      </c>
    </row>
    <row r="6174" spans="33:35" ht="15" customHeight="1">
      <c r="AG6174" s="829" t="s">
        <v>10315</v>
      </c>
      <c r="AH6174" s="561" t="s">
        <v>10147</v>
      </c>
      <c r="AI6174" s="830">
        <v>0</v>
      </c>
    </row>
    <row r="6175" spans="33:35" ht="15" customHeight="1">
      <c r="AG6175" s="829" t="s">
        <v>10316</v>
      </c>
      <c r="AH6175" s="561" t="s">
        <v>10148</v>
      </c>
      <c r="AI6175" s="830">
        <v>0</v>
      </c>
    </row>
    <row r="6176" spans="33:35" ht="15" customHeight="1">
      <c r="AG6176" s="829" t="s">
        <v>10317</v>
      </c>
      <c r="AH6176" s="561" t="s">
        <v>10149</v>
      </c>
      <c r="AI6176" s="830">
        <v>0.3</v>
      </c>
    </row>
    <row r="6177" spans="33:35" ht="15" customHeight="1">
      <c r="AG6177" s="829" t="s">
        <v>10318</v>
      </c>
      <c r="AH6177" s="561" t="s">
        <v>10150</v>
      </c>
      <c r="AI6177" s="830">
        <v>0.34900000000000003</v>
      </c>
    </row>
    <row r="6178" spans="33:35" ht="15" customHeight="1">
      <c r="AG6178" s="829" t="s">
        <v>10319</v>
      </c>
      <c r="AH6178" s="561" t="s">
        <v>10151</v>
      </c>
      <c r="AI6178" s="830">
        <v>0.37</v>
      </c>
    </row>
    <row r="6179" spans="33:35" ht="15" customHeight="1">
      <c r="AG6179" s="829" t="s">
        <v>10320</v>
      </c>
      <c r="AH6179" s="561" t="s">
        <v>10152</v>
      </c>
      <c r="AI6179" s="830">
        <v>0.432</v>
      </c>
    </row>
    <row r="6180" spans="33:35" ht="15" customHeight="1">
      <c r="AG6180" s="829" t="s">
        <v>10321</v>
      </c>
      <c r="AH6180" s="561" t="s">
        <v>10153</v>
      </c>
      <c r="AI6180" s="830">
        <v>0</v>
      </c>
    </row>
    <row r="6181" spans="33:35" ht="15" customHeight="1">
      <c r="AG6181" s="829" t="s">
        <v>10322</v>
      </c>
      <c r="AH6181" s="561" t="s">
        <v>10154</v>
      </c>
      <c r="AI6181" s="830">
        <v>0.45</v>
      </c>
    </row>
    <row r="6182" spans="33:35" ht="15" customHeight="1">
      <c r="AG6182" s="829" t="s">
        <v>10323</v>
      </c>
      <c r="AH6182" s="561" t="s">
        <v>10155</v>
      </c>
      <c r="AI6182" s="830">
        <v>0</v>
      </c>
    </row>
    <row r="6183" spans="33:35" ht="15" customHeight="1">
      <c r="AG6183" s="829" t="s">
        <v>10324</v>
      </c>
      <c r="AH6183" s="561" t="s">
        <v>10156</v>
      </c>
      <c r="AI6183" s="830">
        <v>0.39500000000000002</v>
      </c>
    </row>
    <row r="6184" spans="33:35" ht="15" customHeight="1">
      <c r="AG6184" s="829" t="s">
        <v>10325</v>
      </c>
      <c r="AH6184" s="561" t="s">
        <v>10157</v>
      </c>
      <c r="AI6184" s="830">
        <v>0</v>
      </c>
    </row>
    <row r="6185" spans="33:35" ht="15" customHeight="1">
      <c r="AG6185" s="829" t="s">
        <v>10326</v>
      </c>
      <c r="AH6185" s="561" t="s">
        <v>10158</v>
      </c>
      <c r="AI6185" s="830">
        <v>0</v>
      </c>
    </row>
    <row r="6186" spans="33:35" ht="15" customHeight="1">
      <c r="AG6186" s="829" t="s">
        <v>10327</v>
      </c>
      <c r="AH6186" s="561" t="s">
        <v>10159</v>
      </c>
      <c r="AI6186" s="830">
        <v>0.34699999999999998</v>
      </c>
    </row>
    <row r="6187" spans="33:35" ht="15" customHeight="1">
      <c r="AG6187" s="829" t="s">
        <v>10328</v>
      </c>
      <c r="AH6187" s="561" t="s">
        <v>10160</v>
      </c>
      <c r="AI6187" s="830">
        <v>0.44900000000000001</v>
      </c>
    </row>
    <row r="6188" spans="33:35" ht="15" customHeight="1">
      <c r="AG6188" s="829" t="s">
        <v>10329</v>
      </c>
      <c r="AH6188" s="561" t="s">
        <v>10161</v>
      </c>
      <c r="AI6188" s="830">
        <v>0.39900000000000002</v>
      </c>
    </row>
    <row r="6189" spans="33:35" ht="15" customHeight="1">
      <c r="AG6189" s="829" t="s">
        <v>10330</v>
      </c>
      <c r="AH6189" s="561" t="s">
        <v>10162</v>
      </c>
      <c r="AI6189" s="830">
        <v>0.29899999999999999</v>
      </c>
    </row>
    <row r="6190" spans="33:35" ht="15" customHeight="1">
      <c r="AG6190" s="829" t="s">
        <v>10331</v>
      </c>
      <c r="AH6190" s="561" t="s">
        <v>10163</v>
      </c>
      <c r="AI6190" s="830">
        <v>0.19900000000000001</v>
      </c>
    </row>
    <row r="6191" spans="33:35" ht="15" customHeight="1">
      <c r="AG6191" s="829" t="s">
        <v>10332</v>
      </c>
      <c r="AH6191" s="561" t="s">
        <v>10164</v>
      </c>
      <c r="AI6191" s="830">
        <v>0</v>
      </c>
    </row>
    <row r="6192" spans="33:35" ht="15" customHeight="1">
      <c r="AG6192" s="829" t="s">
        <v>10333</v>
      </c>
      <c r="AH6192" s="561" t="s">
        <v>10165</v>
      </c>
      <c r="AI6192" s="830">
        <v>0.45</v>
      </c>
    </row>
    <row r="6193" spans="33:35" ht="15" customHeight="1">
      <c r="AG6193" s="829" t="s">
        <v>10334</v>
      </c>
      <c r="AH6193" s="561" t="s">
        <v>10166</v>
      </c>
      <c r="AI6193" s="830">
        <v>0.315</v>
      </c>
    </row>
    <row r="6194" spans="33:35" ht="15" customHeight="1">
      <c r="AG6194" s="829" t="s">
        <v>10335</v>
      </c>
      <c r="AH6194" s="561" t="s">
        <v>10167</v>
      </c>
      <c r="AI6194" s="830">
        <v>0.23499999999999999</v>
      </c>
    </row>
    <row r="6195" spans="33:35" ht="15" customHeight="1">
      <c r="AG6195" s="829" t="s">
        <v>10336</v>
      </c>
      <c r="AH6195" s="561" t="s">
        <v>10168</v>
      </c>
      <c r="AI6195" s="830">
        <v>1.042</v>
      </c>
    </row>
    <row r="6196" spans="33:35" ht="15" customHeight="1">
      <c r="AG6196" s="829" t="s">
        <v>10337</v>
      </c>
      <c r="AH6196" s="561" t="s">
        <v>10169</v>
      </c>
      <c r="AI6196" s="830">
        <v>0</v>
      </c>
    </row>
    <row r="6197" spans="33:35" ht="15" customHeight="1">
      <c r="AG6197" s="829" t="s">
        <v>10338</v>
      </c>
      <c r="AH6197" s="561" t="s">
        <v>10170</v>
      </c>
      <c r="AI6197" s="830">
        <v>0.3</v>
      </c>
    </row>
    <row r="6198" spans="33:35" ht="15" customHeight="1">
      <c r="AG6198" s="829" t="s">
        <v>10339</v>
      </c>
      <c r="AH6198" s="561" t="s">
        <v>10171</v>
      </c>
      <c r="AI6198" s="830">
        <v>0.4</v>
      </c>
    </row>
    <row r="6199" spans="33:35" ht="15" customHeight="1">
      <c r="AG6199" s="829" t="s">
        <v>10340</v>
      </c>
      <c r="AH6199" s="561" t="s">
        <v>10172</v>
      </c>
      <c r="AI6199" s="830">
        <v>0.58100000000000007</v>
      </c>
    </row>
    <row r="6200" spans="33:35" ht="15" customHeight="1">
      <c r="AG6200" s="829" t="s">
        <v>10341</v>
      </c>
      <c r="AH6200" s="561" t="s">
        <v>10173</v>
      </c>
      <c r="AI6200" s="830">
        <v>0</v>
      </c>
    </row>
    <row r="6201" spans="33:35" ht="15" customHeight="1">
      <c r="AG6201" s="829" t="s">
        <v>10342</v>
      </c>
      <c r="AH6201" s="561" t="s">
        <v>10174</v>
      </c>
      <c r="AI6201" s="830">
        <v>0.495</v>
      </c>
    </row>
    <row r="6202" spans="33:35" ht="15" customHeight="1">
      <c r="AG6202" s="829" t="s">
        <v>10343</v>
      </c>
      <c r="AH6202" s="561" t="s">
        <v>10175</v>
      </c>
      <c r="AI6202" s="830">
        <v>0</v>
      </c>
    </row>
    <row r="6203" spans="33:35" ht="15" customHeight="1">
      <c r="AG6203" s="829" t="s">
        <v>10344</v>
      </c>
      <c r="AH6203" s="561" t="s">
        <v>10176</v>
      </c>
      <c r="AI6203" s="830">
        <v>0</v>
      </c>
    </row>
    <row r="6204" spans="33:35" ht="15" customHeight="1">
      <c r="AG6204" s="829" t="s">
        <v>10345</v>
      </c>
      <c r="AH6204" s="561" t="s">
        <v>10177</v>
      </c>
      <c r="AI6204" s="830">
        <v>0.59199999999999997</v>
      </c>
    </row>
    <row r="6205" spans="33:35" ht="15" customHeight="1">
      <c r="AG6205" s="829" t="s">
        <v>10346</v>
      </c>
      <c r="AH6205" s="561" t="s">
        <v>10178</v>
      </c>
      <c r="AI6205" s="830">
        <v>0</v>
      </c>
    </row>
    <row r="6206" spans="33:35" ht="15" customHeight="1">
      <c r="AG6206" s="829" t="s">
        <v>10347</v>
      </c>
      <c r="AH6206" s="561" t="s">
        <v>10179</v>
      </c>
      <c r="AI6206" s="830">
        <v>0.61899999999999999</v>
      </c>
    </row>
    <row r="6207" spans="33:35" ht="15" customHeight="1">
      <c r="AG6207" s="829" t="s">
        <v>10348</v>
      </c>
      <c r="AH6207" s="561" t="s">
        <v>10180</v>
      </c>
      <c r="AI6207" s="830">
        <v>0.42499999999999999</v>
      </c>
    </row>
    <row r="6208" spans="33:35" ht="15" customHeight="1">
      <c r="AG6208" s="829" t="s">
        <v>10349</v>
      </c>
      <c r="AH6208" s="561" t="s">
        <v>10181</v>
      </c>
      <c r="AI6208" s="830">
        <v>0</v>
      </c>
    </row>
    <row r="6209" spans="33:35" ht="15" customHeight="1">
      <c r="AG6209" s="829" t="s">
        <v>10350</v>
      </c>
      <c r="AH6209" s="561" t="s">
        <v>10182</v>
      </c>
      <c r="AI6209" s="830">
        <v>0.35199999999999998</v>
      </c>
    </row>
    <row r="6210" spans="33:35" ht="15" customHeight="1">
      <c r="AG6210" s="829" t="s">
        <v>10351</v>
      </c>
      <c r="AH6210" s="561" t="s">
        <v>10183</v>
      </c>
      <c r="AI6210" s="830">
        <v>0.54699999999999993</v>
      </c>
    </row>
    <row r="6211" spans="33:35" ht="15" customHeight="1">
      <c r="AG6211" s="829" t="s">
        <v>10352</v>
      </c>
      <c r="AH6211" s="561" t="s">
        <v>10184</v>
      </c>
      <c r="AI6211" s="830">
        <v>0.57099999999999995</v>
      </c>
    </row>
    <row r="6212" spans="33:35" ht="15" customHeight="1">
      <c r="AG6212" s="829" t="s">
        <v>10353</v>
      </c>
      <c r="AH6212" s="561" t="s">
        <v>10185</v>
      </c>
      <c r="AI6212" s="830">
        <v>0</v>
      </c>
    </row>
    <row r="6213" spans="33:35" ht="15" customHeight="1">
      <c r="AG6213" s="829" t="s">
        <v>10354</v>
      </c>
      <c r="AH6213" s="561" t="s">
        <v>10186</v>
      </c>
      <c r="AI6213" s="830">
        <v>0</v>
      </c>
    </row>
    <row r="6214" spans="33:35" ht="15" customHeight="1">
      <c r="AG6214" s="829" t="s">
        <v>10355</v>
      </c>
      <c r="AH6214" s="561" t="s">
        <v>10187</v>
      </c>
      <c r="AI6214" s="830">
        <v>0</v>
      </c>
    </row>
    <row r="6215" spans="33:35" ht="15" customHeight="1">
      <c r="AG6215" s="829" t="s">
        <v>10356</v>
      </c>
      <c r="AH6215" s="561" t="s">
        <v>10188</v>
      </c>
      <c r="AI6215" s="830">
        <v>0.185</v>
      </c>
    </row>
    <row r="6216" spans="33:35" ht="15" customHeight="1">
      <c r="AG6216" s="829" t="s">
        <v>10357</v>
      </c>
      <c r="AH6216" s="561" t="s">
        <v>10189</v>
      </c>
      <c r="AI6216" s="830">
        <v>0.11299999999999999</v>
      </c>
    </row>
    <row r="6217" spans="33:35" ht="15" customHeight="1">
      <c r="AG6217" s="829" t="s">
        <v>10358</v>
      </c>
      <c r="AH6217" s="561" t="s">
        <v>10190</v>
      </c>
      <c r="AI6217" s="830">
        <v>0.08</v>
      </c>
    </row>
    <row r="6218" spans="33:35" ht="15" customHeight="1">
      <c r="AG6218" s="829" t="s">
        <v>10359</v>
      </c>
      <c r="AH6218" s="561" t="s">
        <v>10191</v>
      </c>
      <c r="AI6218" s="830">
        <v>0</v>
      </c>
    </row>
    <row r="6219" spans="33:35" ht="15" customHeight="1">
      <c r="AG6219" s="829" t="s">
        <v>10360</v>
      </c>
      <c r="AH6219" s="561" t="s">
        <v>10192</v>
      </c>
      <c r="AI6219" s="830">
        <v>0.15</v>
      </c>
    </row>
    <row r="6220" spans="33:35" ht="15" customHeight="1">
      <c r="AG6220" s="829" t="s">
        <v>10361</v>
      </c>
      <c r="AH6220" s="561" t="s">
        <v>10193</v>
      </c>
      <c r="AI6220" s="830">
        <v>0.16799999999999998</v>
      </c>
    </row>
    <row r="6221" spans="33:35" ht="15" customHeight="1">
      <c r="AG6221" s="829" t="s">
        <v>10362</v>
      </c>
      <c r="AH6221" s="561" t="s">
        <v>10194</v>
      </c>
      <c r="AI6221" s="830">
        <v>0.34900000000000003</v>
      </c>
    </row>
    <row r="6222" spans="33:35" ht="15" customHeight="1">
      <c r="AG6222" s="829" t="s">
        <v>10363</v>
      </c>
      <c r="AH6222" s="561" t="s">
        <v>10195</v>
      </c>
      <c r="AI6222" s="830">
        <v>0</v>
      </c>
    </row>
    <row r="6223" spans="33:35" ht="15" customHeight="1">
      <c r="AG6223" s="829" t="s">
        <v>10364</v>
      </c>
      <c r="AH6223" s="561" t="s">
        <v>10196</v>
      </c>
      <c r="AI6223" s="830">
        <v>0.42099999999999999</v>
      </c>
    </row>
    <row r="6224" spans="33:35" ht="15" customHeight="1">
      <c r="AG6224" s="829" t="s">
        <v>10365</v>
      </c>
      <c r="AH6224" s="561" t="s">
        <v>10197</v>
      </c>
      <c r="AI6224" s="830">
        <v>0</v>
      </c>
    </row>
    <row r="6225" spans="33:35" ht="15" customHeight="1">
      <c r="AG6225" s="829" t="s">
        <v>10366</v>
      </c>
      <c r="AH6225" s="561" t="s">
        <v>10198</v>
      </c>
      <c r="AI6225" s="830">
        <v>0.219</v>
      </c>
    </row>
    <row r="6226" spans="33:35" ht="15" customHeight="1">
      <c r="AG6226" s="829" t="s">
        <v>10367</v>
      </c>
      <c r="AH6226" s="561" t="s">
        <v>10199</v>
      </c>
      <c r="AI6226" s="830">
        <v>0.27200000000000002</v>
      </c>
    </row>
    <row r="6227" spans="33:35" ht="15" customHeight="1">
      <c r="AG6227" s="829" t="s">
        <v>10368</v>
      </c>
      <c r="AH6227" s="561" t="s">
        <v>10200</v>
      </c>
      <c r="AI6227" s="830">
        <v>0.32800000000000001</v>
      </c>
    </row>
    <row r="6228" spans="33:35" ht="15" customHeight="1">
      <c r="AG6228" s="829" t="s">
        <v>10369</v>
      </c>
      <c r="AH6228" s="561" t="s">
        <v>10201</v>
      </c>
      <c r="AI6228" s="830">
        <v>0.35</v>
      </c>
    </row>
    <row r="6229" spans="33:35" ht="15" customHeight="1">
      <c r="AG6229" s="829" t="s">
        <v>10370</v>
      </c>
      <c r="AH6229" s="561" t="s">
        <v>10202</v>
      </c>
      <c r="AI6229" s="830">
        <v>0.373</v>
      </c>
    </row>
    <row r="6230" spans="33:35" ht="15" customHeight="1">
      <c r="AG6230" s="829" t="s">
        <v>10371</v>
      </c>
      <c r="AH6230" s="561" t="s">
        <v>10203</v>
      </c>
      <c r="AI6230" s="830">
        <v>0.41300000000000003</v>
      </c>
    </row>
    <row r="6231" spans="33:35" ht="15" customHeight="1">
      <c r="AG6231" s="829" t="s">
        <v>10372</v>
      </c>
      <c r="AH6231" s="561" t="s">
        <v>10204</v>
      </c>
      <c r="AI6231" s="830">
        <v>0.6</v>
      </c>
    </row>
    <row r="6232" spans="33:35" ht="15" customHeight="1">
      <c r="AG6232" s="829" t="s">
        <v>10373</v>
      </c>
      <c r="AH6232" s="561" t="s">
        <v>10205</v>
      </c>
      <c r="AI6232" s="830">
        <v>0.35300000000000004</v>
      </c>
    </row>
    <row r="6233" spans="33:35" ht="15" customHeight="1">
      <c r="AG6233" s="829" t="s">
        <v>10374</v>
      </c>
      <c r="AH6233" s="561" t="s">
        <v>10206</v>
      </c>
      <c r="AI6233" s="830">
        <v>0.42899999999999999</v>
      </c>
    </row>
    <row r="6234" spans="33:35" ht="15" customHeight="1">
      <c r="AG6234" s="829" t="s">
        <v>10375</v>
      </c>
      <c r="AH6234" s="561" t="s">
        <v>10207</v>
      </c>
      <c r="AI6234" s="830">
        <v>0</v>
      </c>
    </row>
    <row r="6235" spans="33:35" ht="15" customHeight="1">
      <c r="AG6235" s="829" t="s">
        <v>10376</v>
      </c>
      <c r="AH6235" s="561" t="s">
        <v>10208</v>
      </c>
      <c r="AI6235" s="830">
        <v>0</v>
      </c>
    </row>
    <row r="6236" spans="33:35" ht="15" customHeight="1">
      <c r="AG6236" s="829" t="s">
        <v>10377</v>
      </c>
      <c r="AH6236" s="561" t="s">
        <v>10209</v>
      </c>
      <c r="AI6236" s="830">
        <v>0</v>
      </c>
    </row>
    <row r="6237" spans="33:35" ht="15" customHeight="1">
      <c r="AG6237" s="829" t="s">
        <v>10378</v>
      </c>
      <c r="AH6237" s="561" t="s">
        <v>10210</v>
      </c>
      <c r="AI6237" s="830">
        <v>0</v>
      </c>
    </row>
    <row r="6238" spans="33:35" ht="15" customHeight="1">
      <c r="AG6238" s="829" t="s">
        <v>10379</v>
      </c>
      <c r="AH6238" s="561" t="s">
        <v>10211</v>
      </c>
      <c r="AI6238" s="830">
        <v>0</v>
      </c>
    </row>
    <row r="6239" spans="33:35" ht="15" customHeight="1">
      <c r="AG6239" s="829" t="s">
        <v>10380</v>
      </c>
      <c r="AH6239" s="561" t="s">
        <v>10212</v>
      </c>
      <c r="AI6239" s="830">
        <v>0</v>
      </c>
    </row>
    <row r="6240" spans="33:35" ht="15" customHeight="1">
      <c r="AG6240" s="829" t="s">
        <v>10381</v>
      </c>
      <c r="AH6240" s="561" t="s">
        <v>10213</v>
      </c>
      <c r="AI6240" s="830">
        <v>0</v>
      </c>
    </row>
    <row r="6241" spans="33:35" ht="15" customHeight="1">
      <c r="AG6241" s="829" t="s">
        <v>10382</v>
      </c>
      <c r="AH6241" s="561" t="s">
        <v>10214</v>
      </c>
      <c r="AI6241" s="830">
        <v>0</v>
      </c>
    </row>
    <row r="6242" spans="33:35" ht="15" customHeight="1">
      <c r="AG6242" s="829" t="s">
        <v>10383</v>
      </c>
      <c r="AH6242" s="561" t="s">
        <v>10215</v>
      </c>
      <c r="AI6242" s="830">
        <v>0</v>
      </c>
    </row>
    <row r="6243" spans="33:35" ht="15" customHeight="1">
      <c r="AG6243" s="829" t="s">
        <v>10384</v>
      </c>
      <c r="AH6243" s="561" t="s">
        <v>10216</v>
      </c>
      <c r="AI6243" s="830">
        <v>0</v>
      </c>
    </row>
    <row r="6244" spans="33:35" ht="15" customHeight="1">
      <c r="AG6244" s="829" t="s">
        <v>10385</v>
      </c>
      <c r="AH6244" s="561" t="s">
        <v>10217</v>
      </c>
      <c r="AI6244" s="830">
        <v>0</v>
      </c>
    </row>
    <row r="6245" spans="33:35" ht="15" customHeight="1">
      <c r="AG6245" s="829" t="s">
        <v>10386</v>
      </c>
      <c r="AH6245" s="561" t="s">
        <v>10218</v>
      </c>
      <c r="AI6245" s="830">
        <v>0</v>
      </c>
    </row>
    <row r="6246" spans="33:35" ht="15" customHeight="1">
      <c r="AG6246" s="829" t="s">
        <v>10387</v>
      </c>
      <c r="AH6246" s="561" t="s">
        <v>10219</v>
      </c>
      <c r="AI6246" s="830">
        <v>0</v>
      </c>
    </row>
    <row r="6247" spans="33:35" ht="15" customHeight="1">
      <c r="AG6247" s="829" t="s">
        <v>10388</v>
      </c>
      <c r="AH6247" s="561" t="s">
        <v>10220</v>
      </c>
      <c r="AI6247" s="830">
        <v>0.43099999999999999</v>
      </c>
    </row>
    <row r="6248" spans="33:35" ht="15" customHeight="1">
      <c r="AG6248" s="829" t="s">
        <v>10389</v>
      </c>
      <c r="AH6248" s="561" t="s">
        <v>10221</v>
      </c>
      <c r="AI6248" s="830">
        <v>0</v>
      </c>
    </row>
    <row r="6249" spans="33:35" ht="15" customHeight="1">
      <c r="AG6249" s="829" t="s">
        <v>10390</v>
      </c>
      <c r="AH6249" s="561" t="s">
        <v>10222</v>
      </c>
      <c r="AI6249" s="830">
        <v>0</v>
      </c>
    </row>
    <row r="6250" spans="33:35" ht="15" customHeight="1">
      <c r="AG6250" s="829" t="s">
        <v>10391</v>
      </c>
      <c r="AH6250" s="561" t="s">
        <v>10223</v>
      </c>
      <c r="AI6250" s="830">
        <v>0.1</v>
      </c>
    </row>
    <row r="6251" spans="33:35" ht="15" customHeight="1">
      <c r="AG6251" s="829" t="s">
        <v>10392</v>
      </c>
      <c r="AH6251" s="561" t="s">
        <v>10224</v>
      </c>
      <c r="AI6251" s="830">
        <v>0.25</v>
      </c>
    </row>
    <row r="6252" spans="33:35" ht="15" customHeight="1">
      <c r="AG6252" s="829" t="s">
        <v>10393</v>
      </c>
      <c r="AH6252" s="561" t="s">
        <v>10225</v>
      </c>
      <c r="AI6252" s="830">
        <v>0.628</v>
      </c>
    </row>
    <row r="6253" spans="33:35" ht="15" customHeight="1">
      <c r="AG6253" s="829" t="s">
        <v>10394</v>
      </c>
      <c r="AH6253" s="561" t="s">
        <v>10226</v>
      </c>
      <c r="AI6253" s="830">
        <v>0</v>
      </c>
    </row>
    <row r="6254" spans="33:35" ht="15" customHeight="1">
      <c r="AG6254" s="829" t="s">
        <v>10395</v>
      </c>
      <c r="AH6254" s="561" t="s">
        <v>10227</v>
      </c>
      <c r="AI6254" s="830">
        <v>0</v>
      </c>
    </row>
    <row r="6255" spans="33:35" ht="15" customHeight="1">
      <c r="AG6255" s="829" t="s">
        <v>10396</v>
      </c>
      <c r="AH6255" s="561" t="s">
        <v>10228</v>
      </c>
      <c r="AI6255" s="830">
        <v>0.77300000000000002</v>
      </c>
    </row>
    <row r="6256" spans="33:35" ht="15" customHeight="1">
      <c r="AG6256" s="829" t="s">
        <v>5924</v>
      </c>
      <c r="AH6256" s="561" t="s">
        <v>10229</v>
      </c>
      <c r="AI6256" s="830" t="s">
        <v>10230</v>
      </c>
    </row>
    <row r="6257" spans="33:35" ht="15" customHeight="1">
      <c r="AG6257" s="829" t="s">
        <v>10397</v>
      </c>
      <c r="AH6257" s="561" t="s">
        <v>10231</v>
      </c>
      <c r="AI6257" s="830">
        <v>0</v>
      </c>
    </row>
    <row r="6258" spans="33:35" ht="15" customHeight="1">
      <c r="AG6258" s="829" t="s">
        <v>10398</v>
      </c>
      <c r="AH6258" s="561" t="s">
        <v>10232</v>
      </c>
      <c r="AI6258" s="830">
        <v>0.157</v>
      </c>
    </row>
    <row r="6259" spans="33:35" ht="15" customHeight="1">
      <c r="AG6259" s="829" t="s">
        <v>10399</v>
      </c>
      <c r="AH6259" s="561" t="s">
        <v>10233</v>
      </c>
      <c r="AI6259" s="830">
        <v>0.26899999999999996</v>
      </c>
    </row>
    <row r="6260" spans="33:35" ht="15" customHeight="1">
      <c r="AG6260" s="829" t="s">
        <v>10400</v>
      </c>
      <c r="AH6260" s="561" t="s">
        <v>10234</v>
      </c>
      <c r="AI6260" s="830">
        <v>0.29100000000000004</v>
      </c>
    </row>
    <row r="6261" spans="33:35" ht="15" customHeight="1">
      <c r="AG6261" s="829" t="s">
        <v>10401</v>
      </c>
      <c r="AH6261" s="561" t="s">
        <v>10235</v>
      </c>
      <c r="AI6261" s="830">
        <v>0.33599999999999997</v>
      </c>
    </row>
    <row r="6262" spans="33:35" ht="15" customHeight="1">
      <c r="AG6262" s="829" t="s">
        <v>10402</v>
      </c>
      <c r="AH6262" s="561" t="s">
        <v>10236</v>
      </c>
      <c r="AI6262" s="830">
        <v>0.38600000000000001</v>
      </c>
    </row>
    <row r="6263" spans="33:35" ht="15" customHeight="1">
      <c r="AG6263" s="829" t="s">
        <v>10403</v>
      </c>
      <c r="AH6263" s="561" t="s">
        <v>10237</v>
      </c>
      <c r="AI6263" s="830">
        <v>0</v>
      </c>
    </row>
    <row r="6264" spans="33:35" ht="15" customHeight="1">
      <c r="AG6264" s="829" t="s">
        <v>10404</v>
      </c>
      <c r="AH6264" s="561" t="s">
        <v>10238</v>
      </c>
      <c r="AI6264" s="830">
        <v>0</v>
      </c>
    </row>
    <row r="6265" spans="33:35" ht="15" customHeight="1">
      <c r="AG6265" s="829" t="s">
        <v>10405</v>
      </c>
      <c r="AH6265" s="561" t="s">
        <v>10239</v>
      </c>
      <c r="AI6265" s="830">
        <v>0.32300000000000001</v>
      </c>
    </row>
    <row r="6266" spans="33:35" ht="15" customHeight="1">
      <c r="AG6266" s="829" t="s">
        <v>10406</v>
      </c>
      <c r="AH6266" s="561" t="s">
        <v>10240</v>
      </c>
      <c r="AI6266" s="830">
        <v>0</v>
      </c>
    </row>
    <row r="6267" spans="33:35" ht="15" customHeight="1">
      <c r="AG6267" s="829" t="s">
        <v>10407</v>
      </c>
      <c r="AH6267" s="561" t="s">
        <v>10241</v>
      </c>
      <c r="AI6267" s="830">
        <v>0.57700000000000007</v>
      </c>
    </row>
    <row r="6268" spans="33:35" ht="15" customHeight="1">
      <c r="AG6268" s="829" t="s">
        <v>10408</v>
      </c>
      <c r="AH6268" s="561" t="s">
        <v>10242</v>
      </c>
      <c r="AI6268" s="830">
        <v>0</v>
      </c>
    </row>
    <row r="6269" spans="33:35" ht="15" customHeight="1">
      <c r="AG6269" s="829" t="s">
        <v>10409</v>
      </c>
      <c r="AH6269" s="561" t="s">
        <v>10243</v>
      </c>
      <c r="AI6269" s="830">
        <v>0.2</v>
      </c>
    </row>
    <row r="6270" spans="33:35" ht="15" customHeight="1">
      <c r="AG6270" s="829" t="s">
        <v>10410</v>
      </c>
      <c r="AH6270" s="561" t="s">
        <v>10244</v>
      </c>
      <c r="AI6270" s="830">
        <v>0</v>
      </c>
    </row>
    <row r="6271" spans="33:35" ht="15" customHeight="1">
      <c r="AG6271" s="829" t="s">
        <v>10411</v>
      </c>
      <c r="AH6271" s="561" t="s">
        <v>10245</v>
      </c>
      <c r="AI6271" s="830">
        <v>0</v>
      </c>
    </row>
    <row r="6272" spans="33:35" ht="15" customHeight="1">
      <c r="AG6272" s="829" t="s">
        <v>10412</v>
      </c>
      <c r="AH6272" s="561" t="s">
        <v>10246</v>
      </c>
      <c r="AI6272" s="830">
        <v>0.254</v>
      </c>
    </row>
    <row r="6273" spans="33:35" ht="15" customHeight="1">
      <c r="AG6273" s="829" t="s">
        <v>10413</v>
      </c>
      <c r="AH6273" s="561" t="s">
        <v>10247</v>
      </c>
      <c r="AI6273" s="830">
        <v>0</v>
      </c>
    </row>
    <row r="6274" spans="33:35" ht="15" customHeight="1">
      <c r="AG6274" s="829" t="s">
        <v>10414</v>
      </c>
      <c r="AH6274" s="561" t="s">
        <v>10248</v>
      </c>
      <c r="AI6274" s="830">
        <v>0</v>
      </c>
    </row>
    <row r="6275" spans="33:35" ht="15" customHeight="1">
      <c r="AG6275" s="829" t="s">
        <v>10415</v>
      </c>
      <c r="AH6275" s="561" t="s">
        <v>10249</v>
      </c>
      <c r="AI6275" s="830">
        <v>0</v>
      </c>
    </row>
    <row r="6276" spans="33:35" ht="15" customHeight="1">
      <c r="AG6276" s="829" t="s">
        <v>10416</v>
      </c>
      <c r="AH6276" s="561" t="s">
        <v>10250</v>
      </c>
      <c r="AI6276" s="830">
        <v>0.253</v>
      </c>
    </row>
    <row r="6277" spans="33:35" ht="15" customHeight="1">
      <c r="AG6277" s="829" t="s">
        <v>10417</v>
      </c>
      <c r="AH6277" s="561" t="s">
        <v>10251</v>
      </c>
      <c r="AI6277" s="830">
        <v>0.16699999999999998</v>
      </c>
    </row>
    <row r="6278" spans="33:35" ht="15" customHeight="1">
      <c r="AG6278" s="829" t="s">
        <v>10418</v>
      </c>
      <c r="AH6278" s="561" t="s">
        <v>10252</v>
      </c>
      <c r="AI6278" s="830">
        <v>0.49799999999999994</v>
      </c>
    </row>
    <row r="6279" spans="33:35" ht="15" customHeight="1">
      <c r="AG6279" s="829" t="s">
        <v>10419</v>
      </c>
      <c r="AH6279" s="561" t="s">
        <v>10253</v>
      </c>
      <c r="AI6279" s="830">
        <v>0.36200000000000004</v>
      </c>
    </row>
    <row r="6280" spans="33:35" ht="15" customHeight="1">
      <c r="AG6280" s="829" t="s">
        <v>10420</v>
      </c>
      <c r="AH6280" s="561" t="s">
        <v>10254</v>
      </c>
      <c r="AI6280" s="830">
        <v>0</v>
      </c>
    </row>
    <row r="6281" spans="33:35" ht="15" customHeight="1">
      <c r="AG6281" s="829" t="s">
        <v>10421</v>
      </c>
      <c r="AH6281" s="561" t="s">
        <v>10255</v>
      </c>
      <c r="AI6281" s="830">
        <v>0</v>
      </c>
    </row>
    <row r="6282" spans="33:35" ht="15" customHeight="1">
      <c r="AG6282" s="829" t="s">
        <v>10422</v>
      </c>
      <c r="AH6282" s="561" t="s">
        <v>10256</v>
      </c>
      <c r="AI6282" s="830">
        <v>0.34299999999999997</v>
      </c>
    </row>
    <row r="6283" spans="33:35" ht="15" customHeight="1">
      <c r="AG6283" s="829" t="s">
        <v>10423</v>
      </c>
      <c r="AH6283" s="561" t="s">
        <v>10257</v>
      </c>
      <c r="AI6283" s="830">
        <v>0.48700000000000004</v>
      </c>
    </row>
    <row r="6284" spans="33:35" ht="15" customHeight="1">
      <c r="AG6284" s="829" t="s">
        <v>10424</v>
      </c>
      <c r="AH6284" s="561" t="s">
        <v>10258</v>
      </c>
      <c r="AI6284" s="830">
        <v>0</v>
      </c>
    </row>
    <row r="6285" spans="33:35" ht="15" customHeight="1">
      <c r="AG6285" s="829" t="s">
        <v>10425</v>
      </c>
      <c r="AH6285" s="561" t="s">
        <v>10259</v>
      </c>
      <c r="AI6285" s="830">
        <v>0.42899999999999999</v>
      </c>
    </row>
    <row r="6286" spans="33:35" ht="15" customHeight="1">
      <c r="AG6286" s="829" t="s">
        <v>10426</v>
      </c>
      <c r="AH6286" s="561" t="s">
        <v>10260</v>
      </c>
      <c r="AI6286" s="830">
        <v>0</v>
      </c>
    </row>
    <row r="6287" spans="33:35" ht="15" customHeight="1">
      <c r="AG6287" s="829" t="s">
        <v>10427</v>
      </c>
      <c r="AH6287" s="561" t="s">
        <v>10261</v>
      </c>
      <c r="AI6287" s="830">
        <v>0.33599999999999997</v>
      </c>
    </row>
    <row r="6288" spans="33:35" ht="15" customHeight="1">
      <c r="AG6288" s="829" t="s">
        <v>10428</v>
      </c>
      <c r="AH6288" s="561" t="s">
        <v>10262</v>
      </c>
      <c r="AI6288" s="830">
        <v>0</v>
      </c>
    </row>
    <row r="6289" spans="33:35" ht="15" customHeight="1">
      <c r="AG6289" s="829" t="s">
        <v>10429</v>
      </c>
      <c r="AH6289" s="561" t="s">
        <v>10263</v>
      </c>
      <c r="AI6289" s="830">
        <v>0.16699999999999998</v>
      </c>
    </row>
    <row r="6290" spans="33:35" ht="15" customHeight="1">
      <c r="AG6290" s="829" t="s">
        <v>10430</v>
      </c>
      <c r="AH6290" s="561" t="s">
        <v>10264</v>
      </c>
      <c r="AI6290" s="830">
        <v>0.23299999999999998</v>
      </c>
    </row>
    <row r="6291" spans="33:35" ht="15" customHeight="1">
      <c r="AG6291" s="829" t="s">
        <v>10431</v>
      </c>
      <c r="AH6291" s="561" t="s">
        <v>10265</v>
      </c>
      <c r="AI6291" s="830">
        <v>0.254</v>
      </c>
    </row>
    <row r="6292" spans="33:35" ht="15" customHeight="1">
      <c r="AG6292" s="829" t="s">
        <v>10432</v>
      </c>
      <c r="AH6292" s="561" t="s">
        <v>10266</v>
      </c>
      <c r="AI6292" s="830">
        <v>0.97099999999999997</v>
      </c>
    </row>
    <row r="6293" spans="33:35" ht="15" customHeight="1">
      <c r="AG6293" s="829" t="s">
        <v>10433</v>
      </c>
      <c r="AH6293" s="561" t="s">
        <v>10267</v>
      </c>
      <c r="AI6293" s="830">
        <v>0</v>
      </c>
    </row>
    <row r="6294" spans="33:35" ht="15" customHeight="1">
      <c r="AG6294" s="829" t="s">
        <v>10434</v>
      </c>
      <c r="AH6294" s="561" t="s">
        <v>10268</v>
      </c>
      <c r="AI6294" s="830">
        <v>0.153</v>
      </c>
    </row>
    <row r="6295" spans="33:35" ht="15" customHeight="1">
      <c r="AG6295" s="829" t="s">
        <v>10435</v>
      </c>
      <c r="AH6295" s="561" t="s">
        <v>10269</v>
      </c>
      <c r="AI6295" s="830">
        <v>0.29100000000000004</v>
      </c>
    </row>
    <row r="6296" spans="33:35" ht="15" customHeight="1">
      <c r="AG6296" s="829" t="s">
        <v>10436</v>
      </c>
      <c r="AH6296" s="561" t="s">
        <v>10270</v>
      </c>
      <c r="AI6296" s="830">
        <v>0.54600000000000004</v>
      </c>
    </row>
    <row r="6297" spans="33:35" ht="15" customHeight="1">
      <c r="AG6297" s="829" t="s">
        <v>10437</v>
      </c>
      <c r="AH6297" s="561" t="s">
        <v>10271</v>
      </c>
      <c r="AI6297" s="830">
        <v>0</v>
      </c>
    </row>
    <row r="6298" spans="33:35" ht="15" customHeight="1">
      <c r="AG6298" s="829" t="s">
        <v>10438</v>
      </c>
      <c r="AH6298" s="561" t="s">
        <v>10272</v>
      </c>
      <c r="AI6298" s="830">
        <v>0.30599999999999999</v>
      </c>
    </row>
    <row r="6299" spans="33:35" ht="15" customHeight="1">
      <c r="AG6299" s="829" t="s">
        <v>10439</v>
      </c>
      <c r="AH6299" s="561" t="s">
        <v>10273</v>
      </c>
      <c r="AI6299" s="830">
        <v>0.42299999999999999</v>
      </c>
    </row>
    <row r="6300" spans="33:35" ht="15" customHeight="1" thickBot="1">
      <c r="AG6300" s="831" t="s">
        <v>10440</v>
      </c>
      <c r="AH6300" s="832" t="s">
        <v>893</v>
      </c>
      <c r="AI6300" s="833" t="s">
        <v>10274</v>
      </c>
    </row>
    <row r="6301" spans="33:35" ht="15" customHeight="1">
      <c r="AG6301" s="836" t="s">
        <v>11495</v>
      </c>
      <c r="AH6301" s="837" t="s">
        <v>10442</v>
      </c>
      <c r="AI6301" s="838">
        <v>0</v>
      </c>
    </row>
    <row r="6302" spans="33:35" ht="15" customHeight="1">
      <c r="AG6302" s="839" t="s">
        <v>11496</v>
      </c>
      <c r="AH6302" t="s">
        <v>10443</v>
      </c>
      <c r="AI6302" s="840">
        <v>0</v>
      </c>
    </row>
    <row r="6303" spans="33:35" ht="15" customHeight="1">
      <c r="AG6303" s="839" t="s">
        <v>11497</v>
      </c>
      <c r="AH6303" t="s">
        <v>10444</v>
      </c>
      <c r="AI6303" s="840">
        <v>0</v>
      </c>
    </row>
    <row r="6304" spans="33:35" ht="15" customHeight="1">
      <c r="AG6304" s="839" t="s">
        <v>11498</v>
      </c>
      <c r="AH6304" t="s">
        <v>10445</v>
      </c>
      <c r="AI6304" s="840">
        <v>0</v>
      </c>
    </row>
    <row r="6305" spans="33:35" ht="15" customHeight="1">
      <c r="AG6305" s="839" t="s">
        <v>11499</v>
      </c>
      <c r="AH6305" t="s">
        <v>10446</v>
      </c>
      <c r="AI6305" s="840">
        <v>0</v>
      </c>
    </row>
    <row r="6306" spans="33:35" ht="15" customHeight="1">
      <c r="AG6306" s="839" t="s">
        <v>11500</v>
      </c>
      <c r="AH6306" t="s">
        <v>10447</v>
      </c>
      <c r="AI6306" s="840">
        <v>0</v>
      </c>
    </row>
    <row r="6307" spans="33:35" ht="15" customHeight="1">
      <c r="AG6307" s="839" t="s">
        <v>11501</v>
      </c>
      <c r="AH6307" t="s">
        <v>10448</v>
      </c>
      <c r="AI6307" s="840">
        <v>0</v>
      </c>
    </row>
    <row r="6308" spans="33:35" ht="15" customHeight="1">
      <c r="AG6308" s="839" t="s">
        <v>11502</v>
      </c>
      <c r="AH6308" t="s">
        <v>10449</v>
      </c>
      <c r="AI6308" s="840">
        <v>0</v>
      </c>
    </row>
    <row r="6309" spans="33:35" ht="15" customHeight="1">
      <c r="AG6309" s="839" t="s">
        <v>11503</v>
      </c>
      <c r="AH6309" t="s">
        <v>10450</v>
      </c>
      <c r="AI6309" s="840">
        <v>0</v>
      </c>
    </row>
    <row r="6310" spans="33:35" ht="15" customHeight="1">
      <c r="AG6310" s="839" t="s">
        <v>11504</v>
      </c>
      <c r="AH6310" t="s">
        <v>10451</v>
      </c>
      <c r="AI6310" s="840">
        <v>0.41499999999999998</v>
      </c>
    </row>
    <row r="6311" spans="33:35" ht="15" customHeight="1">
      <c r="AG6311" s="839" t="s">
        <v>11505</v>
      </c>
      <c r="AH6311" t="s">
        <v>10452</v>
      </c>
      <c r="AI6311" s="840">
        <v>0.42199999999999999</v>
      </c>
    </row>
    <row r="6312" spans="33:35" ht="15" customHeight="1">
      <c r="AG6312" s="839" t="s">
        <v>11506</v>
      </c>
      <c r="AH6312" t="s">
        <v>10453</v>
      </c>
      <c r="AI6312" s="840">
        <v>0</v>
      </c>
    </row>
    <row r="6313" spans="33:35" ht="15" customHeight="1">
      <c r="AG6313" s="839" t="s">
        <v>11507</v>
      </c>
      <c r="AH6313" t="s">
        <v>10454</v>
      </c>
      <c r="AI6313" s="840">
        <v>0</v>
      </c>
    </row>
    <row r="6314" spans="33:35" ht="15" customHeight="1">
      <c r="AG6314" s="839" t="s">
        <v>11508</v>
      </c>
      <c r="AH6314" t="s">
        <v>10455</v>
      </c>
      <c r="AI6314" s="840">
        <v>0</v>
      </c>
    </row>
    <row r="6315" spans="33:35" ht="15" customHeight="1">
      <c r="AG6315" s="839" t="s">
        <v>11509</v>
      </c>
      <c r="AH6315" t="s">
        <v>10456</v>
      </c>
      <c r="AI6315" s="840">
        <v>0.374</v>
      </c>
    </row>
    <row r="6316" spans="33:35" ht="15" customHeight="1">
      <c r="AG6316" s="839" t="s">
        <v>11510</v>
      </c>
      <c r="AH6316" t="s">
        <v>10457</v>
      </c>
      <c r="AI6316" s="840">
        <v>0.41100000000000003</v>
      </c>
    </row>
    <row r="6317" spans="33:35" ht="15" customHeight="1">
      <c r="AG6317" s="839" t="s">
        <v>11511</v>
      </c>
      <c r="AH6317" t="s">
        <v>10458</v>
      </c>
      <c r="AI6317" s="840">
        <v>0</v>
      </c>
    </row>
    <row r="6318" spans="33:35" ht="15" customHeight="1">
      <c r="AG6318" s="839" t="s">
        <v>11512</v>
      </c>
      <c r="AH6318" t="s">
        <v>10459</v>
      </c>
      <c r="AI6318" s="840">
        <v>0.33900000000000002</v>
      </c>
    </row>
    <row r="6319" spans="33:35" ht="15" customHeight="1">
      <c r="AG6319" s="839" t="s">
        <v>11513</v>
      </c>
      <c r="AH6319" t="s">
        <v>10460</v>
      </c>
      <c r="AI6319" s="840">
        <v>0</v>
      </c>
    </row>
    <row r="6320" spans="33:35" ht="15" customHeight="1">
      <c r="AG6320" s="839" t="s">
        <v>11514</v>
      </c>
      <c r="AH6320" t="s">
        <v>10461</v>
      </c>
      <c r="AI6320" s="840">
        <v>0</v>
      </c>
    </row>
    <row r="6321" spans="33:35" ht="15" customHeight="1">
      <c r="AG6321" s="839" t="s">
        <v>11515</v>
      </c>
      <c r="AH6321" t="s">
        <v>10462</v>
      </c>
      <c r="AI6321" s="840">
        <v>0.3</v>
      </c>
    </row>
    <row r="6322" spans="33:35" ht="15" customHeight="1">
      <c r="AG6322" s="839" t="s">
        <v>11516</v>
      </c>
      <c r="AH6322" t="s">
        <v>10463</v>
      </c>
      <c r="AI6322" s="840">
        <v>0.34900000000000003</v>
      </c>
    </row>
    <row r="6323" spans="33:35" ht="15" customHeight="1">
      <c r="AG6323" s="839" t="s">
        <v>11517</v>
      </c>
      <c r="AH6323" t="s">
        <v>10464</v>
      </c>
      <c r="AI6323" s="840">
        <v>0.4</v>
      </c>
    </row>
    <row r="6324" spans="33:35" ht="15" customHeight="1">
      <c r="AG6324" s="839" t="s">
        <v>11518</v>
      </c>
      <c r="AH6324" t="s">
        <v>10465</v>
      </c>
      <c r="AI6324" s="840">
        <v>0.54699999999999993</v>
      </c>
    </row>
    <row r="6325" spans="33:35" ht="15" customHeight="1">
      <c r="AG6325" s="839" t="s">
        <v>11519</v>
      </c>
      <c r="AH6325" t="s">
        <v>10466</v>
      </c>
      <c r="AI6325" s="840">
        <v>0</v>
      </c>
    </row>
    <row r="6326" spans="33:35" ht="15" customHeight="1">
      <c r="AG6326" s="839" t="s">
        <v>11520</v>
      </c>
      <c r="AH6326" t="s">
        <v>10467</v>
      </c>
      <c r="AI6326" s="840">
        <v>0</v>
      </c>
    </row>
    <row r="6327" spans="33:35" ht="15" customHeight="1">
      <c r="AG6327" s="839" t="s">
        <v>11521</v>
      </c>
      <c r="AH6327" t="s">
        <v>10468</v>
      </c>
      <c r="AI6327" s="840">
        <v>0</v>
      </c>
    </row>
    <row r="6328" spans="33:35" ht="15" customHeight="1">
      <c r="AG6328" s="839" t="s">
        <v>11522</v>
      </c>
      <c r="AH6328" t="s">
        <v>10469</v>
      </c>
      <c r="AI6328" s="840">
        <v>0.495</v>
      </c>
    </row>
    <row r="6329" spans="33:35" ht="15" customHeight="1">
      <c r="AG6329" s="839" t="s">
        <v>11523</v>
      </c>
      <c r="AH6329" t="s">
        <v>10470</v>
      </c>
      <c r="AI6329" s="840">
        <v>0</v>
      </c>
    </row>
    <row r="6330" spans="33:35" ht="15" customHeight="1">
      <c r="AG6330" s="839" t="s">
        <v>11524</v>
      </c>
      <c r="AH6330" t="s">
        <v>10471</v>
      </c>
      <c r="AI6330" s="840">
        <v>0</v>
      </c>
    </row>
    <row r="6331" spans="33:35" ht="15" customHeight="1">
      <c r="AG6331" s="839" t="s">
        <v>11525</v>
      </c>
      <c r="AH6331" t="s">
        <v>10472</v>
      </c>
      <c r="AI6331" s="840">
        <v>0.2</v>
      </c>
    </row>
    <row r="6332" spans="33:35" ht="15" customHeight="1">
      <c r="AG6332" s="839" t="s">
        <v>11526</v>
      </c>
      <c r="AH6332" t="s">
        <v>10473</v>
      </c>
      <c r="AI6332" s="840">
        <v>0.53200000000000003</v>
      </c>
    </row>
    <row r="6333" spans="33:35" ht="15" customHeight="1">
      <c r="AG6333" s="839" t="s">
        <v>11527</v>
      </c>
      <c r="AH6333" t="s">
        <v>10474</v>
      </c>
      <c r="AI6333" s="840">
        <v>0</v>
      </c>
    </row>
    <row r="6334" spans="33:35" ht="15" customHeight="1">
      <c r="AG6334" s="839" t="s">
        <v>11528</v>
      </c>
      <c r="AH6334" t="s">
        <v>10475</v>
      </c>
      <c r="AI6334" s="840">
        <v>0.33300000000000002</v>
      </c>
    </row>
    <row r="6335" spans="33:35" ht="15" customHeight="1">
      <c r="AG6335" s="839" t="s">
        <v>11529</v>
      </c>
      <c r="AH6335" t="s">
        <v>10476</v>
      </c>
      <c r="AI6335" s="840">
        <v>0</v>
      </c>
    </row>
    <row r="6336" spans="33:35" ht="15" customHeight="1">
      <c r="AG6336" s="839" t="s">
        <v>11530</v>
      </c>
      <c r="AH6336" t="s">
        <v>10477</v>
      </c>
      <c r="AI6336" s="840">
        <v>0.66</v>
      </c>
    </row>
    <row r="6337" spans="33:35" ht="15" customHeight="1">
      <c r="AG6337" s="839" t="s">
        <v>11531</v>
      </c>
      <c r="AH6337" t="s">
        <v>10478</v>
      </c>
      <c r="AI6337" s="840">
        <v>0.40299999999999997</v>
      </c>
    </row>
    <row r="6338" spans="33:35" ht="15" customHeight="1">
      <c r="AG6338" s="839" t="s">
        <v>11532</v>
      </c>
      <c r="AH6338" t="s">
        <v>10479</v>
      </c>
      <c r="AI6338" s="840">
        <v>0.379</v>
      </c>
    </row>
    <row r="6339" spans="33:35" ht="15" customHeight="1">
      <c r="AG6339" s="839" t="s">
        <v>11533</v>
      </c>
      <c r="AH6339" t="s">
        <v>10480</v>
      </c>
      <c r="AI6339" s="840">
        <v>0</v>
      </c>
    </row>
    <row r="6340" spans="33:35" ht="15" customHeight="1">
      <c r="AG6340" s="839" t="s">
        <v>11534</v>
      </c>
      <c r="AH6340" t="s">
        <v>10481</v>
      </c>
      <c r="AI6340" s="840">
        <v>0.2</v>
      </c>
    </row>
    <row r="6341" spans="33:35" ht="15" customHeight="1">
      <c r="AG6341" s="839" t="s">
        <v>11535</v>
      </c>
      <c r="AH6341" t="s">
        <v>10482</v>
      </c>
      <c r="AI6341" s="840">
        <v>0</v>
      </c>
    </row>
    <row r="6342" spans="33:35" ht="15" customHeight="1">
      <c r="AG6342" s="839" t="s">
        <v>11536</v>
      </c>
      <c r="AH6342" t="s">
        <v>10483</v>
      </c>
      <c r="AI6342" s="840">
        <v>0</v>
      </c>
    </row>
    <row r="6343" spans="33:35" ht="15" customHeight="1">
      <c r="AG6343" s="839" t="s">
        <v>11537</v>
      </c>
      <c r="AH6343" t="s">
        <v>10484</v>
      </c>
      <c r="AI6343" s="840">
        <v>0.25800000000000001</v>
      </c>
    </row>
    <row r="6344" spans="33:35" ht="15" customHeight="1">
      <c r="AG6344" s="839" t="s">
        <v>11538</v>
      </c>
      <c r="AH6344" t="s">
        <v>10485</v>
      </c>
      <c r="AI6344" s="840">
        <v>0</v>
      </c>
    </row>
    <row r="6345" spans="33:35" ht="15" customHeight="1">
      <c r="AG6345" s="839" t="s">
        <v>11539</v>
      </c>
      <c r="AH6345" t="s">
        <v>10486</v>
      </c>
      <c r="AI6345" s="840">
        <v>0</v>
      </c>
    </row>
    <row r="6346" spans="33:35" ht="15" customHeight="1">
      <c r="AG6346" s="839" t="s">
        <v>11540</v>
      </c>
      <c r="AH6346" t="s">
        <v>10487</v>
      </c>
      <c r="AI6346" s="840">
        <v>0</v>
      </c>
    </row>
    <row r="6347" spans="33:35" ht="15" customHeight="1">
      <c r="AG6347" s="839" t="s">
        <v>11541</v>
      </c>
      <c r="AH6347" t="s">
        <v>10488</v>
      </c>
      <c r="AI6347" s="840">
        <v>0.25800000000000001</v>
      </c>
    </row>
    <row r="6348" spans="33:35" ht="15" customHeight="1">
      <c r="AG6348" s="839" t="s">
        <v>11542</v>
      </c>
      <c r="AH6348" t="s">
        <v>10489</v>
      </c>
      <c r="AI6348" s="840">
        <v>0.17300000000000001</v>
      </c>
    </row>
    <row r="6349" spans="33:35" ht="15" customHeight="1">
      <c r="AG6349" s="839" t="s">
        <v>11543</v>
      </c>
      <c r="AH6349" t="s">
        <v>10490</v>
      </c>
      <c r="AI6349" s="840">
        <v>0.43600000000000005</v>
      </c>
    </row>
    <row r="6350" spans="33:35" ht="15" customHeight="1">
      <c r="AG6350" s="839" t="s">
        <v>11544</v>
      </c>
      <c r="AH6350" t="s">
        <v>10491</v>
      </c>
      <c r="AI6350" s="840">
        <v>0</v>
      </c>
    </row>
    <row r="6351" spans="33:35" ht="15" customHeight="1">
      <c r="AG6351" s="839" t="s">
        <v>11545</v>
      </c>
      <c r="AH6351" t="s">
        <v>10492</v>
      </c>
      <c r="AI6351" s="840">
        <v>0</v>
      </c>
    </row>
    <row r="6352" spans="33:35" ht="15" customHeight="1">
      <c r="AG6352" s="839" t="s">
        <v>11546</v>
      </c>
      <c r="AH6352" t="s">
        <v>10493</v>
      </c>
      <c r="AI6352" s="840">
        <v>0.59199999999999997</v>
      </c>
    </row>
    <row r="6353" spans="33:35" ht="15" customHeight="1">
      <c r="AG6353" s="839" t="s">
        <v>11547</v>
      </c>
      <c r="AH6353" t="s">
        <v>10494</v>
      </c>
      <c r="AI6353" s="840">
        <v>0</v>
      </c>
    </row>
    <row r="6354" spans="33:35" ht="15" customHeight="1">
      <c r="AG6354" s="839" t="s">
        <v>11548</v>
      </c>
      <c r="AH6354" t="s">
        <v>10495</v>
      </c>
      <c r="AI6354" s="840">
        <v>0.245</v>
      </c>
    </row>
    <row r="6355" spans="33:35" ht="15" customHeight="1">
      <c r="AG6355" s="839" t="s">
        <v>11549</v>
      </c>
      <c r="AH6355" t="s">
        <v>10496</v>
      </c>
      <c r="AI6355" s="840">
        <v>0.47800000000000004</v>
      </c>
    </row>
    <row r="6356" spans="33:35" ht="15" customHeight="1">
      <c r="AG6356" s="839" t="s">
        <v>11550</v>
      </c>
      <c r="AH6356" t="s">
        <v>10497</v>
      </c>
      <c r="AI6356" s="840">
        <v>0</v>
      </c>
    </row>
    <row r="6357" spans="33:35" ht="15" customHeight="1">
      <c r="AG6357" s="839" t="s">
        <v>11551</v>
      </c>
      <c r="AH6357" t="s">
        <v>10498</v>
      </c>
      <c r="AI6357" s="840">
        <v>0.42000000000000004</v>
      </c>
    </row>
    <row r="6358" spans="33:35" ht="15" customHeight="1">
      <c r="AG6358" s="839" t="s">
        <v>11552</v>
      </c>
      <c r="AH6358" t="s">
        <v>10499</v>
      </c>
      <c r="AI6358" s="840">
        <v>0</v>
      </c>
    </row>
    <row r="6359" spans="33:35" ht="15" customHeight="1">
      <c r="AG6359" s="839" t="s">
        <v>11553</v>
      </c>
      <c r="AH6359" t="s">
        <v>10500</v>
      </c>
      <c r="AI6359" s="840">
        <v>0</v>
      </c>
    </row>
    <row r="6360" spans="33:35" ht="15" customHeight="1">
      <c r="AG6360" s="839" t="s">
        <v>11554</v>
      </c>
      <c r="AH6360" t="s">
        <v>10501</v>
      </c>
      <c r="AI6360" s="840">
        <v>0</v>
      </c>
    </row>
    <row r="6361" spans="33:35" ht="15" customHeight="1">
      <c r="AG6361" s="839" t="s">
        <v>11555</v>
      </c>
      <c r="AH6361" t="s">
        <v>10502</v>
      </c>
      <c r="AI6361" s="840">
        <v>0.65100000000000002</v>
      </c>
    </row>
    <row r="6362" spans="33:35" ht="15" customHeight="1">
      <c r="AG6362" s="839" t="s">
        <v>11556</v>
      </c>
      <c r="AH6362" t="s">
        <v>10503</v>
      </c>
      <c r="AI6362" s="840">
        <v>0</v>
      </c>
    </row>
    <row r="6363" spans="33:35" ht="15" customHeight="1">
      <c r="AG6363" s="839" t="s">
        <v>11557</v>
      </c>
      <c r="AH6363" t="s">
        <v>10504</v>
      </c>
      <c r="AI6363" s="840">
        <v>0.17300000000000001</v>
      </c>
    </row>
    <row r="6364" spans="33:35" ht="15" customHeight="1">
      <c r="AG6364" s="839" t="s">
        <v>11558</v>
      </c>
      <c r="AH6364" t="s">
        <v>10505</v>
      </c>
      <c r="AI6364" s="840">
        <v>0.59599999999999997</v>
      </c>
    </row>
    <row r="6365" spans="33:35" ht="15" customHeight="1">
      <c r="AG6365" s="839" t="s">
        <v>11559</v>
      </c>
      <c r="AH6365" t="s">
        <v>10506</v>
      </c>
      <c r="AI6365" s="840">
        <v>0.65300000000000002</v>
      </c>
    </row>
    <row r="6366" spans="33:35" ht="15" customHeight="1">
      <c r="AG6366" s="839" t="s">
        <v>11560</v>
      </c>
      <c r="AH6366" t="s">
        <v>10507</v>
      </c>
      <c r="AI6366" s="840">
        <v>0.314</v>
      </c>
    </row>
    <row r="6367" spans="33:35" ht="15" customHeight="1">
      <c r="AG6367" s="839" t="s">
        <v>11561</v>
      </c>
      <c r="AH6367" t="s">
        <v>10508</v>
      </c>
      <c r="AI6367" s="840">
        <v>0</v>
      </c>
    </row>
    <row r="6368" spans="33:35" ht="15" customHeight="1">
      <c r="AG6368" s="839" t="s">
        <v>11562</v>
      </c>
      <c r="AH6368" t="s">
        <v>10509</v>
      </c>
      <c r="AI6368" s="840">
        <v>0.35499999999999998</v>
      </c>
    </row>
    <row r="6369" spans="33:35" ht="15" customHeight="1">
      <c r="AG6369" s="839" t="s">
        <v>11563</v>
      </c>
      <c r="AH6369" t="s">
        <v>10510</v>
      </c>
      <c r="AI6369" s="840">
        <v>0</v>
      </c>
    </row>
    <row r="6370" spans="33:35" ht="15" customHeight="1">
      <c r="AG6370" s="839" t="s">
        <v>11564</v>
      </c>
      <c r="AH6370" t="s">
        <v>10511</v>
      </c>
      <c r="AI6370" s="840">
        <v>0.33200000000000002</v>
      </c>
    </row>
    <row r="6371" spans="33:35" ht="15" customHeight="1">
      <c r="AG6371" s="839" t="s">
        <v>11565</v>
      </c>
      <c r="AH6371" t="s">
        <v>10512</v>
      </c>
      <c r="AI6371" s="840">
        <v>0.48899999999999993</v>
      </c>
    </row>
    <row r="6372" spans="33:35" ht="15" customHeight="1">
      <c r="AG6372" s="839" t="s">
        <v>11566</v>
      </c>
      <c r="AH6372" t="s">
        <v>10513</v>
      </c>
      <c r="AI6372" s="840">
        <v>0</v>
      </c>
    </row>
    <row r="6373" spans="33:35" ht="15" customHeight="1">
      <c r="AG6373" s="839" t="s">
        <v>11567</v>
      </c>
      <c r="AH6373" t="s">
        <v>10514</v>
      </c>
      <c r="AI6373" s="840">
        <v>0</v>
      </c>
    </row>
    <row r="6374" spans="33:35" ht="15" customHeight="1">
      <c r="AG6374" s="839" t="s">
        <v>11568</v>
      </c>
      <c r="AH6374" t="s">
        <v>10515</v>
      </c>
      <c r="AI6374" s="840">
        <v>0.13600000000000001</v>
      </c>
    </row>
    <row r="6375" spans="33:35" ht="15" customHeight="1">
      <c r="AG6375" s="839" t="s">
        <v>11569</v>
      </c>
      <c r="AH6375" t="s">
        <v>10516</v>
      </c>
      <c r="AI6375" s="840">
        <v>0.27599999999999997</v>
      </c>
    </row>
    <row r="6376" spans="33:35" ht="15" customHeight="1">
      <c r="AG6376" s="839" t="s">
        <v>11570</v>
      </c>
      <c r="AH6376" t="s">
        <v>10517</v>
      </c>
      <c r="AI6376" s="840">
        <v>0.20599999999999999</v>
      </c>
    </row>
    <row r="6377" spans="33:35" ht="15" customHeight="1">
      <c r="AG6377" s="839" t="s">
        <v>11571</v>
      </c>
      <c r="AH6377" t="s">
        <v>10518</v>
      </c>
      <c r="AI6377" s="840">
        <v>0.27599999999999997</v>
      </c>
    </row>
    <row r="6378" spans="33:35" ht="15" customHeight="1">
      <c r="AG6378" s="839" t="s">
        <v>11572</v>
      </c>
      <c r="AH6378" t="s">
        <v>10519</v>
      </c>
      <c r="AI6378" s="840">
        <v>0.34699999999999998</v>
      </c>
    </row>
    <row r="6379" spans="33:35" ht="15" customHeight="1">
      <c r="AG6379" s="839" t="s">
        <v>11573</v>
      </c>
      <c r="AH6379" t="s">
        <v>10520</v>
      </c>
      <c r="AI6379" s="840">
        <v>0.36499999999999999</v>
      </c>
    </row>
    <row r="6380" spans="33:35" ht="15" customHeight="1">
      <c r="AG6380" s="839" t="s">
        <v>11574</v>
      </c>
      <c r="AH6380" t="s">
        <v>10521</v>
      </c>
      <c r="AI6380" s="840">
        <v>0.25</v>
      </c>
    </row>
    <row r="6381" spans="33:35" ht="15" customHeight="1">
      <c r="AG6381" s="839" t="s">
        <v>11575</v>
      </c>
      <c r="AH6381" t="s">
        <v>10522</v>
      </c>
      <c r="AI6381" s="840">
        <v>0.3</v>
      </c>
    </row>
    <row r="6382" spans="33:35" ht="15" customHeight="1">
      <c r="AG6382" s="839" t="s">
        <v>11576</v>
      </c>
      <c r="AH6382" t="s">
        <v>10523</v>
      </c>
      <c r="AI6382" s="840">
        <v>0.16200000000000001</v>
      </c>
    </row>
    <row r="6383" spans="33:35" ht="15" customHeight="1">
      <c r="AG6383" s="839" t="s">
        <v>11577</v>
      </c>
      <c r="AH6383" t="s">
        <v>10524</v>
      </c>
      <c r="AI6383" s="840">
        <v>0.42199999999999999</v>
      </c>
    </row>
    <row r="6384" spans="33:35" ht="15" customHeight="1">
      <c r="AG6384" s="839" t="s">
        <v>11578</v>
      </c>
      <c r="AH6384" t="s">
        <v>10525</v>
      </c>
      <c r="AI6384" s="840">
        <v>0.36499999999999999</v>
      </c>
    </row>
    <row r="6385" spans="33:35" ht="15" customHeight="1">
      <c r="AG6385" s="839" t="s">
        <v>11579</v>
      </c>
      <c r="AH6385" t="s">
        <v>10526</v>
      </c>
      <c r="AI6385" s="840">
        <v>4.7E-2</v>
      </c>
    </row>
    <row r="6386" spans="33:35" ht="15" customHeight="1">
      <c r="AG6386" s="839" t="s">
        <v>11580</v>
      </c>
      <c r="AH6386" t="s">
        <v>10527</v>
      </c>
      <c r="AI6386" s="840">
        <v>0.19</v>
      </c>
    </row>
    <row r="6387" spans="33:35" ht="15" customHeight="1">
      <c r="AG6387" s="839" t="s">
        <v>11581</v>
      </c>
      <c r="AH6387" t="s">
        <v>10528</v>
      </c>
      <c r="AI6387" s="840">
        <v>0.20399999999999999</v>
      </c>
    </row>
    <row r="6388" spans="33:35" ht="15" customHeight="1">
      <c r="AG6388" s="839" t="s">
        <v>11582</v>
      </c>
      <c r="AH6388" t="s">
        <v>10529</v>
      </c>
      <c r="AI6388" s="840">
        <v>0</v>
      </c>
    </row>
    <row r="6389" spans="33:35" ht="15" customHeight="1">
      <c r="AG6389" s="839" t="s">
        <v>11583</v>
      </c>
      <c r="AH6389" t="s">
        <v>10530</v>
      </c>
      <c r="AI6389" s="840">
        <v>0.26200000000000001</v>
      </c>
    </row>
    <row r="6390" spans="33:35" ht="15" customHeight="1">
      <c r="AG6390" s="839" t="s">
        <v>11584</v>
      </c>
      <c r="AH6390" t="s">
        <v>10531</v>
      </c>
      <c r="AI6390" s="840">
        <v>0</v>
      </c>
    </row>
    <row r="6391" spans="33:35" ht="15" customHeight="1">
      <c r="AG6391" s="839" t="s">
        <v>11585</v>
      </c>
      <c r="AH6391" t="s">
        <v>10532</v>
      </c>
      <c r="AI6391" s="840">
        <v>5.8000000000000003E-2</v>
      </c>
    </row>
    <row r="6392" spans="33:35" ht="15" customHeight="1">
      <c r="AG6392" s="839" t="s">
        <v>11586</v>
      </c>
      <c r="AH6392" t="s">
        <v>10533</v>
      </c>
      <c r="AI6392" s="840">
        <v>0</v>
      </c>
    </row>
    <row r="6393" spans="33:35" ht="15" customHeight="1">
      <c r="AG6393" s="839" t="s">
        <v>11587</v>
      </c>
      <c r="AH6393" t="s">
        <v>10534</v>
      </c>
      <c r="AI6393" s="840">
        <v>0.11799999999999999</v>
      </c>
    </row>
    <row r="6394" spans="33:35" ht="15" customHeight="1">
      <c r="AG6394" s="839" t="s">
        <v>11588</v>
      </c>
      <c r="AH6394" t="s">
        <v>10535</v>
      </c>
      <c r="AI6394" s="840">
        <v>0.26899999999999996</v>
      </c>
    </row>
    <row r="6395" spans="33:35" ht="15" customHeight="1">
      <c r="AG6395" s="839" t="s">
        <v>11589</v>
      </c>
      <c r="AH6395" t="s">
        <v>10536</v>
      </c>
      <c r="AI6395" s="840">
        <v>0.38400000000000001</v>
      </c>
    </row>
    <row r="6396" spans="33:35" ht="15" customHeight="1">
      <c r="AG6396" s="839" t="s">
        <v>11590</v>
      </c>
      <c r="AH6396" t="s">
        <v>10537</v>
      </c>
      <c r="AI6396" s="840">
        <v>0</v>
      </c>
    </row>
    <row r="6397" spans="33:35" ht="15" customHeight="1">
      <c r="AG6397" s="839" t="s">
        <v>11591</v>
      </c>
      <c r="AH6397" t="s">
        <v>10538</v>
      </c>
      <c r="AI6397" s="840">
        <v>0</v>
      </c>
    </row>
    <row r="6398" spans="33:35" ht="15" customHeight="1">
      <c r="AG6398" s="839" t="s">
        <v>11592</v>
      </c>
      <c r="AH6398" t="s">
        <v>10539</v>
      </c>
      <c r="AI6398" s="840">
        <v>0</v>
      </c>
    </row>
    <row r="6399" spans="33:35" ht="15" customHeight="1">
      <c r="AG6399" s="839" t="s">
        <v>11593</v>
      </c>
      <c r="AH6399" t="s">
        <v>10540</v>
      </c>
      <c r="AI6399" s="840">
        <v>0.314</v>
      </c>
    </row>
    <row r="6400" spans="33:35" ht="15" customHeight="1">
      <c r="AG6400" s="839" t="s">
        <v>11594</v>
      </c>
      <c r="AH6400" t="s">
        <v>10541</v>
      </c>
      <c r="AI6400" s="840">
        <v>0.25900000000000001</v>
      </c>
    </row>
    <row r="6401" spans="33:35" ht="15" customHeight="1">
      <c r="AG6401" s="839" t="s">
        <v>11595</v>
      </c>
      <c r="AH6401" t="s">
        <v>10542</v>
      </c>
      <c r="AI6401" s="840">
        <v>0</v>
      </c>
    </row>
    <row r="6402" spans="33:35" ht="15" customHeight="1">
      <c r="AG6402" s="839" t="s">
        <v>11596</v>
      </c>
      <c r="AH6402" t="s">
        <v>10543</v>
      </c>
      <c r="AI6402" s="840">
        <v>0</v>
      </c>
    </row>
    <row r="6403" spans="33:35" ht="15" customHeight="1">
      <c r="AG6403" s="839" t="s">
        <v>11597</v>
      </c>
      <c r="AH6403" t="s">
        <v>10544</v>
      </c>
      <c r="AI6403" s="840">
        <v>0</v>
      </c>
    </row>
    <row r="6404" spans="33:35" ht="15" customHeight="1">
      <c r="AG6404" s="839" t="s">
        <v>11598</v>
      </c>
      <c r="AH6404" t="s">
        <v>10545</v>
      </c>
      <c r="AI6404" s="840">
        <v>0</v>
      </c>
    </row>
    <row r="6405" spans="33:35" ht="15" customHeight="1">
      <c r="AG6405" s="839" t="s">
        <v>11599</v>
      </c>
      <c r="AH6405" t="s">
        <v>10546</v>
      </c>
      <c r="AI6405" s="840">
        <v>0</v>
      </c>
    </row>
    <row r="6406" spans="33:35" ht="15" customHeight="1">
      <c r="AG6406" s="839" t="s">
        <v>11600</v>
      </c>
      <c r="AH6406" t="s">
        <v>10547</v>
      </c>
      <c r="AI6406" s="840">
        <v>0.51999999999999991</v>
      </c>
    </row>
    <row r="6407" spans="33:35" ht="15" customHeight="1">
      <c r="AG6407" s="839" t="s">
        <v>11601</v>
      </c>
      <c r="AH6407" t="s">
        <v>10548</v>
      </c>
      <c r="AI6407" s="840">
        <v>0.34900000000000003</v>
      </c>
    </row>
    <row r="6408" spans="33:35" ht="15" customHeight="1">
      <c r="AG6408" s="839" t="s">
        <v>11602</v>
      </c>
      <c r="AH6408" t="s">
        <v>10549</v>
      </c>
      <c r="AI6408" s="840">
        <v>0.46400000000000002</v>
      </c>
    </row>
    <row r="6409" spans="33:35" ht="15" customHeight="1">
      <c r="AG6409" s="839" t="s">
        <v>11603</v>
      </c>
      <c r="AH6409" t="s">
        <v>10550</v>
      </c>
      <c r="AI6409" s="840">
        <v>0</v>
      </c>
    </row>
    <row r="6410" spans="33:35" ht="15" customHeight="1">
      <c r="AG6410" s="839" t="s">
        <v>11604</v>
      </c>
      <c r="AH6410" t="s">
        <v>10551</v>
      </c>
      <c r="AI6410" s="840">
        <v>4.0000000000000001E-3</v>
      </c>
    </row>
    <row r="6411" spans="33:35" ht="15" customHeight="1">
      <c r="AG6411" s="839" t="s">
        <v>11605</v>
      </c>
      <c r="AH6411" t="s">
        <v>10552</v>
      </c>
      <c r="AI6411" s="840">
        <v>9.0999999999999998E-2</v>
      </c>
    </row>
    <row r="6412" spans="33:35" ht="15" customHeight="1">
      <c r="AG6412" s="839" t="s">
        <v>11606</v>
      </c>
      <c r="AH6412" t="s">
        <v>10553</v>
      </c>
      <c r="AI6412" s="840">
        <v>0.112</v>
      </c>
    </row>
    <row r="6413" spans="33:35" ht="15" customHeight="1">
      <c r="AG6413" s="839" t="s">
        <v>11607</v>
      </c>
      <c r="AH6413" t="s">
        <v>10554</v>
      </c>
      <c r="AI6413" s="840">
        <v>0.92500000000000004</v>
      </c>
    </row>
    <row r="6414" spans="33:35" ht="15" customHeight="1">
      <c r="AG6414" s="839" t="s">
        <v>11608</v>
      </c>
      <c r="AH6414" t="s">
        <v>10555</v>
      </c>
      <c r="AI6414" s="840">
        <v>0</v>
      </c>
    </row>
    <row r="6415" spans="33:35" ht="15" customHeight="1">
      <c r="AG6415" s="839" t="s">
        <v>11609</v>
      </c>
      <c r="AH6415" t="s">
        <v>10556</v>
      </c>
      <c r="AI6415" s="840">
        <v>0.43600000000000005</v>
      </c>
    </row>
    <row r="6416" spans="33:35" ht="15" customHeight="1">
      <c r="AG6416" s="839" t="s">
        <v>11610</v>
      </c>
      <c r="AH6416" t="s">
        <v>10557</v>
      </c>
      <c r="AI6416" s="840">
        <v>0</v>
      </c>
    </row>
    <row r="6417" spans="33:35" ht="15" customHeight="1">
      <c r="AG6417" s="839" t="s">
        <v>11611</v>
      </c>
      <c r="AH6417" t="s">
        <v>10558</v>
      </c>
      <c r="AI6417" s="840">
        <v>0.56999999999999995</v>
      </c>
    </row>
    <row r="6418" spans="33:35" ht="15" customHeight="1">
      <c r="AG6418" s="839" t="s">
        <v>11612</v>
      </c>
      <c r="AH6418" t="s">
        <v>10559</v>
      </c>
      <c r="AI6418" s="840">
        <v>0.495</v>
      </c>
    </row>
    <row r="6419" spans="33:35" ht="15" customHeight="1">
      <c r="AG6419" s="839" t="s">
        <v>11613</v>
      </c>
      <c r="AH6419" t="s">
        <v>10560</v>
      </c>
      <c r="AI6419" s="840">
        <v>0.55699999999999994</v>
      </c>
    </row>
    <row r="6420" spans="33:35" ht="15" customHeight="1">
      <c r="AG6420" s="839" t="s">
        <v>11614</v>
      </c>
      <c r="AH6420" t="s">
        <v>10561</v>
      </c>
      <c r="AI6420" s="840">
        <v>0</v>
      </c>
    </row>
    <row r="6421" spans="33:35" ht="15" customHeight="1">
      <c r="AG6421" s="839" t="s">
        <v>11615</v>
      </c>
      <c r="AH6421" t="s">
        <v>10562</v>
      </c>
      <c r="AI6421" s="840">
        <v>0.253</v>
      </c>
    </row>
    <row r="6422" spans="33:35" ht="15" customHeight="1">
      <c r="AG6422" s="839" t="s">
        <v>11616</v>
      </c>
      <c r="AH6422" t="s">
        <v>10563</v>
      </c>
      <c r="AI6422" s="840">
        <v>0.42199999999999999</v>
      </c>
    </row>
    <row r="6423" spans="33:35" ht="15" customHeight="1">
      <c r="AG6423" s="839" t="s">
        <v>11617</v>
      </c>
      <c r="AH6423" t="s">
        <v>10564</v>
      </c>
      <c r="AI6423" s="840">
        <v>0</v>
      </c>
    </row>
    <row r="6424" spans="33:35" ht="15" customHeight="1">
      <c r="AG6424" s="839" t="s">
        <v>11618</v>
      </c>
      <c r="AH6424" t="s">
        <v>10565</v>
      </c>
      <c r="AI6424" s="840">
        <v>0</v>
      </c>
    </row>
    <row r="6425" spans="33:35" ht="15" customHeight="1">
      <c r="AG6425" s="839" t="s">
        <v>11619</v>
      </c>
      <c r="AH6425" t="s">
        <v>10566</v>
      </c>
      <c r="AI6425" s="840">
        <v>0</v>
      </c>
    </row>
    <row r="6426" spans="33:35" ht="15" customHeight="1">
      <c r="AG6426" s="839" t="s">
        <v>11620</v>
      </c>
      <c r="AH6426" t="s">
        <v>10567</v>
      </c>
      <c r="AI6426" s="840">
        <v>0.48199999999999998</v>
      </c>
    </row>
    <row r="6427" spans="33:35" ht="15" customHeight="1">
      <c r="AG6427" s="839" t="s">
        <v>11621</v>
      </c>
      <c r="AH6427" t="s">
        <v>10568</v>
      </c>
      <c r="AI6427" s="840">
        <v>0.45800000000000002</v>
      </c>
    </row>
    <row r="6428" spans="33:35" ht="15" customHeight="1">
      <c r="AG6428" s="839" t="s">
        <v>11622</v>
      </c>
      <c r="AH6428" t="s">
        <v>10569</v>
      </c>
      <c r="AI6428" s="840">
        <v>0</v>
      </c>
    </row>
    <row r="6429" spans="33:35" ht="15" customHeight="1">
      <c r="AG6429" s="839" t="s">
        <v>11623</v>
      </c>
      <c r="AH6429" t="s">
        <v>10570</v>
      </c>
      <c r="AI6429" s="840">
        <v>0</v>
      </c>
    </row>
    <row r="6430" spans="33:35" ht="15" customHeight="1">
      <c r="AG6430" s="839" t="s">
        <v>11624</v>
      </c>
      <c r="AH6430" t="s">
        <v>10571</v>
      </c>
      <c r="AI6430" s="840">
        <v>0.34799999999999998</v>
      </c>
    </row>
    <row r="6431" spans="33:35" ht="15" customHeight="1">
      <c r="AG6431" s="839" t="s">
        <v>11625</v>
      </c>
      <c r="AH6431" t="s">
        <v>10572</v>
      </c>
      <c r="AI6431" s="840">
        <v>0.34900000000000003</v>
      </c>
    </row>
    <row r="6432" spans="33:35" ht="15" customHeight="1">
      <c r="AG6432" s="839" t="s">
        <v>11626</v>
      </c>
      <c r="AH6432" t="s">
        <v>10573</v>
      </c>
      <c r="AI6432" s="840">
        <v>0.29500000000000004</v>
      </c>
    </row>
    <row r="6433" spans="33:35" ht="15" customHeight="1">
      <c r="AG6433" s="839" t="s">
        <v>11627</v>
      </c>
      <c r="AH6433" t="s">
        <v>10574</v>
      </c>
      <c r="AI6433" s="840">
        <v>0</v>
      </c>
    </row>
    <row r="6434" spans="33:35" ht="15" customHeight="1">
      <c r="AG6434" s="839" t="s">
        <v>11628</v>
      </c>
      <c r="AH6434" t="s">
        <v>10575</v>
      </c>
      <c r="AI6434" s="840">
        <v>0.501</v>
      </c>
    </row>
    <row r="6435" spans="33:35" ht="15" customHeight="1">
      <c r="AG6435" s="839" t="s">
        <v>11629</v>
      </c>
      <c r="AH6435" t="s">
        <v>10576</v>
      </c>
      <c r="AI6435" s="840">
        <v>0.1</v>
      </c>
    </row>
    <row r="6436" spans="33:35" ht="15" customHeight="1">
      <c r="AG6436" s="839" t="s">
        <v>11630</v>
      </c>
      <c r="AH6436" t="s">
        <v>10577</v>
      </c>
      <c r="AI6436" s="840">
        <v>0</v>
      </c>
    </row>
    <row r="6437" spans="33:35" ht="15" customHeight="1">
      <c r="AG6437" s="839" t="s">
        <v>11631</v>
      </c>
      <c r="AH6437" t="s">
        <v>10578</v>
      </c>
      <c r="AI6437" s="840">
        <v>0.21299999999999999</v>
      </c>
    </row>
    <row r="6438" spans="33:35" ht="15" customHeight="1">
      <c r="AG6438" s="839" t="s">
        <v>11632</v>
      </c>
      <c r="AH6438" t="s">
        <v>10579</v>
      </c>
      <c r="AI6438" s="840">
        <v>0</v>
      </c>
    </row>
    <row r="6439" spans="33:35" ht="15" customHeight="1">
      <c r="AG6439" s="839" t="s">
        <v>11633</v>
      </c>
      <c r="AH6439" t="s">
        <v>10580</v>
      </c>
      <c r="AI6439" s="840">
        <v>0</v>
      </c>
    </row>
    <row r="6440" spans="33:35" ht="15" customHeight="1">
      <c r="AG6440" s="839" t="s">
        <v>11634</v>
      </c>
      <c r="AH6440" t="s">
        <v>10581</v>
      </c>
      <c r="AI6440" s="840">
        <v>0</v>
      </c>
    </row>
    <row r="6441" spans="33:35" ht="15" customHeight="1">
      <c r="AG6441" s="839" t="s">
        <v>11635</v>
      </c>
      <c r="AH6441" t="s">
        <v>10582</v>
      </c>
      <c r="AI6441" s="840">
        <v>0</v>
      </c>
    </row>
    <row r="6442" spans="33:35" ht="15" customHeight="1">
      <c r="AG6442" s="839" t="s">
        <v>11636</v>
      </c>
      <c r="AH6442" t="s">
        <v>10583</v>
      </c>
      <c r="AI6442" s="840">
        <v>0</v>
      </c>
    </row>
    <row r="6443" spans="33:35" ht="15" customHeight="1">
      <c r="AG6443" s="839" t="s">
        <v>11637</v>
      </c>
      <c r="AH6443" t="s">
        <v>10584</v>
      </c>
      <c r="AI6443" s="840">
        <v>0.50800000000000001</v>
      </c>
    </row>
    <row r="6444" spans="33:35" ht="15" customHeight="1">
      <c r="AG6444" s="839" t="s">
        <v>11638</v>
      </c>
      <c r="AH6444" t="s">
        <v>10585</v>
      </c>
      <c r="AI6444" s="840">
        <v>0.39800000000000002</v>
      </c>
    </row>
    <row r="6445" spans="33:35" ht="15" customHeight="1">
      <c r="AG6445" s="839" t="s">
        <v>11639</v>
      </c>
      <c r="AH6445" t="s">
        <v>10586</v>
      </c>
      <c r="AI6445" s="840">
        <v>0</v>
      </c>
    </row>
    <row r="6446" spans="33:35" ht="15" customHeight="1">
      <c r="AG6446" s="839" t="s">
        <v>11640</v>
      </c>
      <c r="AH6446" t="s">
        <v>10587</v>
      </c>
      <c r="AI6446" s="840">
        <v>0</v>
      </c>
    </row>
    <row r="6447" spans="33:35" ht="15" customHeight="1">
      <c r="AG6447" s="839" t="s">
        <v>11641</v>
      </c>
      <c r="AH6447" t="s">
        <v>10588</v>
      </c>
      <c r="AI6447" s="840">
        <v>0.42399999999999999</v>
      </c>
    </row>
    <row r="6448" spans="33:35" ht="15" customHeight="1">
      <c r="AG6448" s="839" t="s">
        <v>11642</v>
      </c>
      <c r="AH6448" t="s">
        <v>10589</v>
      </c>
      <c r="AI6448" s="840">
        <v>1.2589999999999999</v>
      </c>
    </row>
    <row r="6449" spans="33:35" ht="15" customHeight="1">
      <c r="AG6449" s="839" t="s">
        <v>11643</v>
      </c>
      <c r="AH6449" t="s">
        <v>10590</v>
      </c>
      <c r="AI6449" s="840">
        <v>0.39900000000000002</v>
      </c>
    </row>
    <row r="6450" spans="33:35" ht="15" customHeight="1">
      <c r="AG6450" s="839" t="s">
        <v>11644</v>
      </c>
      <c r="AH6450" t="s">
        <v>10591</v>
      </c>
      <c r="AI6450" s="840">
        <v>0.29899999999999999</v>
      </c>
    </row>
    <row r="6451" spans="33:35" ht="15" customHeight="1">
      <c r="AG6451" s="839" t="s">
        <v>11645</v>
      </c>
      <c r="AH6451" t="s">
        <v>10592</v>
      </c>
      <c r="AI6451" s="840">
        <v>0.19900000000000001</v>
      </c>
    </row>
    <row r="6452" spans="33:35" ht="15" customHeight="1">
      <c r="AG6452" s="839" t="s">
        <v>11646</v>
      </c>
      <c r="AH6452" t="s">
        <v>10593</v>
      </c>
      <c r="AI6452" s="840">
        <v>0</v>
      </c>
    </row>
    <row r="6453" spans="33:35" ht="15" customHeight="1">
      <c r="AG6453" s="839" t="s">
        <v>11647</v>
      </c>
      <c r="AH6453" t="s">
        <v>10594</v>
      </c>
      <c r="AI6453" s="840">
        <v>0.45</v>
      </c>
    </row>
    <row r="6454" spans="33:35" ht="15" customHeight="1">
      <c r="AG6454" s="839" t="s">
        <v>11648</v>
      </c>
      <c r="AH6454" t="s">
        <v>10595</v>
      </c>
      <c r="AI6454" s="840">
        <v>0.315</v>
      </c>
    </row>
    <row r="6455" spans="33:35" ht="15" customHeight="1">
      <c r="AG6455" s="839" t="s">
        <v>11649</v>
      </c>
      <c r="AH6455" t="s">
        <v>10596</v>
      </c>
      <c r="AI6455" s="840">
        <v>0.23499999999999999</v>
      </c>
    </row>
    <row r="6456" spans="33:35" ht="15" customHeight="1">
      <c r="AG6456" s="839" t="s">
        <v>11650</v>
      </c>
      <c r="AH6456" t="s">
        <v>10597</v>
      </c>
      <c r="AI6456" s="840">
        <v>0.42199999999999999</v>
      </c>
    </row>
    <row r="6457" spans="33:35" ht="15" customHeight="1">
      <c r="AG6457" s="839" t="s">
        <v>11651</v>
      </c>
      <c r="AH6457" t="s">
        <v>10598</v>
      </c>
      <c r="AI6457" s="840">
        <v>0.33799999999999997</v>
      </c>
    </row>
    <row r="6458" spans="33:35" ht="15" customHeight="1">
      <c r="AG6458" s="839" t="s">
        <v>11652</v>
      </c>
      <c r="AH6458" t="s">
        <v>10599</v>
      </c>
      <c r="AI6458" s="840">
        <v>0</v>
      </c>
    </row>
    <row r="6459" spans="33:35" ht="15" customHeight="1">
      <c r="AG6459" s="839" t="s">
        <v>11653</v>
      </c>
      <c r="AH6459" t="s">
        <v>10600</v>
      </c>
      <c r="AI6459" s="840">
        <v>0.40499999999999997</v>
      </c>
    </row>
    <row r="6460" spans="33:35" ht="15" customHeight="1">
      <c r="AG6460" s="839" t="s">
        <v>11654</v>
      </c>
      <c r="AH6460" t="s">
        <v>10601</v>
      </c>
      <c r="AI6460" s="840">
        <v>0.42399999999999999</v>
      </c>
    </row>
    <row r="6461" spans="33:35" ht="15" customHeight="1">
      <c r="AG6461" s="839" t="s">
        <v>11655</v>
      </c>
      <c r="AH6461" t="s">
        <v>10602</v>
      </c>
      <c r="AI6461" s="840">
        <v>0</v>
      </c>
    </row>
    <row r="6462" spans="33:35" ht="15" customHeight="1">
      <c r="AG6462" s="839" t="s">
        <v>11656</v>
      </c>
      <c r="AH6462" t="s">
        <v>10603</v>
      </c>
      <c r="AI6462" s="840">
        <v>0.309</v>
      </c>
    </row>
    <row r="6463" spans="33:35" ht="15" customHeight="1">
      <c r="AG6463" s="839" t="s">
        <v>11657</v>
      </c>
      <c r="AH6463" t="s">
        <v>10604</v>
      </c>
      <c r="AI6463" s="840">
        <v>0</v>
      </c>
    </row>
    <row r="6464" spans="33:35" ht="15" customHeight="1">
      <c r="AG6464" s="839" t="s">
        <v>11658</v>
      </c>
      <c r="AH6464" t="s">
        <v>10605</v>
      </c>
      <c r="AI6464" s="840">
        <v>0.59599999999999997</v>
      </c>
    </row>
    <row r="6465" spans="33:35" ht="15" customHeight="1">
      <c r="AG6465" s="839" t="s">
        <v>11659</v>
      </c>
      <c r="AH6465" t="s">
        <v>10606</v>
      </c>
      <c r="AI6465" s="840">
        <v>0</v>
      </c>
    </row>
    <row r="6466" spans="33:35" ht="15" customHeight="1">
      <c r="AG6466" s="839" t="s">
        <v>11660</v>
      </c>
      <c r="AH6466" t="s">
        <v>10607</v>
      </c>
      <c r="AI6466" s="840">
        <v>0</v>
      </c>
    </row>
    <row r="6467" spans="33:35" ht="15" customHeight="1">
      <c r="AG6467" s="839" t="s">
        <v>11661</v>
      </c>
      <c r="AH6467" t="s">
        <v>10608</v>
      </c>
      <c r="AI6467" s="840">
        <v>0.29899999999999999</v>
      </c>
    </row>
    <row r="6468" spans="33:35" ht="15" customHeight="1">
      <c r="AG6468" s="839" t="s">
        <v>11662</v>
      </c>
      <c r="AH6468" t="s">
        <v>10609</v>
      </c>
      <c r="AI6468" s="840">
        <v>0.27200000000000002</v>
      </c>
    </row>
    <row r="6469" spans="33:35" ht="15" customHeight="1">
      <c r="AG6469" s="839" t="s">
        <v>11663</v>
      </c>
      <c r="AH6469" t="s">
        <v>10610</v>
      </c>
      <c r="AI6469" s="840">
        <v>0.48399999999999999</v>
      </c>
    </row>
    <row r="6470" spans="33:35" ht="15" customHeight="1">
      <c r="AG6470" s="839" t="s">
        <v>11664</v>
      </c>
      <c r="AH6470" t="s">
        <v>10611</v>
      </c>
      <c r="AI6470" s="840">
        <v>0</v>
      </c>
    </row>
    <row r="6471" spans="33:35" ht="15" customHeight="1">
      <c r="AG6471" s="839" t="s">
        <v>11665</v>
      </c>
      <c r="AH6471" t="s">
        <v>10612</v>
      </c>
      <c r="AI6471" s="840">
        <v>0.755</v>
      </c>
    </row>
    <row r="6472" spans="33:35" ht="15" customHeight="1">
      <c r="AG6472" s="839" t="s">
        <v>11666</v>
      </c>
      <c r="AH6472" t="s">
        <v>10613</v>
      </c>
      <c r="AI6472" s="840">
        <v>0</v>
      </c>
    </row>
    <row r="6473" spans="33:35" ht="15" customHeight="1">
      <c r="AG6473" s="839" t="s">
        <v>11667</v>
      </c>
      <c r="AH6473" t="s">
        <v>10614</v>
      </c>
      <c r="AI6473" s="840">
        <v>0.56499999999999995</v>
      </c>
    </row>
    <row r="6474" spans="33:35" ht="15" customHeight="1">
      <c r="AG6474" s="839" t="s">
        <v>11668</v>
      </c>
      <c r="AH6474" t="s">
        <v>10615</v>
      </c>
      <c r="AI6474" s="840">
        <v>0</v>
      </c>
    </row>
    <row r="6475" spans="33:35" ht="15" customHeight="1">
      <c r="AG6475" s="839" t="s">
        <v>11669</v>
      </c>
      <c r="AH6475" t="s">
        <v>10616</v>
      </c>
      <c r="AI6475" s="840">
        <v>0.52400000000000002</v>
      </c>
    </row>
    <row r="6476" spans="33:35" ht="15" customHeight="1">
      <c r="AG6476" s="839" t="s">
        <v>11670</v>
      </c>
      <c r="AH6476" t="s">
        <v>10617</v>
      </c>
      <c r="AI6476" s="840">
        <v>0</v>
      </c>
    </row>
    <row r="6477" spans="33:35" ht="15" customHeight="1">
      <c r="AG6477" s="839" t="s">
        <v>11671</v>
      </c>
      <c r="AH6477" t="s">
        <v>10618</v>
      </c>
      <c r="AI6477" s="840">
        <v>0</v>
      </c>
    </row>
    <row r="6478" spans="33:35" ht="15" customHeight="1">
      <c r="AG6478" s="839" t="s">
        <v>11672</v>
      </c>
      <c r="AH6478" t="s">
        <v>10619</v>
      </c>
      <c r="AI6478" s="840">
        <v>0.307</v>
      </c>
    </row>
    <row r="6479" spans="33:35" ht="15" customHeight="1">
      <c r="AG6479" s="839" t="s">
        <v>11673</v>
      </c>
      <c r="AH6479" t="s">
        <v>10620</v>
      </c>
      <c r="AI6479" s="840">
        <v>0</v>
      </c>
    </row>
    <row r="6480" spans="33:35" ht="15" customHeight="1">
      <c r="AG6480" s="839" t="s">
        <v>11674</v>
      </c>
      <c r="AH6480" t="s">
        <v>10621</v>
      </c>
      <c r="AI6480" s="840">
        <v>0.37</v>
      </c>
    </row>
    <row r="6481" spans="33:35" ht="15" customHeight="1">
      <c r="AG6481" s="839" t="s">
        <v>11675</v>
      </c>
      <c r="AH6481" t="s">
        <v>10622</v>
      </c>
      <c r="AI6481" s="840">
        <v>0.53500000000000003</v>
      </c>
    </row>
    <row r="6482" spans="33:35" ht="15" customHeight="1">
      <c r="AG6482" s="839" t="s">
        <v>11676</v>
      </c>
      <c r="AH6482" t="s">
        <v>10623</v>
      </c>
      <c r="AI6482" s="840">
        <v>0</v>
      </c>
    </row>
    <row r="6483" spans="33:35" ht="15" customHeight="1">
      <c r="AG6483" s="839" t="s">
        <v>11677</v>
      </c>
      <c r="AH6483" t="s">
        <v>10624</v>
      </c>
      <c r="AI6483" s="840">
        <v>0.55000000000000004</v>
      </c>
    </row>
    <row r="6484" spans="33:35" ht="15" customHeight="1">
      <c r="AG6484" s="839" t="s">
        <v>11678</v>
      </c>
      <c r="AH6484" t="s">
        <v>10625</v>
      </c>
      <c r="AI6484" s="840">
        <v>0</v>
      </c>
    </row>
    <row r="6485" spans="33:35" ht="15" customHeight="1">
      <c r="AG6485" s="839" t="s">
        <v>11679</v>
      </c>
      <c r="AH6485" t="s">
        <v>10626</v>
      </c>
      <c r="AI6485" s="840">
        <v>0</v>
      </c>
    </row>
    <row r="6486" spans="33:35" ht="15" customHeight="1">
      <c r="AG6486" s="839" t="s">
        <v>11680</v>
      </c>
      <c r="AH6486" t="s">
        <v>10627</v>
      </c>
      <c r="AI6486" s="840">
        <v>0</v>
      </c>
    </row>
    <row r="6487" spans="33:35" ht="15" customHeight="1">
      <c r="AG6487" s="839" t="s">
        <v>11681</v>
      </c>
      <c r="AH6487" t="s">
        <v>10628</v>
      </c>
      <c r="AI6487" s="840">
        <v>0</v>
      </c>
    </row>
    <row r="6488" spans="33:35" ht="15" customHeight="1">
      <c r="AG6488" s="839" t="s">
        <v>11682</v>
      </c>
      <c r="AH6488" t="s">
        <v>10629</v>
      </c>
      <c r="AI6488" s="840">
        <v>0</v>
      </c>
    </row>
    <row r="6489" spans="33:35" ht="15" customHeight="1">
      <c r="AG6489" s="839" t="s">
        <v>11683</v>
      </c>
      <c r="AH6489" t="s">
        <v>10630</v>
      </c>
      <c r="AI6489" s="840">
        <v>0.36799999999999999</v>
      </c>
    </row>
    <row r="6490" spans="33:35" ht="15" customHeight="1">
      <c r="AG6490" s="839" t="s">
        <v>11684</v>
      </c>
      <c r="AH6490" t="s">
        <v>10631</v>
      </c>
      <c r="AI6490" s="840">
        <v>0</v>
      </c>
    </row>
    <row r="6491" spans="33:35" ht="15" customHeight="1">
      <c r="AG6491" s="839" t="s">
        <v>11685</v>
      </c>
      <c r="AH6491" t="s">
        <v>10632</v>
      </c>
      <c r="AI6491" s="840">
        <v>0</v>
      </c>
    </row>
    <row r="6492" spans="33:35" ht="15" customHeight="1">
      <c r="AG6492" s="839" t="s">
        <v>11686</v>
      </c>
      <c r="AH6492" t="s">
        <v>10633</v>
      </c>
      <c r="AI6492" s="840">
        <v>0.42799999999999999</v>
      </c>
    </row>
    <row r="6493" spans="33:35" ht="15" customHeight="1">
      <c r="AG6493" s="839" t="s">
        <v>11687</v>
      </c>
      <c r="AH6493" t="s">
        <v>10634</v>
      </c>
      <c r="AI6493" s="840">
        <v>0</v>
      </c>
    </row>
    <row r="6494" spans="33:35" ht="15" customHeight="1">
      <c r="AG6494" s="839" t="s">
        <v>11688</v>
      </c>
      <c r="AH6494" t="s">
        <v>10635</v>
      </c>
      <c r="AI6494" s="840">
        <v>0.42000000000000004</v>
      </c>
    </row>
    <row r="6495" spans="33:35" ht="15" customHeight="1">
      <c r="AG6495" s="839" t="s">
        <v>11689</v>
      </c>
      <c r="AH6495" t="s">
        <v>10636</v>
      </c>
      <c r="AI6495" s="840">
        <v>0</v>
      </c>
    </row>
    <row r="6496" spans="33:35" ht="15" customHeight="1">
      <c r="AG6496" s="839" t="s">
        <v>11690</v>
      </c>
      <c r="AH6496" t="s">
        <v>10637</v>
      </c>
      <c r="AI6496" s="840">
        <v>0</v>
      </c>
    </row>
    <row r="6497" spans="33:35" ht="15" customHeight="1">
      <c r="AG6497" s="839" t="s">
        <v>11691</v>
      </c>
      <c r="AH6497" t="s">
        <v>10638</v>
      </c>
      <c r="AI6497" s="840">
        <v>0</v>
      </c>
    </row>
    <row r="6498" spans="33:35" ht="15" customHeight="1">
      <c r="AG6498" s="839" t="s">
        <v>11692</v>
      </c>
      <c r="AH6498" t="s">
        <v>10639</v>
      </c>
      <c r="AI6498" s="840">
        <v>0</v>
      </c>
    </row>
    <row r="6499" spans="33:35" ht="15" customHeight="1">
      <c r="AG6499" s="839" t="s">
        <v>11693</v>
      </c>
      <c r="AH6499" t="s">
        <v>10640</v>
      </c>
      <c r="AI6499" s="840">
        <v>0.63900000000000001</v>
      </c>
    </row>
    <row r="6500" spans="33:35" ht="15" customHeight="1">
      <c r="AG6500" s="839" t="s">
        <v>11694</v>
      </c>
      <c r="AH6500" t="s">
        <v>10641</v>
      </c>
      <c r="AI6500" s="840">
        <v>0.39800000000000002</v>
      </c>
    </row>
    <row r="6501" spans="33:35" ht="15" customHeight="1">
      <c r="AG6501" s="839" t="s">
        <v>11695</v>
      </c>
      <c r="AH6501" t="s">
        <v>10642</v>
      </c>
      <c r="AI6501" s="840">
        <v>0</v>
      </c>
    </row>
    <row r="6502" spans="33:35" ht="15" customHeight="1">
      <c r="AG6502" s="839" t="s">
        <v>11696</v>
      </c>
      <c r="AH6502" t="s">
        <v>10643</v>
      </c>
      <c r="AI6502" s="840">
        <v>0</v>
      </c>
    </row>
    <row r="6503" spans="33:35" ht="15" customHeight="1">
      <c r="AG6503" s="839" t="s">
        <v>11697</v>
      </c>
      <c r="AH6503" t="s">
        <v>10644</v>
      </c>
      <c r="AI6503" s="840">
        <v>0</v>
      </c>
    </row>
    <row r="6504" spans="33:35" ht="15" customHeight="1">
      <c r="AG6504" s="839" t="s">
        <v>11698</v>
      </c>
      <c r="AH6504" t="s">
        <v>10645</v>
      </c>
      <c r="AI6504" s="840">
        <v>0</v>
      </c>
    </row>
    <row r="6505" spans="33:35" ht="15" customHeight="1">
      <c r="AG6505" s="839" t="s">
        <v>11699</v>
      </c>
      <c r="AH6505" t="s">
        <v>10646</v>
      </c>
      <c r="AI6505" s="840">
        <v>0</v>
      </c>
    </row>
    <row r="6506" spans="33:35" ht="15" customHeight="1">
      <c r="AG6506" s="839" t="s">
        <v>11700</v>
      </c>
      <c r="AH6506" t="s">
        <v>10647</v>
      </c>
      <c r="AI6506" s="840">
        <v>0</v>
      </c>
    </row>
    <row r="6507" spans="33:35" ht="15" customHeight="1">
      <c r="AG6507" s="839" t="s">
        <v>11701</v>
      </c>
      <c r="AH6507" t="s">
        <v>10648</v>
      </c>
      <c r="AI6507" s="840">
        <v>0.61899999999999999</v>
      </c>
    </row>
    <row r="6508" spans="33:35" ht="15" customHeight="1">
      <c r="AG6508" s="839" t="s">
        <v>11702</v>
      </c>
      <c r="AH6508" t="s">
        <v>10649</v>
      </c>
      <c r="AI6508" s="840">
        <v>0</v>
      </c>
    </row>
    <row r="6509" spans="33:35" ht="15" customHeight="1">
      <c r="AG6509" s="839" t="s">
        <v>11703</v>
      </c>
      <c r="AH6509" t="s">
        <v>10650</v>
      </c>
      <c r="AI6509" s="840">
        <v>0.12999999999999998</v>
      </c>
    </row>
    <row r="6510" spans="33:35" ht="15" customHeight="1">
      <c r="AG6510" s="839" t="s">
        <v>11704</v>
      </c>
      <c r="AH6510" t="s">
        <v>10651</v>
      </c>
      <c r="AI6510" s="840">
        <v>0.23699999999999999</v>
      </c>
    </row>
    <row r="6511" spans="33:35" ht="15" customHeight="1">
      <c r="AG6511" s="839" t="s">
        <v>11705</v>
      </c>
      <c r="AH6511" t="s">
        <v>10652</v>
      </c>
      <c r="AI6511" s="840">
        <v>0.25900000000000001</v>
      </c>
    </row>
    <row r="6512" spans="33:35" ht="15" customHeight="1">
      <c r="AG6512" s="839" t="s">
        <v>11706</v>
      </c>
      <c r="AH6512" t="s">
        <v>10653</v>
      </c>
      <c r="AI6512" s="840">
        <v>0.30099999999999999</v>
      </c>
    </row>
    <row r="6513" spans="33:35" ht="15" customHeight="1">
      <c r="AG6513" s="839" t="s">
        <v>11707</v>
      </c>
      <c r="AH6513" t="s">
        <v>10654</v>
      </c>
      <c r="AI6513" s="840">
        <v>0.32600000000000001</v>
      </c>
    </row>
    <row r="6514" spans="33:35" ht="15" customHeight="1">
      <c r="AG6514" s="839" t="s">
        <v>11708</v>
      </c>
      <c r="AH6514" t="s">
        <v>10655</v>
      </c>
      <c r="AI6514" s="840">
        <v>0.42199999999999999</v>
      </c>
    </row>
    <row r="6515" spans="33:35" ht="15" customHeight="1">
      <c r="AG6515" s="839" t="s">
        <v>11709</v>
      </c>
      <c r="AH6515" t="s">
        <v>10656</v>
      </c>
      <c r="AI6515" s="840">
        <v>0</v>
      </c>
    </row>
    <row r="6516" spans="33:35" ht="15" customHeight="1">
      <c r="AG6516" s="839" t="s">
        <v>11710</v>
      </c>
      <c r="AH6516" t="s">
        <v>10657</v>
      </c>
      <c r="AI6516" s="840">
        <v>0</v>
      </c>
    </row>
    <row r="6517" spans="33:35" ht="15" customHeight="1">
      <c r="AG6517" s="839" t="s">
        <v>11711</v>
      </c>
      <c r="AH6517" t="s">
        <v>10658</v>
      </c>
      <c r="AI6517" s="840">
        <v>0.42199999999999999</v>
      </c>
    </row>
    <row r="6518" spans="33:35" ht="15" customHeight="1">
      <c r="AG6518" s="839" t="s">
        <v>11712</v>
      </c>
      <c r="AH6518" t="s">
        <v>10659</v>
      </c>
      <c r="AI6518" s="840">
        <v>0</v>
      </c>
    </row>
    <row r="6519" spans="33:35" ht="15" customHeight="1">
      <c r="AG6519" s="839" t="s">
        <v>11713</v>
      </c>
      <c r="AH6519" t="s">
        <v>10660</v>
      </c>
      <c r="AI6519" s="840">
        <v>0</v>
      </c>
    </row>
    <row r="6520" spans="33:35" ht="15" customHeight="1">
      <c r="AG6520" s="839" t="s">
        <v>11714</v>
      </c>
      <c r="AH6520" t="s">
        <v>10661</v>
      </c>
      <c r="AI6520" s="840">
        <v>0.437</v>
      </c>
    </row>
    <row r="6521" spans="33:35" ht="15" customHeight="1">
      <c r="AG6521" s="839" t="s">
        <v>11715</v>
      </c>
      <c r="AH6521" t="s">
        <v>10662</v>
      </c>
      <c r="AI6521" s="840">
        <v>0.41899999999999998</v>
      </c>
    </row>
    <row r="6522" spans="33:35" ht="15" customHeight="1">
      <c r="AG6522" s="839" t="s">
        <v>11716</v>
      </c>
      <c r="AH6522" t="s">
        <v>10663</v>
      </c>
      <c r="AI6522" s="840">
        <v>0.52899999999999991</v>
      </c>
    </row>
    <row r="6523" spans="33:35" ht="15" customHeight="1">
      <c r="AG6523" s="839" t="s">
        <v>11717</v>
      </c>
      <c r="AH6523" t="s">
        <v>10664</v>
      </c>
      <c r="AI6523" s="840">
        <v>0</v>
      </c>
    </row>
    <row r="6524" spans="33:35" ht="15" customHeight="1">
      <c r="AG6524" s="839" t="s">
        <v>11718</v>
      </c>
      <c r="AH6524" t="s">
        <v>10665</v>
      </c>
      <c r="AI6524" s="840">
        <v>0</v>
      </c>
    </row>
    <row r="6525" spans="33:35" ht="15" customHeight="1">
      <c r="AG6525" s="839" t="s">
        <v>11719</v>
      </c>
      <c r="AH6525" t="s">
        <v>10666</v>
      </c>
      <c r="AI6525" s="840">
        <v>0.1</v>
      </c>
    </row>
    <row r="6526" spans="33:35" ht="15" customHeight="1">
      <c r="AG6526" s="839" t="s">
        <v>11720</v>
      </c>
      <c r="AH6526" t="s">
        <v>10667</v>
      </c>
      <c r="AI6526" s="840">
        <v>0.25</v>
      </c>
    </row>
    <row r="6527" spans="33:35" ht="15" customHeight="1">
      <c r="AG6527" s="839" t="s">
        <v>11721</v>
      </c>
      <c r="AH6527" t="s">
        <v>10668</v>
      </c>
      <c r="AI6527" s="840">
        <v>0.69200000000000006</v>
      </c>
    </row>
    <row r="6528" spans="33:35" ht="15" customHeight="1">
      <c r="AG6528" s="839" t="s">
        <v>11722</v>
      </c>
      <c r="AH6528" t="s">
        <v>10669</v>
      </c>
      <c r="AI6528" s="840">
        <v>0</v>
      </c>
    </row>
    <row r="6529" spans="33:35" ht="15" customHeight="1">
      <c r="AG6529" s="839" t="s">
        <v>11723</v>
      </c>
      <c r="AH6529" t="s">
        <v>10670</v>
      </c>
      <c r="AI6529" s="840">
        <v>0</v>
      </c>
    </row>
    <row r="6530" spans="33:35" ht="15" customHeight="1">
      <c r="AG6530" s="839" t="s">
        <v>11724</v>
      </c>
      <c r="AH6530" t="s">
        <v>10671</v>
      </c>
      <c r="AI6530" s="840">
        <v>0.42499999999999999</v>
      </c>
    </row>
    <row r="6531" spans="33:35" ht="15" customHeight="1">
      <c r="AG6531" s="839" t="s">
        <v>11725</v>
      </c>
      <c r="AH6531" t="s">
        <v>10672</v>
      </c>
      <c r="AI6531" s="840">
        <v>0.58799999999999997</v>
      </c>
    </row>
    <row r="6532" spans="33:35" ht="15" customHeight="1">
      <c r="AG6532" s="839" t="s">
        <v>11726</v>
      </c>
      <c r="AH6532" t="s">
        <v>10673</v>
      </c>
      <c r="AI6532" s="840">
        <v>0.56099999999999994</v>
      </c>
    </row>
    <row r="6533" spans="33:35" ht="15" customHeight="1">
      <c r="AG6533" s="839" t="s">
        <v>11727</v>
      </c>
      <c r="AH6533" t="s">
        <v>10674</v>
      </c>
      <c r="AI6533" s="840">
        <v>0</v>
      </c>
    </row>
    <row r="6534" spans="33:35" ht="15" customHeight="1">
      <c r="AG6534" s="839" t="s">
        <v>11728</v>
      </c>
      <c r="AH6534" t="s">
        <v>10675</v>
      </c>
      <c r="AI6534" s="840">
        <v>0.38699999999999996</v>
      </c>
    </row>
    <row r="6535" spans="33:35" ht="15" customHeight="1">
      <c r="AG6535" s="839" t="s">
        <v>11729</v>
      </c>
      <c r="AH6535" t="s">
        <v>10676</v>
      </c>
      <c r="AI6535" s="840">
        <v>0.42000000000000004</v>
      </c>
    </row>
    <row r="6536" spans="33:35" ht="15" customHeight="1">
      <c r="AG6536" s="839" t="s">
        <v>11730</v>
      </c>
      <c r="AH6536" t="s">
        <v>10677</v>
      </c>
      <c r="AI6536" s="840">
        <v>0</v>
      </c>
    </row>
    <row r="6537" spans="33:35" ht="15" customHeight="1">
      <c r="AG6537" s="839" t="s">
        <v>11731</v>
      </c>
      <c r="AH6537" t="s">
        <v>10678</v>
      </c>
      <c r="AI6537" s="840">
        <v>0.372</v>
      </c>
    </row>
    <row r="6538" spans="33:35" ht="15" customHeight="1">
      <c r="AG6538" s="839" t="s">
        <v>11732</v>
      </c>
      <c r="AH6538" t="s">
        <v>10679</v>
      </c>
      <c r="AI6538" s="840">
        <v>0</v>
      </c>
    </row>
    <row r="6539" spans="33:35" ht="15" customHeight="1">
      <c r="AG6539" s="839" t="s">
        <v>11733</v>
      </c>
      <c r="AH6539" t="s">
        <v>10680</v>
      </c>
      <c r="AI6539" s="840">
        <v>0.45399999999999996</v>
      </c>
    </row>
    <row r="6540" spans="33:35" ht="15" customHeight="1">
      <c r="AG6540" s="839" t="s">
        <v>11734</v>
      </c>
      <c r="AH6540" t="s">
        <v>10681</v>
      </c>
      <c r="AI6540" s="840">
        <v>0.32</v>
      </c>
    </row>
    <row r="6541" spans="33:35" ht="15" customHeight="1">
      <c r="AG6541" s="839" t="s">
        <v>11735</v>
      </c>
      <c r="AH6541" t="s">
        <v>10682</v>
      </c>
      <c r="AI6541" s="840">
        <v>0</v>
      </c>
    </row>
    <row r="6542" spans="33:35" ht="15" customHeight="1">
      <c r="AG6542" s="839" t="s">
        <v>11736</v>
      </c>
      <c r="AH6542" t="s">
        <v>10683</v>
      </c>
      <c r="AI6542" s="840">
        <v>0.54299999999999993</v>
      </c>
    </row>
    <row r="6543" spans="33:35" ht="15" customHeight="1">
      <c r="AG6543" s="839" t="s">
        <v>11737</v>
      </c>
      <c r="AH6543" t="s">
        <v>10684</v>
      </c>
      <c r="AI6543" s="840">
        <v>0</v>
      </c>
    </row>
    <row r="6544" spans="33:35" ht="15" customHeight="1">
      <c r="AG6544" s="839" t="s">
        <v>11738</v>
      </c>
      <c r="AH6544" t="s">
        <v>10685</v>
      </c>
      <c r="AI6544" s="840">
        <v>0.125</v>
      </c>
    </row>
    <row r="6545" spans="33:35" ht="15" customHeight="1">
      <c r="AG6545" s="839" t="s">
        <v>11739</v>
      </c>
      <c r="AH6545" t="s">
        <v>10686</v>
      </c>
      <c r="AI6545" s="840">
        <v>0.17799999999999999</v>
      </c>
    </row>
    <row r="6546" spans="33:35" ht="15" customHeight="1">
      <c r="AG6546" s="839" t="s">
        <v>11740</v>
      </c>
      <c r="AH6546" t="s">
        <v>10687</v>
      </c>
      <c r="AI6546" s="840">
        <v>0.247</v>
      </c>
    </row>
    <row r="6547" spans="33:35" ht="15" customHeight="1">
      <c r="AG6547" s="839" t="s">
        <v>11741</v>
      </c>
      <c r="AH6547" t="s">
        <v>10688</v>
      </c>
      <c r="AI6547" s="840">
        <v>0.38100000000000001</v>
      </c>
    </row>
    <row r="6548" spans="33:35" ht="15" customHeight="1">
      <c r="AG6548" s="839" t="s">
        <v>11742</v>
      </c>
      <c r="AH6548" t="s">
        <v>10689</v>
      </c>
      <c r="AI6548" s="840">
        <v>0.28999999999999998</v>
      </c>
    </row>
    <row r="6549" spans="33:35" ht="15" customHeight="1">
      <c r="AG6549" s="839" t="s">
        <v>11743</v>
      </c>
      <c r="AH6549" t="s">
        <v>10690</v>
      </c>
      <c r="AI6549" s="840">
        <v>0.39</v>
      </c>
    </row>
    <row r="6550" spans="33:35" ht="15" customHeight="1">
      <c r="AG6550" s="839" t="s">
        <v>11744</v>
      </c>
      <c r="AH6550" t="s">
        <v>10691</v>
      </c>
      <c r="AI6550" s="840">
        <v>0</v>
      </c>
    </row>
    <row r="6551" spans="33:35" ht="15" customHeight="1">
      <c r="AG6551" s="839" t="s">
        <v>11745</v>
      </c>
      <c r="AH6551" t="s">
        <v>10692</v>
      </c>
      <c r="AI6551" s="840">
        <v>0</v>
      </c>
    </row>
    <row r="6552" spans="33:35" ht="15" customHeight="1">
      <c r="AG6552" s="839" t="s">
        <v>11746</v>
      </c>
      <c r="AH6552" t="s">
        <v>10693</v>
      </c>
      <c r="AI6552" s="840">
        <v>0.3</v>
      </c>
    </row>
    <row r="6553" spans="33:35" ht="15" customHeight="1">
      <c r="AG6553" s="839" t="s">
        <v>11747</v>
      </c>
      <c r="AH6553" t="s">
        <v>10694</v>
      </c>
      <c r="AI6553" s="840">
        <v>0.53799999999999992</v>
      </c>
    </row>
    <row r="6554" spans="33:35" ht="15" customHeight="1">
      <c r="AG6554" s="839" t="s">
        <v>11748</v>
      </c>
      <c r="AH6554" t="s">
        <v>10695</v>
      </c>
      <c r="AI6554" s="840">
        <v>0</v>
      </c>
    </row>
    <row r="6555" spans="33:35" ht="15" customHeight="1">
      <c r="AG6555" s="839" t="s">
        <v>11749</v>
      </c>
      <c r="AH6555" t="s">
        <v>10696</v>
      </c>
      <c r="AI6555" s="840">
        <v>0.45700000000000002</v>
      </c>
    </row>
    <row r="6556" spans="33:35" ht="15" customHeight="1">
      <c r="AG6556" s="839" t="s">
        <v>11750</v>
      </c>
      <c r="AH6556" t="s">
        <v>10697</v>
      </c>
      <c r="AI6556" s="840">
        <v>0.51700000000000002</v>
      </c>
    </row>
    <row r="6557" spans="33:35" ht="15" customHeight="1">
      <c r="AG6557" s="839" t="s">
        <v>11751</v>
      </c>
      <c r="AH6557" t="s">
        <v>10698</v>
      </c>
      <c r="AI6557" s="840">
        <v>0</v>
      </c>
    </row>
    <row r="6558" spans="33:35" ht="15" customHeight="1">
      <c r="AG6558" s="839" t="s">
        <v>11752</v>
      </c>
      <c r="AH6558" t="s">
        <v>10699</v>
      </c>
      <c r="AI6558" s="840">
        <v>0</v>
      </c>
    </row>
    <row r="6559" spans="33:35" ht="15" customHeight="1">
      <c r="AG6559" s="839" t="s">
        <v>11753</v>
      </c>
      <c r="AH6559" t="s">
        <v>10700</v>
      </c>
      <c r="AI6559" s="840">
        <v>0.4</v>
      </c>
    </row>
    <row r="6560" spans="33:35" ht="15" customHeight="1">
      <c r="AG6560" s="839" t="s">
        <v>11754</v>
      </c>
      <c r="AH6560" t="s">
        <v>10701</v>
      </c>
      <c r="AI6560" s="840">
        <v>0.53500000000000003</v>
      </c>
    </row>
    <row r="6561" spans="33:35" ht="15" customHeight="1">
      <c r="AG6561" s="839" t="s">
        <v>11755</v>
      </c>
      <c r="AH6561" t="s">
        <v>10702</v>
      </c>
      <c r="AI6561" s="840">
        <v>0.74</v>
      </c>
    </row>
    <row r="6562" spans="33:35" ht="15" customHeight="1">
      <c r="AG6562" s="839" t="s">
        <v>11756</v>
      </c>
      <c r="AH6562" t="s">
        <v>10703</v>
      </c>
      <c r="AI6562" s="840">
        <v>0</v>
      </c>
    </row>
    <row r="6563" spans="33:35" ht="15" customHeight="1">
      <c r="AG6563" s="839" t="s">
        <v>11757</v>
      </c>
      <c r="AH6563" t="s">
        <v>10704</v>
      </c>
      <c r="AI6563" s="840">
        <v>0</v>
      </c>
    </row>
    <row r="6564" spans="33:35" ht="15" customHeight="1">
      <c r="AG6564" s="839" t="s">
        <v>11758</v>
      </c>
      <c r="AH6564" t="s">
        <v>10705</v>
      </c>
      <c r="AI6564" s="840">
        <v>0.40299999999999997</v>
      </c>
    </row>
    <row r="6565" spans="33:35" ht="15" customHeight="1">
      <c r="AG6565" s="839" t="s">
        <v>11759</v>
      </c>
      <c r="AH6565" t="s">
        <v>10706</v>
      </c>
      <c r="AI6565" s="840">
        <v>0</v>
      </c>
    </row>
    <row r="6566" spans="33:35" ht="15" customHeight="1">
      <c r="AG6566" s="839" t="s">
        <v>11760</v>
      </c>
      <c r="AH6566" t="s">
        <v>10707</v>
      </c>
      <c r="AI6566" s="840">
        <v>0.54699999999999993</v>
      </c>
    </row>
    <row r="6567" spans="33:35" ht="15" customHeight="1">
      <c r="AG6567" s="839" t="s">
        <v>11761</v>
      </c>
      <c r="AH6567" t="s">
        <v>10708</v>
      </c>
      <c r="AI6567" s="840">
        <v>0.40900000000000003</v>
      </c>
    </row>
    <row r="6568" spans="33:35" ht="15" customHeight="1">
      <c r="AG6568" s="839" t="s">
        <v>11762</v>
      </c>
      <c r="AH6568" t="s">
        <v>10709</v>
      </c>
      <c r="AI6568" s="840">
        <v>0.42899999999999999</v>
      </c>
    </row>
    <row r="6569" spans="33:35" ht="15" customHeight="1">
      <c r="AG6569" s="839" t="s">
        <v>11763</v>
      </c>
      <c r="AH6569" t="s">
        <v>10710</v>
      </c>
      <c r="AI6569" s="840">
        <v>0</v>
      </c>
    </row>
    <row r="6570" spans="33:35" ht="15" customHeight="1">
      <c r="AG6570" s="839" t="s">
        <v>11764</v>
      </c>
      <c r="AH6570" t="s">
        <v>10711</v>
      </c>
      <c r="AI6570" s="840">
        <v>0.28999999999999998</v>
      </c>
    </row>
    <row r="6571" spans="33:35" ht="15" customHeight="1">
      <c r="AG6571" s="839" t="s">
        <v>11765</v>
      </c>
      <c r="AH6571" t="s">
        <v>10712</v>
      </c>
      <c r="AI6571" s="840">
        <v>0.316</v>
      </c>
    </row>
    <row r="6572" spans="33:35" ht="15" customHeight="1">
      <c r="AG6572" s="839" t="s">
        <v>11766</v>
      </c>
      <c r="AH6572" t="s">
        <v>10713</v>
      </c>
      <c r="AI6572" s="840">
        <v>0.255</v>
      </c>
    </row>
    <row r="6573" spans="33:35" ht="15" customHeight="1">
      <c r="AG6573" s="839" t="s">
        <v>11767</v>
      </c>
      <c r="AH6573" t="s">
        <v>10714</v>
      </c>
      <c r="AI6573" s="840">
        <v>0.373</v>
      </c>
    </row>
    <row r="6574" spans="33:35" ht="15" customHeight="1">
      <c r="AG6574" s="839" t="s">
        <v>11768</v>
      </c>
      <c r="AH6574" t="s">
        <v>10715</v>
      </c>
      <c r="AI6574" s="840">
        <v>0.36200000000000004</v>
      </c>
    </row>
    <row r="6575" spans="33:35" ht="15" customHeight="1">
      <c r="AG6575" s="839" t="s">
        <v>11769</v>
      </c>
      <c r="AH6575" t="s">
        <v>10716</v>
      </c>
      <c r="AI6575" s="840">
        <v>0.38</v>
      </c>
    </row>
    <row r="6576" spans="33:35" ht="15" customHeight="1">
      <c r="AG6576" s="839" t="s">
        <v>11770</v>
      </c>
      <c r="AH6576" t="s">
        <v>10717</v>
      </c>
      <c r="AI6576" s="840">
        <v>1.202</v>
      </c>
    </row>
    <row r="6577" spans="33:35" ht="15" customHeight="1">
      <c r="AG6577" s="839" t="s">
        <v>11771</v>
      </c>
      <c r="AH6577" t="s">
        <v>10718</v>
      </c>
      <c r="AI6577" s="840">
        <v>0</v>
      </c>
    </row>
    <row r="6578" spans="33:35" ht="15" customHeight="1">
      <c r="AG6578" s="839" t="s">
        <v>11772</v>
      </c>
      <c r="AH6578" t="s">
        <v>10719</v>
      </c>
      <c r="AI6578" s="840">
        <v>0.61599999999999999</v>
      </c>
    </row>
    <row r="6579" spans="33:35" ht="15" customHeight="1">
      <c r="AG6579" s="839" t="s">
        <v>11773</v>
      </c>
      <c r="AH6579" t="s">
        <v>10720</v>
      </c>
      <c r="AI6579" s="840">
        <v>0</v>
      </c>
    </row>
    <row r="6580" spans="33:35" ht="15" customHeight="1">
      <c r="AG6580" s="839" t="s">
        <v>11774</v>
      </c>
      <c r="AH6580" t="s">
        <v>10721</v>
      </c>
      <c r="AI6580" s="840">
        <v>0</v>
      </c>
    </row>
    <row r="6581" spans="33:35" ht="15" customHeight="1">
      <c r="AG6581" s="839" t="s">
        <v>11775</v>
      </c>
      <c r="AH6581" t="s">
        <v>10722</v>
      </c>
      <c r="AI6581" s="840">
        <v>0</v>
      </c>
    </row>
    <row r="6582" spans="33:35" ht="15" customHeight="1">
      <c r="AG6582" s="839" t="s">
        <v>11776</v>
      </c>
      <c r="AH6582" t="s">
        <v>10723</v>
      </c>
      <c r="AI6582" s="840">
        <v>0</v>
      </c>
    </row>
    <row r="6583" spans="33:35" ht="15" customHeight="1">
      <c r="AG6583" s="839" t="s">
        <v>11777</v>
      </c>
      <c r="AH6583" t="s">
        <v>10724</v>
      </c>
      <c r="AI6583" s="840">
        <v>0</v>
      </c>
    </row>
    <row r="6584" spans="33:35" ht="15" customHeight="1">
      <c r="AG6584" s="839" t="s">
        <v>11778</v>
      </c>
      <c r="AH6584" t="s">
        <v>10725</v>
      </c>
      <c r="AI6584" s="840">
        <v>0</v>
      </c>
    </row>
    <row r="6585" spans="33:35" ht="15" customHeight="1">
      <c r="AG6585" s="839" t="s">
        <v>11779</v>
      </c>
      <c r="AH6585" t="s">
        <v>10726</v>
      </c>
      <c r="AI6585" s="840">
        <v>0</v>
      </c>
    </row>
    <row r="6586" spans="33:35" ht="15" customHeight="1">
      <c r="AG6586" s="839" t="s">
        <v>11780</v>
      </c>
      <c r="AH6586" t="s">
        <v>10727</v>
      </c>
      <c r="AI6586" s="840">
        <v>0</v>
      </c>
    </row>
    <row r="6587" spans="33:35" ht="15" customHeight="1">
      <c r="AG6587" s="839" t="s">
        <v>11781</v>
      </c>
      <c r="AH6587" t="s">
        <v>10728</v>
      </c>
      <c r="AI6587" s="840">
        <v>0</v>
      </c>
    </row>
    <row r="6588" spans="33:35" ht="15" customHeight="1">
      <c r="AG6588" s="839" t="s">
        <v>11782</v>
      </c>
      <c r="AH6588" t="s">
        <v>10729</v>
      </c>
      <c r="AI6588" s="840">
        <v>0.77300000000000002</v>
      </c>
    </row>
    <row r="6589" spans="33:35" ht="15" customHeight="1">
      <c r="AG6589" s="839" t="s">
        <v>11783</v>
      </c>
      <c r="AH6589" t="s">
        <v>10730</v>
      </c>
      <c r="AI6589" s="840">
        <v>0</v>
      </c>
    </row>
    <row r="6590" spans="33:35" ht="15" customHeight="1">
      <c r="AG6590" s="839" t="s">
        <v>11784</v>
      </c>
      <c r="AH6590" t="s">
        <v>10731</v>
      </c>
      <c r="AI6590" s="840">
        <v>0.16699999999999998</v>
      </c>
    </row>
    <row r="6591" spans="33:35" ht="15" customHeight="1">
      <c r="AG6591" s="839" t="s">
        <v>11785</v>
      </c>
      <c r="AH6591" t="s">
        <v>10732</v>
      </c>
      <c r="AI6591" s="840">
        <v>0.253</v>
      </c>
    </row>
    <row r="6592" spans="33:35" ht="15" customHeight="1">
      <c r="AG6592" s="839" t="s">
        <v>11786</v>
      </c>
      <c r="AH6592" t="s">
        <v>10733</v>
      </c>
      <c r="AI6592" s="840">
        <v>0.27399999999999997</v>
      </c>
    </row>
    <row r="6593" spans="33:35" ht="15" customHeight="1">
      <c r="AG6593" s="839" t="s">
        <v>11787</v>
      </c>
      <c r="AH6593" t="s">
        <v>10734</v>
      </c>
      <c r="AI6593" s="840">
        <v>0.29500000000000004</v>
      </c>
    </row>
    <row r="6594" spans="33:35" ht="15" customHeight="1">
      <c r="AG6594" s="839" t="s">
        <v>11788</v>
      </c>
      <c r="AH6594" t="s">
        <v>10735</v>
      </c>
      <c r="AI6594" s="840">
        <v>0.38699999999999996</v>
      </c>
    </row>
    <row r="6595" spans="33:35" ht="15" customHeight="1">
      <c r="AG6595" s="839" t="s">
        <v>11789</v>
      </c>
      <c r="AH6595" t="s">
        <v>10736</v>
      </c>
      <c r="AI6595" s="840">
        <v>0</v>
      </c>
    </row>
    <row r="6596" spans="33:35" ht="15" customHeight="1">
      <c r="AG6596" s="839" t="s">
        <v>11790</v>
      </c>
      <c r="AH6596" t="s">
        <v>10737</v>
      </c>
      <c r="AI6596" s="840">
        <v>0</v>
      </c>
    </row>
    <row r="6597" spans="33:35" ht="15" customHeight="1">
      <c r="AG6597" s="839" t="s">
        <v>11791</v>
      </c>
      <c r="AH6597" t="s">
        <v>10738</v>
      </c>
      <c r="AI6597" s="840">
        <v>0.33</v>
      </c>
    </row>
    <row r="6598" spans="33:35" ht="15" customHeight="1">
      <c r="AG6598" s="839" t="s">
        <v>11792</v>
      </c>
      <c r="AH6598" t="s">
        <v>10739</v>
      </c>
      <c r="AI6598" s="840">
        <v>0</v>
      </c>
    </row>
    <row r="6599" spans="33:35" ht="15" customHeight="1">
      <c r="AG6599" s="839" t="s">
        <v>11793</v>
      </c>
      <c r="AH6599" t="s">
        <v>10740</v>
      </c>
      <c r="AI6599" s="840">
        <v>0.65700000000000003</v>
      </c>
    </row>
    <row r="6600" spans="33:35" ht="15" customHeight="1">
      <c r="AG6600" s="839" t="s">
        <v>11794</v>
      </c>
      <c r="AH6600" t="s">
        <v>10741</v>
      </c>
      <c r="AI6600" s="840">
        <v>0.629</v>
      </c>
    </row>
    <row r="6601" spans="33:35" ht="15" customHeight="1">
      <c r="AG6601" s="839" t="s">
        <v>11795</v>
      </c>
      <c r="AH6601" t="s">
        <v>10742</v>
      </c>
      <c r="AI6601" s="840">
        <v>0</v>
      </c>
    </row>
    <row r="6602" spans="33:35" ht="15" customHeight="1">
      <c r="AG6602" s="839" t="s">
        <v>11796</v>
      </c>
      <c r="AH6602" t="s">
        <v>10743</v>
      </c>
      <c r="AI6602" s="840">
        <v>0</v>
      </c>
    </row>
    <row r="6603" spans="33:35" ht="15" customHeight="1">
      <c r="AG6603" s="839" t="s">
        <v>11797</v>
      </c>
      <c r="AH6603" t="s">
        <v>10744</v>
      </c>
      <c r="AI6603" s="840">
        <v>0.2</v>
      </c>
    </row>
    <row r="6604" spans="33:35" ht="15" customHeight="1">
      <c r="AG6604" s="839" t="s">
        <v>11798</v>
      </c>
      <c r="AH6604" t="s">
        <v>10745</v>
      </c>
      <c r="AI6604" s="840">
        <v>0</v>
      </c>
    </row>
    <row r="6605" spans="33:35" ht="15" customHeight="1">
      <c r="AG6605" s="839" t="s">
        <v>11799</v>
      </c>
      <c r="AH6605" t="s">
        <v>10746</v>
      </c>
      <c r="AI6605" s="840">
        <v>0.41699999999999998</v>
      </c>
    </row>
    <row r="6606" spans="33:35" ht="15" customHeight="1">
      <c r="AG6606" s="839" t="s">
        <v>11800</v>
      </c>
      <c r="AH6606" t="s">
        <v>10747</v>
      </c>
      <c r="AI6606" s="840">
        <v>0</v>
      </c>
    </row>
    <row r="6607" spans="33:35" ht="15" customHeight="1">
      <c r="AG6607" s="839" t="s">
        <v>11801</v>
      </c>
      <c r="AH6607" t="s">
        <v>10748</v>
      </c>
      <c r="AI6607" s="840">
        <v>0</v>
      </c>
    </row>
    <row r="6608" spans="33:35" ht="15" customHeight="1">
      <c r="AG6608" s="839" t="s">
        <v>11802</v>
      </c>
      <c r="AH6608" t="s">
        <v>10749</v>
      </c>
      <c r="AI6608" s="840">
        <v>0.53900000000000003</v>
      </c>
    </row>
    <row r="6609" spans="33:35" ht="15" customHeight="1">
      <c r="AG6609" s="839" t="s">
        <v>11803</v>
      </c>
      <c r="AH6609" t="s">
        <v>10750</v>
      </c>
      <c r="AI6609" s="840">
        <v>0.32300000000000001</v>
      </c>
    </row>
    <row r="6610" spans="33:35" ht="15" customHeight="1">
      <c r="AG6610" s="839" t="s">
        <v>11804</v>
      </c>
      <c r="AH6610" t="s">
        <v>10751</v>
      </c>
      <c r="AI6610" s="840">
        <v>0</v>
      </c>
    </row>
    <row r="6611" spans="33:35" ht="15" customHeight="1">
      <c r="AG6611" s="839" t="s">
        <v>11805</v>
      </c>
      <c r="AH6611" t="s">
        <v>10752</v>
      </c>
      <c r="AI6611" s="840">
        <v>0.63800000000000001</v>
      </c>
    </row>
    <row r="6612" spans="33:35" ht="15" customHeight="1">
      <c r="AG6612" s="839" t="s">
        <v>11806</v>
      </c>
      <c r="AH6612" t="s">
        <v>10753</v>
      </c>
      <c r="AI6612" s="840">
        <v>0</v>
      </c>
    </row>
    <row r="6613" spans="33:35" ht="15" customHeight="1">
      <c r="AG6613" s="839" t="s">
        <v>11807</v>
      </c>
      <c r="AH6613" t="s">
        <v>10754</v>
      </c>
      <c r="AI6613" s="840">
        <v>0</v>
      </c>
    </row>
    <row r="6614" spans="33:35" ht="15" customHeight="1">
      <c r="AG6614" s="839" t="s">
        <v>11808</v>
      </c>
      <c r="AH6614" t="s">
        <v>10755</v>
      </c>
      <c r="AI6614" s="840">
        <v>0.505</v>
      </c>
    </row>
    <row r="6615" spans="33:35" ht="15" customHeight="1">
      <c r="AG6615" s="839" t="s">
        <v>11809</v>
      </c>
      <c r="AH6615" t="s">
        <v>10756</v>
      </c>
      <c r="AI6615" s="840">
        <v>0</v>
      </c>
    </row>
    <row r="6616" spans="33:35" ht="15" customHeight="1">
      <c r="AG6616" s="839" t="s">
        <v>11810</v>
      </c>
      <c r="AH6616" t="s">
        <v>10757</v>
      </c>
      <c r="AI6616" s="840">
        <v>0</v>
      </c>
    </row>
    <row r="6617" spans="33:35" ht="15" customHeight="1">
      <c r="AG6617" s="839" t="s">
        <v>11811</v>
      </c>
      <c r="AH6617" t="s">
        <v>10758</v>
      </c>
      <c r="AI6617" s="840">
        <v>0.223</v>
      </c>
    </row>
    <row r="6618" spans="33:35" ht="15" customHeight="1">
      <c r="AG6618" s="839" t="s">
        <v>11812</v>
      </c>
      <c r="AH6618" t="s">
        <v>10759</v>
      </c>
      <c r="AI6618" s="840">
        <v>0</v>
      </c>
    </row>
    <row r="6619" spans="33:35" ht="15" customHeight="1">
      <c r="AG6619" s="839" t="s">
        <v>11813</v>
      </c>
      <c r="AH6619" t="s">
        <v>10760</v>
      </c>
      <c r="AI6619" s="840">
        <v>0.42000000000000004</v>
      </c>
    </row>
    <row r="6620" spans="33:35" ht="15" customHeight="1">
      <c r="AG6620" s="839" t="s">
        <v>11814</v>
      </c>
      <c r="AH6620" t="s">
        <v>10761</v>
      </c>
      <c r="AI6620" s="840">
        <v>0</v>
      </c>
    </row>
    <row r="6621" spans="33:35" ht="15" customHeight="1">
      <c r="AG6621" s="839" t="s">
        <v>11815</v>
      </c>
      <c r="AH6621" t="s">
        <v>10762</v>
      </c>
      <c r="AI6621" s="840">
        <v>0.41899999999999998</v>
      </c>
    </row>
    <row r="6622" spans="33:35" ht="15" customHeight="1">
      <c r="AG6622" s="839" t="s">
        <v>11816</v>
      </c>
      <c r="AH6622" t="s">
        <v>10763</v>
      </c>
      <c r="AI6622" s="840">
        <v>0.20599999999999999</v>
      </c>
    </row>
    <row r="6623" spans="33:35" ht="15" customHeight="1">
      <c r="AG6623" s="839" t="s">
        <v>11817</v>
      </c>
      <c r="AH6623" t="s">
        <v>10764</v>
      </c>
      <c r="AI6623" s="840">
        <v>0.32500000000000001</v>
      </c>
    </row>
    <row r="6624" spans="33:35" ht="15" customHeight="1">
      <c r="AG6624" s="839" t="s">
        <v>11818</v>
      </c>
      <c r="AH6624" t="s">
        <v>10765</v>
      </c>
      <c r="AI6624" s="840">
        <v>0.53</v>
      </c>
    </row>
    <row r="6625" spans="33:35" ht="15" customHeight="1">
      <c r="AG6625" s="839" t="s">
        <v>11819</v>
      </c>
      <c r="AH6625" t="s">
        <v>10766</v>
      </c>
      <c r="AI6625" s="840">
        <v>0</v>
      </c>
    </row>
    <row r="6626" spans="33:35" ht="15" customHeight="1">
      <c r="AG6626" s="839" t="s">
        <v>11820</v>
      </c>
      <c r="AH6626" t="s">
        <v>10767</v>
      </c>
      <c r="AI6626" s="840">
        <v>0</v>
      </c>
    </row>
    <row r="6627" spans="33:35" ht="15" customHeight="1">
      <c r="AG6627" s="839" t="s">
        <v>11821</v>
      </c>
      <c r="AH6627" t="s">
        <v>10768</v>
      </c>
      <c r="AI6627" s="840">
        <v>0.45199999999999996</v>
      </c>
    </row>
    <row r="6628" spans="33:35" ht="15" customHeight="1">
      <c r="AG6628" s="839" t="s">
        <v>11822</v>
      </c>
      <c r="AH6628" t="s">
        <v>10769</v>
      </c>
      <c r="AI6628" s="840">
        <v>0</v>
      </c>
    </row>
    <row r="6629" spans="33:35" ht="15" customHeight="1">
      <c r="AG6629" s="839" t="s">
        <v>11823</v>
      </c>
      <c r="AH6629" t="s">
        <v>10770</v>
      </c>
      <c r="AI6629" s="840">
        <v>0.21800000000000003</v>
      </c>
    </row>
    <row r="6630" spans="33:35" ht="15" customHeight="1">
      <c r="AG6630" s="839" t="s">
        <v>11824</v>
      </c>
      <c r="AH6630" t="s">
        <v>10771</v>
      </c>
      <c r="AI6630" s="840">
        <v>0</v>
      </c>
    </row>
    <row r="6631" spans="33:35" ht="15" customHeight="1">
      <c r="AG6631" s="839" t="s">
        <v>11825</v>
      </c>
      <c r="AH6631" t="s">
        <v>10772</v>
      </c>
      <c r="AI6631" s="840">
        <v>0.49</v>
      </c>
    </row>
    <row r="6632" spans="33:35" ht="15" customHeight="1">
      <c r="AG6632" s="839" t="s">
        <v>11826</v>
      </c>
      <c r="AH6632" t="s">
        <v>10773</v>
      </c>
      <c r="AI6632" s="840">
        <v>0</v>
      </c>
    </row>
    <row r="6633" spans="33:35" ht="15" customHeight="1">
      <c r="AG6633" s="839" t="s">
        <v>11827</v>
      </c>
      <c r="AH6633" t="s">
        <v>10774</v>
      </c>
      <c r="AI6633" s="840">
        <v>0</v>
      </c>
    </row>
    <row r="6634" spans="33:35" ht="15" customHeight="1">
      <c r="AG6634" s="839" t="s">
        <v>11828</v>
      </c>
      <c r="AH6634" t="s">
        <v>10775</v>
      </c>
      <c r="AI6634" s="840">
        <v>0.4</v>
      </c>
    </row>
    <row r="6635" spans="33:35" ht="15" customHeight="1">
      <c r="AG6635" s="839" t="s">
        <v>11829</v>
      </c>
      <c r="AH6635" t="s">
        <v>10776</v>
      </c>
      <c r="AI6635" s="840">
        <v>0</v>
      </c>
    </row>
    <row r="6636" spans="33:35" ht="15" customHeight="1">
      <c r="AG6636" s="839" t="s">
        <v>11830</v>
      </c>
      <c r="AH6636" t="s">
        <v>10777</v>
      </c>
      <c r="AI6636" s="840">
        <v>0.42199999999999999</v>
      </c>
    </row>
    <row r="6637" spans="33:35" ht="15" customHeight="1">
      <c r="AG6637" s="839" t="s">
        <v>11831</v>
      </c>
      <c r="AH6637" t="s">
        <v>10778</v>
      </c>
      <c r="AI6637" s="840">
        <v>0.57700000000000007</v>
      </c>
    </row>
    <row r="6638" spans="33:35" ht="15" customHeight="1">
      <c r="AG6638" s="839" t="s">
        <v>11832</v>
      </c>
      <c r="AH6638" t="s">
        <v>10779</v>
      </c>
      <c r="AI6638" s="840">
        <v>0</v>
      </c>
    </row>
    <row r="6639" spans="33:35" ht="15" customHeight="1">
      <c r="AG6639" s="839" t="s">
        <v>11833</v>
      </c>
      <c r="AH6639" t="s">
        <v>10780</v>
      </c>
      <c r="AI6639" s="840">
        <v>0.44499999999999995</v>
      </c>
    </row>
    <row r="6640" spans="33:35" ht="15" customHeight="1">
      <c r="AG6640" s="839" t="s">
        <v>11834</v>
      </c>
      <c r="AH6640" t="s">
        <v>10781</v>
      </c>
      <c r="AI6640" s="840">
        <v>0.42199999999999999</v>
      </c>
    </row>
    <row r="6641" spans="33:35" ht="15" customHeight="1">
      <c r="AG6641" s="839" t="s">
        <v>11835</v>
      </c>
      <c r="AH6641" t="s">
        <v>10782</v>
      </c>
      <c r="AI6641" s="840">
        <v>0.28299999999999997</v>
      </c>
    </row>
    <row r="6642" spans="33:35" ht="15" customHeight="1">
      <c r="AG6642" s="839" t="s">
        <v>11836</v>
      </c>
      <c r="AH6642" t="s">
        <v>10783</v>
      </c>
      <c r="AI6642" s="840">
        <v>0</v>
      </c>
    </row>
    <row r="6643" spans="33:35" ht="15" customHeight="1">
      <c r="AG6643" s="839" t="s">
        <v>11837</v>
      </c>
      <c r="AH6643" t="s">
        <v>10784</v>
      </c>
      <c r="AI6643" s="840">
        <v>0.55500000000000005</v>
      </c>
    </row>
    <row r="6644" spans="33:35" ht="15" customHeight="1">
      <c r="AG6644" s="839" t="s">
        <v>11838</v>
      </c>
      <c r="AH6644" t="s">
        <v>10785</v>
      </c>
      <c r="AI6644" s="840">
        <v>0.38699999999999996</v>
      </c>
    </row>
    <row r="6645" spans="33:35" ht="15" customHeight="1">
      <c r="AG6645" s="839" t="s">
        <v>11839</v>
      </c>
      <c r="AH6645" t="s">
        <v>10786</v>
      </c>
      <c r="AI6645" s="840">
        <v>0.36299999999999999</v>
      </c>
    </row>
    <row r="6646" spans="33:35" ht="15" customHeight="1">
      <c r="AG6646" s="839" t="s">
        <v>11840</v>
      </c>
      <c r="AH6646" t="s">
        <v>10787</v>
      </c>
      <c r="AI6646" s="840">
        <v>0.39500000000000002</v>
      </c>
    </row>
    <row r="6647" spans="33:35" ht="15" customHeight="1">
      <c r="AG6647" s="839" t="s">
        <v>11841</v>
      </c>
      <c r="AH6647" t="s">
        <v>10788</v>
      </c>
      <c r="AI6647" s="840">
        <v>0.41899999999999998</v>
      </c>
    </row>
    <row r="6648" spans="33:35" ht="15" customHeight="1">
      <c r="AG6648" s="839" t="s">
        <v>11842</v>
      </c>
      <c r="AH6648" t="s">
        <v>10789</v>
      </c>
      <c r="AI6648" s="840">
        <v>0.41899999999999998</v>
      </c>
    </row>
    <row r="6649" spans="33:35" ht="15" customHeight="1">
      <c r="AG6649" s="839" t="s">
        <v>11843</v>
      </c>
      <c r="AH6649" t="s">
        <v>10790</v>
      </c>
      <c r="AI6649" s="840">
        <v>0</v>
      </c>
    </row>
    <row r="6650" spans="33:35" ht="15" customHeight="1">
      <c r="AG6650" s="839" t="s">
        <v>11844</v>
      </c>
      <c r="AH6650" t="s">
        <v>10791</v>
      </c>
      <c r="AI6650" s="840">
        <v>0.54600000000000004</v>
      </c>
    </row>
    <row r="6651" spans="33:35" ht="15" customHeight="1">
      <c r="AG6651" s="839" t="s">
        <v>11845</v>
      </c>
      <c r="AH6651" t="s">
        <v>10792</v>
      </c>
      <c r="AI6651" s="840">
        <v>8.3999999999999991E-2</v>
      </c>
    </row>
    <row r="6652" spans="33:35" ht="15" customHeight="1">
      <c r="AG6652" s="839" t="s">
        <v>11846</v>
      </c>
      <c r="AH6652" t="s">
        <v>10793</v>
      </c>
      <c r="AI6652" s="840">
        <v>0.17200000000000001</v>
      </c>
    </row>
    <row r="6653" spans="33:35" ht="15" customHeight="1">
      <c r="AG6653" s="839" t="s">
        <v>11847</v>
      </c>
      <c r="AH6653" t="s">
        <v>10794</v>
      </c>
      <c r="AI6653" s="840">
        <v>0.18000000000000002</v>
      </c>
    </row>
    <row r="6654" spans="33:35" ht="15" customHeight="1">
      <c r="AG6654" s="839" t="s">
        <v>11848</v>
      </c>
      <c r="AH6654" t="s">
        <v>10795</v>
      </c>
      <c r="AI6654" s="840">
        <v>0.504</v>
      </c>
    </row>
    <row r="6655" spans="33:35" ht="15" customHeight="1">
      <c r="AG6655" s="839" t="s">
        <v>11849</v>
      </c>
      <c r="AH6655" t="s">
        <v>10796</v>
      </c>
      <c r="AI6655" s="840">
        <v>0</v>
      </c>
    </row>
    <row r="6656" spans="33:35" ht="15" customHeight="1">
      <c r="AG6656" s="839" t="s">
        <v>11850</v>
      </c>
      <c r="AH6656" t="s">
        <v>10797</v>
      </c>
      <c r="AI6656" s="840">
        <v>0.42000000000000004</v>
      </c>
    </row>
    <row r="6657" spans="33:35" ht="15" customHeight="1">
      <c r="AG6657" s="839" t="s">
        <v>11851</v>
      </c>
      <c r="AH6657" t="s">
        <v>10798</v>
      </c>
      <c r="AI6657" s="840">
        <v>0.41899999999999998</v>
      </c>
    </row>
    <row r="6658" spans="33:35" ht="15" customHeight="1">
      <c r="AG6658" s="839" t="s">
        <v>11852</v>
      </c>
      <c r="AH6658" t="s">
        <v>10799</v>
      </c>
      <c r="AI6658" s="840">
        <v>0</v>
      </c>
    </row>
    <row r="6659" spans="33:35" ht="15" customHeight="1">
      <c r="AG6659" s="839" t="s">
        <v>11853</v>
      </c>
      <c r="AH6659" t="s">
        <v>10800</v>
      </c>
      <c r="AI6659" s="840">
        <v>0.29599999999999999</v>
      </c>
    </row>
    <row r="6660" spans="33:35" ht="15" customHeight="1">
      <c r="AG6660" s="839" t="s">
        <v>11854</v>
      </c>
      <c r="AH6660" t="s">
        <v>10801</v>
      </c>
      <c r="AI6660" s="840">
        <v>0.71599999999999997</v>
      </c>
    </row>
    <row r="6661" spans="33:35" ht="15" customHeight="1">
      <c r="AG6661" s="839" t="s">
        <v>11855</v>
      </c>
      <c r="AH6661" t="s">
        <v>10802</v>
      </c>
      <c r="AI6661" s="840">
        <v>0</v>
      </c>
    </row>
    <row r="6662" spans="33:35" ht="15" customHeight="1">
      <c r="AG6662" s="839" t="s">
        <v>11856</v>
      </c>
      <c r="AH6662" t="s">
        <v>10803</v>
      </c>
      <c r="AI6662" s="840">
        <v>0.41</v>
      </c>
    </row>
    <row r="6663" spans="33:35" ht="15" customHeight="1">
      <c r="AG6663" s="839" t="s">
        <v>11857</v>
      </c>
      <c r="AH6663" t="s">
        <v>10804</v>
      </c>
      <c r="AI6663" s="840">
        <v>0.41899999999999998</v>
      </c>
    </row>
    <row r="6664" spans="33:35" ht="15" customHeight="1">
      <c r="AG6664" s="839" t="s">
        <v>11858</v>
      </c>
      <c r="AH6664" t="s">
        <v>10805</v>
      </c>
      <c r="AI6664" s="840">
        <v>0</v>
      </c>
    </row>
    <row r="6665" spans="33:35" ht="15" customHeight="1">
      <c r="AG6665" s="839" t="s">
        <v>11859</v>
      </c>
      <c r="AH6665" t="s">
        <v>10806</v>
      </c>
      <c r="AI6665" s="840">
        <v>0.58399999999999996</v>
      </c>
    </row>
    <row r="6666" spans="33:35" ht="15" customHeight="1">
      <c r="AG6666" s="839" t="s">
        <v>11860</v>
      </c>
      <c r="AH6666" t="s">
        <v>10807</v>
      </c>
      <c r="AI6666" s="840">
        <v>0</v>
      </c>
    </row>
    <row r="6667" spans="33:35" ht="15" customHeight="1">
      <c r="AG6667" s="839" t="s">
        <v>11861</v>
      </c>
      <c r="AH6667" t="s">
        <v>10808</v>
      </c>
      <c r="AI6667" s="840">
        <v>0</v>
      </c>
    </row>
    <row r="6668" spans="33:35" ht="15" customHeight="1">
      <c r="AG6668" s="839" t="s">
        <v>11862</v>
      </c>
      <c r="AH6668" t="s">
        <v>10809</v>
      </c>
      <c r="AI6668" s="840">
        <v>7.9000000000000001E-2</v>
      </c>
    </row>
    <row r="6669" spans="33:35" ht="15" customHeight="1">
      <c r="AG6669" s="839" t="s">
        <v>11863</v>
      </c>
      <c r="AH6669" t="s">
        <v>10810</v>
      </c>
      <c r="AI6669" s="840">
        <v>0.255</v>
      </c>
    </row>
    <row r="6670" spans="33:35" ht="15" customHeight="1">
      <c r="AG6670" s="839" t="s">
        <v>11864</v>
      </c>
      <c r="AH6670" t="s">
        <v>10811</v>
      </c>
      <c r="AI6670" s="840">
        <v>0.27500000000000002</v>
      </c>
    </row>
    <row r="6671" spans="33:35" ht="15" customHeight="1">
      <c r="AG6671" s="839" t="s">
        <v>11865</v>
      </c>
      <c r="AH6671" t="s">
        <v>10812</v>
      </c>
      <c r="AI6671" s="840">
        <v>0.378</v>
      </c>
    </row>
    <row r="6672" spans="33:35" ht="15" customHeight="1">
      <c r="AG6672" s="839" t="s">
        <v>11866</v>
      </c>
      <c r="AH6672" t="s">
        <v>10813</v>
      </c>
      <c r="AI6672" s="840">
        <v>0</v>
      </c>
    </row>
    <row r="6673" spans="33:35" ht="15" customHeight="1">
      <c r="AG6673" s="839" t="s">
        <v>11867</v>
      </c>
      <c r="AH6673" t="s">
        <v>10814</v>
      </c>
      <c r="AI6673" s="840">
        <v>0.39599999999999996</v>
      </c>
    </row>
    <row r="6674" spans="33:35" ht="15" customHeight="1">
      <c r="AG6674" s="839" t="s">
        <v>11868</v>
      </c>
      <c r="AH6674" t="s">
        <v>10815</v>
      </c>
      <c r="AI6674" s="840">
        <v>0.61599999999999999</v>
      </c>
    </row>
    <row r="6675" spans="33:35" ht="15" customHeight="1">
      <c r="AG6675" s="839" t="s">
        <v>11869</v>
      </c>
      <c r="AH6675" t="s">
        <v>10816</v>
      </c>
      <c r="AI6675" s="840">
        <v>0.64800000000000002</v>
      </c>
    </row>
    <row r="6676" spans="33:35" ht="15" customHeight="1">
      <c r="AG6676" s="839" t="s">
        <v>11870</v>
      </c>
      <c r="AH6676" t="s">
        <v>10817</v>
      </c>
      <c r="AI6676" s="840">
        <v>0</v>
      </c>
    </row>
    <row r="6677" spans="33:35" ht="15" customHeight="1">
      <c r="AG6677" s="839" t="s">
        <v>11871</v>
      </c>
      <c r="AH6677" t="s">
        <v>10818</v>
      </c>
      <c r="AI6677" s="840">
        <v>0.54699999999999993</v>
      </c>
    </row>
    <row r="6678" spans="33:35" ht="15" customHeight="1">
      <c r="AG6678" s="839" t="s">
        <v>11872</v>
      </c>
      <c r="AH6678" t="s">
        <v>10819</v>
      </c>
      <c r="AI6678" s="840">
        <v>0.57600000000000007</v>
      </c>
    </row>
    <row r="6679" spans="33:35" ht="15" customHeight="1">
      <c r="AG6679" s="839" t="s">
        <v>11873</v>
      </c>
      <c r="AH6679" t="s">
        <v>10820</v>
      </c>
      <c r="AI6679" s="840">
        <v>0</v>
      </c>
    </row>
    <row r="6680" spans="33:35" ht="15" customHeight="1">
      <c r="AG6680" s="839" t="s">
        <v>11874</v>
      </c>
      <c r="AH6680" t="s">
        <v>10821</v>
      </c>
      <c r="AI6680" s="840">
        <v>0.42099999999999999</v>
      </c>
    </row>
    <row r="6681" spans="33:35" ht="15" customHeight="1">
      <c r="AG6681" s="839" t="s">
        <v>11875</v>
      </c>
      <c r="AH6681" t="s">
        <v>10822</v>
      </c>
      <c r="AI6681" s="840">
        <v>0.42499999999999999</v>
      </c>
    </row>
    <row r="6682" spans="33:35" ht="15" customHeight="1">
      <c r="AG6682" s="839" t="s">
        <v>11876</v>
      </c>
      <c r="AH6682" t="s">
        <v>10823</v>
      </c>
      <c r="AI6682" s="840">
        <v>0.42199999999999999</v>
      </c>
    </row>
    <row r="6683" spans="33:35" ht="15" customHeight="1">
      <c r="AG6683" s="839" t="s">
        <v>11877</v>
      </c>
      <c r="AH6683" t="s">
        <v>10824</v>
      </c>
      <c r="AI6683" s="840">
        <v>0.29599999999999999</v>
      </c>
    </row>
    <row r="6684" spans="33:35" ht="15" customHeight="1">
      <c r="AG6684" s="839" t="s">
        <v>11878</v>
      </c>
      <c r="AH6684" t="s">
        <v>10825</v>
      </c>
      <c r="AI6684" s="840">
        <v>0</v>
      </c>
    </row>
    <row r="6685" spans="33:35" ht="15" customHeight="1">
      <c r="AG6685" s="839" t="s">
        <v>11879</v>
      </c>
      <c r="AH6685" t="s">
        <v>10826</v>
      </c>
      <c r="AI6685" s="840">
        <v>0</v>
      </c>
    </row>
    <row r="6686" spans="33:35" ht="15" customHeight="1">
      <c r="AG6686" s="839" t="s">
        <v>11880</v>
      </c>
      <c r="AH6686" t="s">
        <v>10827</v>
      </c>
      <c r="AI6686" s="840">
        <v>0.53</v>
      </c>
    </row>
    <row r="6687" spans="33:35" ht="15" customHeight="1">
      <c r="AG6687" s="839" t="s">
        <v>11881</v>
      </c>
      <c r="AH6687" t="s">
        <v>10828</v>
      </c>
      <c r="AI6687" s="840">
        <v>0.51999999999999991</v>
      </c>
    </row>
    <row r="6688" spans="33:35" ht="15" customHeight="1">
      <c r="AG6688" s="839" t="s">
        <v>11882</v>
      </c>
      <c r="AH6688" t="s">
        <v>10829</v>
      </c>
      <c r="AI6688" s="840">
        <v>0.47</v>
      </c>
    </row>
    <row r="6689" spans="33:35" ht="15" customHeight="1">
      <c r="AG6689" s="839" t="s">
        <v>11883</v>
      </c>
      <c r="AH6689" t="s">
        <v>10830</v>
      </c>
      <c r="AI6689" s="840">
        <v>0</v>
      </c>
    </row>
    <row r="6690" spans="33:35" ht="15" customHeight="1">
      <c r="AG6690" s="839" t="s">
        <v>11884</v>
      </c>
      <c r="AH6690" t="s">
        <v>10831</v>
      </c>
      <c r="AI6690" s="840">
        <v>0.63900000000000001</v>
      </c>
    </row>
    <row r="6691" spans="33:35" ht="15" customHeight="1">
      <c r="AG6691" s="839" t="s">
        <v>11885</v>
      </c>
      <c r="AH6691" t="s">
        <v>10832</v>
      </c>
      <c r="AI6691" s="840">
        <v>0</v>
      </c>
    </row>
    <row r="6692" spans="33:35" ht="15" customHeight="1">
      <c r="AG6692" s="839" t="s">
        <v>11886</v>
      </c>
      <c r="AH6692" t="s">
        <v>10833</v>
      </c>
      <c r="AI6692" s="840">
        <v>0.628</v>
      </c>
    </row>
    <row r="6693" spans="33:35" ht="15" customHeight="1">
      <c r="AG6693" s="839" t="s">
        <v>11887</v>
      </c>
      <c r="AH6693" t="s">
        <v>10834</v>
      </c>
      <c r="AI6693" s="840">
        <v>0.371</v>
      </c>
    </row>
    <row r="6694" spans="33:35" ht="15" customHeight="1">
      <c r="AG6694" s="839" t="s">
        <v>11888</v>
      </c>
      <c r="AH6694" t="s">
        <v>10835</v>
      </c>
      <c r="AI6694" s="840">
        <v>0</v>
      </c>
    </row>
    <row r="6695" spans="33:35" ht="15" customHeight="1">
      <c r="AG6695" s="839" t="s">
        <v>11889</v>
      </c>
      <c r="AH6695" t="s">
        <v>10836</v>
      </c>
      <c r="AI6695" s="840">
        <v>0</v>
      </c>
    </row>
    <row r="6696" spans="33:35" ht="15" customHeight="1">
      <c r="AG6696" s="839" t="s">
        <v>11890</v>
      </c>
      <c r="AH6696" t="s">
        <v>10837</v>
      </c>
      <c r="AI6696" s="840">
        <v>0.16600000000000001</v>
      </c>
    </row>
    <row r="6697" spans="33:35" ht="15" customHeight="1">
      <c r="AG6697" s="839" t="s">
        <v>11891</v>
      </c>
      <c r="AH6697" t="s">
        <v>10838</v>
      </c>
      <c r="AI6697" s="840">
        <v>0.39</v>
      </c>
    </row>
    <row r="6698" spans="33:35" ht="15" customHeight="1">
      <c r="AG6698" s="839" t="s">
        <v>11892</v>
      </c>
      <c r="AH6698" t="s">
        <v>10839</v>
      </c>
      <c r="AI6698" s="840">
        <v>0.65899999999999992</v>
      </c>
    </row>
    <row r="6699" spans="33:35" ht="15" customHeight="1">
      <c r="AG6699" s="839" t="s">
        <v>11893</v>
      </c>
      <c r="AH6699" t="s">
        <v>10840</v>
      </c>
      <c r="AI6699" s="840">
        <v>0</v>
      </c>
    </row>
    <row r="6700" spans="33:35" ht="15" customHeight="1">
      <c r="AG6700" s="839" t="s">
        <v>11894</v>
      </c>
      <c r="AH6700" t="s">
        <v>10841</v>
      </c>
      <c r="AI6700" s="840">
        <v>0.38699999999999996</v>
      </c>
    </row>
    <row r="6701" spans="33:35" ht="15" customHeight="1">
      <c r="AG6701" s="839" t="s">
        <v>11895</v>
      </c>
      <c r="AH6701" t="s">
        <v>10842</v>
      </c>
      <c r="AI6701" s="840">
        <v>0.29300000000000004</v>
      </c>
    </row>
    <row r="6702" spans="33:35" ht="15" customHeight="1">
      <c r="AG6702" s="839" t="s">
        <v>11896</v>
      </c>
      <c r="AH6702" t="s">
        <v>10843</v>
      </c>
      <c r="AI6702" s="840">
        <v>0.34</v>
      </c>
    </row>
    <row r="6703" spans="33:35" ht="15" customHeight="1">
      <c r="AG6703" s="839" t="s">
        <v>11897</v>
      </c>
      <c r="AH6703" t="s">
        <v>10844</v>
      </c>
      <c r="AI6703" s="840">
        <v>0.20599999999999999</v>
      </c>
    </row>
    <row r="6704" spans="33:35" ht="15" customHeight="1">
      <c r="AG6704" s="839" t="s">
        <v>11898</v>
      </c>
      <c r="AH6704" t="s">
        <v>10845</v>
      </c>
      <c r="AI6704" s="840">
        <v>0</v>
      </c>
    </row>
    <row r="6705" spans="33:35" ht="15" customHeight="1">
      <c r="AG6705" s="839" t="s">
        <v>11899</v>
      </c>
      <c r="AH6705" t="s">
        <v>10846</v>
      </c>
      <c r="AI6705" s="840">
        <v>0.41399999999999998</v>
      </c>
    </row>
    <row r="6706" spans="33:35" ht="15" customHeight="1">
      <c r="AG6706" s="839" t="s">
        <v>11900</v>
      </c>
      <c r="AH6706" t="s">
        <v>10847</v>
      </c>
      <c r="AI6706" s="840">
        <v>0.622</v>
      </c>
    </row>
    <row r="6707" spans="33:35" ht="15" customHeight="1">
      <c r="AG6707" s="839" t="s">
        <v>11901</v>
      </c>
      <c r="AH6707" t="s">
        <v>10848</v>
      </c>
      <c r="AI6707" s="840">
        <v>0.372</v>
      </c>
    </row>
    <row r="6708" spans="33:35" ht="15" customHeight="1">
      <c r="AG6708" s="839" t="s">
        <v>11902</v>
      </c>
      <c r="AH6708" t="s">
        <v>10849</v>
      </c>
      <c r="AI6708" s="840">
        <v>0</v>
      </c>
    </row>
    <row r="6709" spans="33:35" ht="15" customHeight="1">
      <c r="AG6709" s="839" t="s">
        <v>11903</v>
      </c>
      <c r="AH6709" t="s">
        <v>10850</v>
      </c>
      <c r="AI6709" s="840">
        <v>0.45100000000000001</v>
      </c>
    </row>
    <row r="6710" spans="33:35" ht="15" customHeight="1">
      <c r="AG6710" s="839" t="s">
        <v>11904</v>
      </c>
      <c r="AH6710" t="s">
        <v>10851</v>
      </c>
      <c r="AI6710" s="840">
        <v>0.44600000000000001</v>
      </c>
    </row>
    <row r="6711" spans="33:35" ht="15" customHeight="1">
      <c r="AG6711" s="839" t="s">
        <v>11905</v>
      </c>
      <c r="AH6711" t="s">
        <v>10852</v>
      </c>
      <c r="AI6711" s="840">
        <v>0.41899999999999998</v>
      </c>
    </row>
    <row r="6712" spans="33:35" ht="15" customHeight="1">
      <c r="AG6712" s="839" t="s">
        <v>11906</v>
      </c>
      <c r="AH6712" t="s">
        <v>10853</v>
      </c>
      <c r="AI6712" s="840">
        <v>0</v>
      </c>
    </row>
    <row r="6713" spans="33:35" ht="15" customHeight="1">
      <c r="AG6713" s="839" t="s">
        <v>11907</v>
      </c>
      <c r="AH6713" t="s">
        <v>10854</v>
      </c>
      <c r="AI6713" s="840">
        <v>0</v>
      </c>
    </row>
    <row r="6714" spans="33:35" ht="15" customHeight="1">
      <c r="AG6714" s="839" t="s">
        <v>11908</v>
      </c>
      <c r="AH6714" t="s">
        <v>10855</v>
      </c>
      <c r="AI6714" s="840">
        <v>0.39300000000000002</v>
      </c>
    </row>
    <row r="6715" spans="33:35" ht="15" customHeight="1">
      <c r="AG6715" s="839" t="s">
        <v>11909</v>
      </c>
      <c r="AH6715" t="s">
        <v>10856</v>
      </c>
      <c r="AI6715" s="840">
        <v>0</v>
      </c>
    </row>
    <row r="6716" spans="33:35" ht="15" customHeight="1">
      <c r="AG6716" s="839" t="s">
        <v>11910</v>
      </c>
      <c r="AH6716" t="s">
        <v>10857</v>
      </c>
      <c r="AI6716" s="840">
        <v>0.438</v>
      </c>
    </row>
    <row r="6717" spans="33:35" ht="15" customHeight="1">
      <c r="AG6717" s="839" t="s">
        <v>11911</v>
      </c>
      <c r="AH6717" t="s">
        <v>10858</v>
      </c>
      <c r="AI6717" s="840">
        <v>0.44900000000000001</v>
      </c>
    </row>
    <row r="6718" spans="33:35" ht="15" customHeight="1">
      <c r="AG6718" s="839" t="s">
        <v>11912</v>
      </c>
      <c r="AH6718" t="s">
        <v>10859</v>
      </c>
      <c r="AI6718" s="840">
        <v>0</v>
      </c>
    </row>
    <row r="6719" spans="33:35" ht="15" customHeight="1">
      <c r="AG6719" s="839" t="s">
        <v>11913</v>
      </c>
      <c r="AH6719" t="s">
        <v>10860</v>
      </c>
      <c r="AI6719" s="840">
        <v>0.502</v>
      </c>
    </row>
    <row r="6720" spans="33:35" ht="15" customHeight="1">
      <c r="AG6720" s="839" t="s">
        <v>11914</v>
      </c>
      <c r="AH6720" t="s">
        <v>10861</v>
      </c>
      <c r="AI6720" s="840">
        <v>0</v>
      </c>
    </row>
    <row r="6721" spans="33:35" ht="15" customHeight="1">
      <c r="AG6721" s="839" t="s">
        <v>11915</v>
      </c>
      <c r="AH6721" t="s">
        <v>10862</v>
      </c>
      <c r="AI6721" s="840">
        <v>0.42899999999999999</v>
      </c>
    </row>
    <row r="6722" spans="33:35" ht="15" customHeight="1">
      <c r="AG6722" s="839" t="s">
        <v>11916</v>
      </c>
      <c r="AH6722" t="s">
        <v>10863</v>
      </c>
      <c r="AI6722" s="840">
        <v>0.41899999999999998</v>
      </c>
    </row>
    <row r="6723" spans="33:35" ht="15" customHeight="1">
      <c r="AG6723" s="839" t="s">
        <v>11917</v>
      </c>
      <c r="AH6723" t="s">
        <v>10864</v>
      </c>
      <c r="AI6723" s="840">
        <v>0.40799999999999997</v>
      </c>
    </row>
    <row r="6724" spans="33:35" ht="15" customHeight="1">
      <c r="AG6724" s="839" t="s">
        <v>11918</v>
      </c>
      <c r="AH6724" t="s">
        <v>10865</v>
      </c>
      <c r="AI6724" s="840">
        <v>0.47199999999999998</v>
      </c>
    </row>
    <row r="6725" spans="33:35" ht="15" customHeight="1">
      <c r="AG6725" s="839" t="s">
        <v>11919</v>
      </c>
      <c r="AH6725" t="s">
        <v>10866</v>
      </c>
      <c r="AI6725" s="840">
        <v>0</v>
      </c>
    </row>
    <row r="6726" spans="33:35" ht="15" customHeight="1">
      <c r="AG6726" s="839" t="s">
        <v>11920</v>
      </c>
      <c r="AH6726" t="s">
        <v>10867</v>
      </c>
      <c r="AI6726" s="840">
        <v>0.496</v>
      </c>
    </row>
    <row r="6727" spans="33:35" ht="15" customHeight="1">
      <c r="AG6727" s="839" t="s">
        <v>11921</v>
      </c>
      <c r="AH6727" t="s">
        <v>10868</v>
      </c>
      <c r="AI6727" s="840">
        <v>0.54100000000000004</v>
      </c>
    </row>
    <row r="6728" spans="33:35" ht="15" customHeight="1">
      <c r="AG6728" s="839" t="s">
        <v>11922</v>
      </c>
      <c r="AH6728" t="s">
        <v>10869</v>
      </c>
      <c r="AI6728" s="840">
        <v>0</v>
      </c>
    </row>
    <row r="6729" spans="33:35" ht="15" customHeight="1">
      <c r="AG6729" s="839" t="s">
        <v>11923</v>
      </c>
      <c r="AH6729" t="s">
        <v>10870</v>
      </c>
      <c r="AI6729" s="840">
        <v>0.48299999999999998</v>
      </c>
    </row>
    <row r="6730" spans="33:35" ht="15" customHeight="1">
      <c r="AG6730" s="839" t="s">
        <v>11924</v>
      </c>
      <c r="AH6730" t="s">
        <v>10871</v>
      </c>
      <c r="AI6730" s="840">
        <v>0.45100000000000001</v>
      </c>
    </row>
    <row r="6731" spans="33:35" ht="15" customHeight="1">
      <c r="AG6731" s="839" t="s">
        <v>11925</v>
      </c>
      <c r="AH6731" t="s">
        <v>10872</v>
      </c>
      <c r="AI6731" s="840">
        <v>0</v>
      </c>
    </row>
    <row r="6732" spans="33:35" ht="15" customHeight="1">
      <c r="AG6732" s="839" t="s">
        <v>11926</v>
      </c>
      <c r="AH6732" t="s">
        <v>10873</v>
      </c>
      <c r="AI6732" s="840">
        <v>0.56999999999999995</v>
      </c>
    </row>
    <row r="6733" spans="33:35" ht="15" customHeight="1">
      <c r="AG6733" s="839" t="s">
        <v>11927</v>
      </c>
      <c r="AH6733" t="s">
        <v>10874</v>
      </c>
      <c r="AI6733" s="840">
        <v>0</v>
      </c>
    </row>
    <row r="6734" spans="33:35" ht="15" customHeight="1">
      <c r="AG6734" s="839" t="s">
        <v>11928</v>
      </c>
      <c r="AH6734" t="s">
        <v>10875</v>
      </c>
      <c r="AI6734" s="840">
        <v>0.53700000000000003</v>
      </c>
    </row>
    <row r="6735" spans="33:35" ht="15" customHeight="1">
      <c r="AG6735" s="839" t="s">
        <v>11929</v>
      </c>
      <c r="AH6735" t="s">
        <v>10876</v>
      </c>
      <c r="AI6735" s="840">
        <v>0</v>
      </c>
    </row>
    <row r="6736" spans="33:35" ht="15" customHeight="1">
      <c r="AG6736" s="839" t="s">
        <v>11930</v>
      </c>
      <c r="AH6736" t="s">
        <v>10877</v>
      </c>
      <c r="AI6736" s="840">
        <v>0.16200000000000001</v>
      </c>
    </row>
    <row r="6737" spans="33:35" ht="15" customHeight="1">
      <c r="AG6737" s="839" t="s">
        <v>11931</v>
      </c>
      <c r="AH6737" t="s">
        <v>10878</v>
      </c>
      <c r="AI6737" s="840">
        <v>0</v>
      </c>
    </row>
    <row r="6738" spans="33:35" ht="15" customHeight="1">
      <c r="AG6738" s="839" t="s">
        <v>11932</v>
      </c>
      <c r="AH6738" t="s">
        <v>10879</v>
      </c>
      <c r="AI6738" s="840">
        <v>0</v>
      </c>
    </row>
    <row r="6739" spans="33:35" ht="15" customHeight="1">
      <c r="AG6739" s="839" t="s">
        <v>11933</v>
      </c>
      <c r="AH6739" t="s">
        <v>10880</v>
      </c>
      <c r="AI6739" s="840">
        <v>0</v>
      </c>
    </row>
    <row r="6740" spans="33:35" ht="15" customHeight="1">
      <c r="AG6740" s="839" t="s">
        <v>11934</v>
      </c>
      <c r="AH6740" t="s">
        <v>10881</v>
      </c>
      <c r="AI6740" s="840">
        <v>0.42199999999999999</v>
      </c>
    </row>
    <row r="6741" spans="33:35" ht="15" customHeight="1">
      <c r="AG6741" s="839" t="s">
        <v>11935</v>
      </c>
      <c r="AH6741" t="s">
        <v>10882</v>
      </c>
      <c r="AI6741" s="840">
        <v>0.60499999999999998</v>
      </c>
    </row>
    <row r="6742" spans="33:35" ht="15" customHeight="1">
      <c r="AG6742" s="839" t="s">
        <v>11936</v>
      </c>
      <c r="AH6742" t="s">
        <v>10883</v>
      </c>
      <c r="AI6742" s="840">
        <v>0</v>
      </c>
    </row>
    <row r="6743" spans="33:35" ht="15" customHeight="1">
      <c r="AG6743" s="839" t="s">
        <v>11937</v>
      </c>
      <c r="AH6743" t="s">
        <v>10884</v>
      </c>
      <c r="AI6743" s="840">
        <v>0.59399999999999997</v>
      </c>
    </row>
    <row r="6744" spans="33:35" ht="15" customHeight="1">
      <c r="AG6744" s="839" t="s">
        <v>11938</v>
      </c>
      <c r="AH6744" t="s">
        <v>10885</v>
      </c>
      <c r="AI6744" s="840">
        <v>0</v>
      </c>
    </row>
    <row r="6745" spans="33:35" ht="15" customHeight="1">
      <c r="AG6745" s="839" t="s">
        <v>11939</v>
      </c>
      <c r="AH6745" t="s">
        <v>10886</v>
      </c>
      <c r="AI6745" s="840">
        <v>0</v>
      </c>
    </row>
    <row r="6746" spans="33:35" ht="15" customHeight="1">
      <c r="AG6746" s="839" t="s">
        <v>11940</v>
      </c>
      <c r="AH6746" t="s">
        <v>10887</v>
      </c>
      <c r="AI6746" s="840">
        <v>0</v>
      </c>
    </row>
    <row r="6747" spans="33:35" ht="15" customHeight="1">
      <c r="AG6747" s="839" t="s">
        <v>11941</v>
      </c>
      <c r="AH6747" t="s">
        <v>10888</v>
      </c>
      <c r="AI6747" s="840">
        <v>0</v>
      </c>
    </row>
    <row r="6748" spans="33:35" ht="15" customHeight="1">
      <c r="AG6748" s="839" t="s">
        <v>11942</v>
      </c>
      <c r="AH6748" t="s">
        <v>10889</v>
      </c>
      <c r="AI6748" s="840">
        <v>0</v>
      </c>
    </row>
    <row r="6749" spans="33:35" ht="15" customHeight="1">
      <c r="AG6749" s="839" t="s">
        <v>11943</v>
      </c>
      <c r="AH6749" t="s">
        <v>10890</v>
      </c>
      <c r="AI6749" s="840">
        <v>0</v>
      </c>
    </row>
    <row r="6750" spans="33:35" ht="15" customHeight="1">
      <c r="AG6750" s="839" t="s">
        <v>11944</v>
      </c>
      <c r="AH6750" t="s">
        <v>10891</v>
      </c>
      <c r="AI6750" s="840">
        <v>0</v>
      </c>
    </row>
    <row r="6751" spans="33:35" ht="15" customHeight="1">
      <c r="AG6751" s="839" t="s">
        <v>11945</v>
      </c>
      <c r="AH6751" t="s">
        <v>10892</v>
      </c>
      <c r="AI6751" s="840">
        <v>0</v>
      </c>
    </row>
    <row r="6752" spans="33:35" ht="15" customHeight="1">
      <c r="AG6752" s="839" t="s">
        <v>11946</v>
      </c>
      <c r="AH6752" t="s">
        <v>10893</v>
      </c>
      <c r="AI6752" s="840">
        <v>0</v>
      </c>
    </row>
    <row r="6753" spans="33:35" ht="15" customHeight="1">
      <c r="AG6753" s="839" t="s">
        <v>11947</v>
      </c>
      <c r="AH6753" t="s">
        <v>10894</v>
      </c>
      <c r="AI6753" s="840">
        <v>6.3E-2</v>
      </c>
    </row>
    <row r="6754" spans="33:35" ht="15" customHeight="1">
      <c r="AG6754" s="839" t="s">
        <v>11948</v>
      </c>
      <c r="AH6754" t="s">
        <v>10895</v>
      </c>
      <c r="AI6754" s="840">
        <v>0</v>
      </c>
    </row>
    <row r="6755" spans="33:35" ht="15" customHeight="1">
      <c r="AG6755" s="839" t="s">
        <v>11949</v>
      </c>
      <c r="AH6755" t="s">
        <v>10896</v>
      </c>
      <c r="AI6755" s="840">
        <v>0</v>
      </c>
    </row>
    <row r="6756" spans="33:35" ht="15" customHeight="1">
      <c r="AG6756" s="839" t="s">
        <v>11950</v>
      </c>
      <c r="AH6756" t="s">
        <v>10897</v>
      </c>
      <c r="AI6756" s="840">
        <v>0.41399999999999998</v>
      </c>
    </row>
    <row r="6757" spans="33:35" ht="15" customHeight="1">
      <c r="AG6757" s="839" t="s">
        <v>11951</v>
      </c>
      <c r="AH6757" t="s">
        <v>10898</v>
      </c>
      <c r="AI6757" s="840">
        <v>0.77700000000000002</v>
      </c>
    </row>
    <row r="6758" spans="33:35" ht="15" customHeight="1">
      <c r="AG6758" s="839" t="s">
        <v>11952</v>
      </c>
      <c r="AH6758" t="s">
        <v>10899</v>
      </c>
      <c r="AI6758" s="840">
        <v>0</v>
      </c>
    </row>
    <row r="6759" spans="33:35" ht="15" customHeight="1">
      <c r="AG6759" s="839" t="s">
        <v>11953</v>
      </c>
      <c r="AH6759" t="s">
        <v>10900</v>
      </c>
      <c r="AI6759" s="840">
        <v>5.0000000000000001E-3</v>
      </c>
    </row>
    <row r="6760" spans="33:35" ht="15" customHeight="1">
      <c r="AG6760" s="839" t="s">
        <v>11954</v>
      </c>
      <c r="AH6760" t="s">
        <v>10901</v>
      </c>
      <c r="AI6760" s="840">
        <v>0.11699999999999999</v>
      </c>
    </row>
    <row r="6761" spans="33:35" ht="15" customHeight="1">
      <c r="AG6761" s="839" t="s">
        <v>11955</v>
      </c>
      <c r="AH6761" t="s">
        <v>10902</v>
      </c>
      <c r="AI6761" s="840">
        <v>0.42199999999999999</v>
      </c>
    </row>
    <row r="6762" spans="33:35" ht="15" customHeight="1">
      <c r="AG6762" s="839" t="s">
        <v>11956</v>
      </c>
      <c r="AH6762" t="s">
        <v>10903</v>
      </c>
      <c r="AI6762" s="840">
        <v>9.0000000000000011E-3</v>
      </c>
    </row>
    <row r="6763" spans="33:35" ht="15" customHeight="1">
      <c r="AG6763" s="839" t="s">
        <v>11957</v>
      </c>
      <c r="AH6763" t="s">
        <v>10904</v>
      </c>
      <c r="AI6763" s="840">
        <v>0.47499999999999998</v>
      </c>
    </row>
    <row r="6764" spans="33:35" ht="15" customHeight="1">
      <c r="AG6764" s="839" t="s">
        <v>11958</v>
      </c>
      <c r="AH6764" t="s">
        <v>10905</v>
      </c>
      <c r="AI6764" s="840">
        <v>0</v>
      </c>
    </row>
    <row r="6765" spans="33:35" ht="15" customHeight="1">
      <c r="AG6765" s="839" t="s">
        <v>11959</v>
      </c>
      <c r="AH6765" t="s">
        <v>10906</v>
      </c>
      <c r="AI6765" s="840">
        <v>0.12000000000000001</v>
      </c>
    </row>
    <row r="6766" spans="33:35" ht="15" customHeight="1">
      <c r="AG6766" s="839" t="s">
        <v>11960</v>
      </c>
      <c r="AH6766" t="s">
        <v>10907</v>
      </c>
      <c r="AI6766" s="840">
        <v>0.21800000000000003</v>
      </c>
    </row>
    <row r="6767" spans="33:35" ht="15" customHeight="1">
      <c r="AG6767" s="839" t="s">
        <v>11961</v>
      </c>
      <c r="AH6767" t="s">
        <v>10908</v>
      </c>
      <c r="AI6767" s="840">
        <v>0.56800000000000006</v>
      </c>
    </row>
    <row r="6768" spans="33:35" ht="15" customHeight="1">
      <c r="AG6768" s="839" t="s">
        <v>11962</v>
      </c>
      <c r="AH6768" t="s">
        <v>10909</v>
      </c>
      <c r="AI6768" s="840">
        <v>0.48000000000000004</v>
      </c>
    </row>
    <row r="6769" spans="33:35" ht="15" customHeight="1">
      <c r="AG6769" s="839" t="s">
        <v>11963</v>
      </c>
      <c r="AH6769" t="s">
        <v>10910</v>
      </c>
      <c r="AI6769" s="840">
        <v>0</v>
      </c>
    </row>
    <row r="6770" spans="33:35" ht="15" customHeight="1">
      <c r="AG6770" s="839" t="s">
        <v>11964</v>
      </c>
      <c r="AH6770" t="s">
        <v>10911</v>
      </c>
      <c r="AI6770" s="840">
        <v>0.38300000000000001</v>
      </c>
    </row>
    <row r="6771" spans="33:35" ht="15" customHeight="1">
      <c r="AG6771" s="839" t="s">
        <v>11965</v>
      </c>
      <c r="AH6771" t="s">
        <v>10912</v>
      </c>
      <c r="AI6771" s="840">
        <v>0</v>
      </c>
    </row>
    <row r="6772" spans="33:35" ht="15" customHeight="1">
      <c r="AG6772" s="839" t="s">
        <v>11966</v>
      </c>
      <c r="AH6772" t="s">
        <v>10913</v>
      </c>
      <c r="AI6772" s="840">
        <v>0.45899999999999996</v>
      </c>
    </row>
    <row r="6773" spans="33:35" ht="15" customHeight="1">
      <c r="AG6773" s="839" t="s">
        <v>11967</v>
      </c>
      <c r="AH6773" t="s">
        <v>10914</v>
      </c>
      <c r="AI6773" s="840">
        <v>0.58699999999999997</v>
      </c>
    </row>
    <row r="6774" spans="33:35" ht="15" customHeight="1">
      <c r="AG6774" s="839" t="s">
        <v>11968</v>
      </c>
      <c r="AH6774" t="s">
        <v>10915</v>
      </c>
      <c r="AI6774" s="840">
        <v>0.378</v>
      </c>
    </row>
    <row r="6775" spans="33:35" ht="15" customHeight="1">
      <c r="AG6775" s="839" t="s">
        <v>11969</v>
      </c>
      <c r="AH6775" t="s">
        <v>10916</v>
      </c>
      <c r="AI6775" s="840">
        <v>0.38300000000000001</v>
      </c>
    </row>
    <row r="6776" spans="33:35" ht="15" customHeight="1">
      <c r="AG6776" s="839" t="s">
        <v>11970</v>
      </c>
      <c r="AH6776" t="s">
        <v>10917</v>
      </c>
      <c r="AI6776" s="840">
        <v>0</v>
      </c>
    </row>
    <row r="6777" spans="33:35" ht="15" customHeight="1">
      <c r="AG6777" s="839" t="s">
        <v>11971</v>
      </c>
      <c r="AH6777" t="s">
        <v>10918</v>
      </c>
      <c r="AI6777" s="840">
        <v>0.375</v>
      </c>
    </row>
    <row r="6778" spans="33:35" ht="15" customHeight="1">
      <c r="AG6778" s="839" t="s">
        <v>11972</v>
      </c>
      <c r="AH6778" t="s">
        <v>10919</v>
      </c>
      <c r="AI6778" s="840">
        <v>0.56700000000000006</v>
      </c>
    </row>
    <row r="6779" spans="33:35" ht="15" customHeight="1">
      <c r="AG6779" s="839" t="s">
        <v>11973</v>
      </c>
      <c r="AH6779" t="s">
        <v>10920</v>
      </c>
      <c r="AI6779" s="840">
        <v>0.64700000000000002</v>
      </c>
    </row>
    <row r="6780" spans="33:35" ht="15" customHeight="1">
      <c r="AG6780" s="839" t="s">
        <v>11974</v>
      </c>
      <c r="AH6780" t="s">
        <v>10921</v>
      </c>
      <c r="AI6780" s="840">
        <v>0</v>
      </c>
    </row>
    <row r="6781" spans="33:35" ht="15" customHeight="1">
      <c r="AG6781" s="839" t="s">
        <v>11975</v>
      </c>
      <c r="AH6781" t="s">
        <v>10922</v>
      </c>
      <c r="AI6781" s="840">
        <v>0.54299999999999993</v>
      </c>
    </row>
    <row r="6782" spans="33:35" ht="15" customHeight="1">
      <c r="AG6782" s="839" t="s">
        <v>11976</v>
      </c>
      <c r="AH6782" t="s">
        <v>10923</v>
      </c>
      <c r="AI6782" s="840">
        <v>0.42299999999999999</v>
      </c>
    </row>
    <row r="6783" spans="33:35" ht="15" customHeight="1">
      <c r="AG6783" s="839" t="s">
        <v>11977</v>
      </c>
      <c r="AH6783" t="s">
        <v>10924</v>
      </c>
      <c r="AI6783" s="840">
        <v>0.40600000000000003</v>
      </c>
    </row>
    <row r="6784" spans="33:35" ht="15" customHeight="1">
      <c r="AG6784" s="839" t="s">
        <v>11978</v>
      </c>
      <c r="AH6784" t="s">
        <v>10925</v>
      </c>
      <c r="AI6784" s="840">
        <v>0.45600000000000002</v>
      </c>
    </row>
    <row r="6785" spans="33:35" ht="15" customHeight="1">
      <c r="AG6785" s="839" t="s">
        <v>11979</v>
      </c>
      <c r="AH6785" t="s">
        <v>10926</v>
      </c>
      <c r="AI6785" s="840">
        <v>0.438</v>
      </c>
    </row>
    <row r="6786" spans="33:35" ht="15" customHeight="1">
      <c r="AG6786" s="839" t="s">
        <v>11980</v>
      </c>
      <c r="AH6786" t="s">
        <v>10927</v>
      </c>
      <c r="AI6786" s="840">
        <v>0.45399999999999996</v>
      </c>
    </row>
    <row r="6787" spans="33:35" ht="15" customHeight="1">
      <c r="AG6787" s="839" t="s">
        <v>11981</v>
      </c>
      <c r="AH6787" t="s">
        <v>10928</v>
      </c>
      <c r="AI6787" s="840">
        <v>0</v>
      </c>
    </row>
    <row r="6788" spans="33:35" ht="15" customHeight="1">
      <c r="AG6788" s="839" t="s">
        <v>11982</v>
      </c>
      <c r="AH6788" t="s">
        <v>10929</v>
      </c>
      <c r="AI6788" s="840">
        <v>0.41899999999999998</v>
      </c>
    </row>
    <row r="6789" spans="33:35" ht="15" customHeight="1">
      <c r="AG6789" s="839" t="s">
        <v>11983</v>
      </c>
      <c r="AH6789" t="s">
        <v>10930</v>
      </c>
      <c r="AI6789" s="840">
        <v>0.438</v>
      </c>
    </row>
    <row r="6790" spans="33:35" ht="15" customHeight="1">
      <c r="AG6790" s="839" t="s">
        <v>11984</v>
      </c>
      <c r="AH6790" t="s">
        <v>10931</v>
      </c>
      <c r="AI6790" s="840">
        <v>0</v>
      </c>
    </row>
    <row r="6791" spans="33:35" ht="15" customHeight="1">
      <c r="AG6791" s="839" t="s">
        <v>11985</v>
      </c>
      <c r="AH6791" t="s">
        <v>10932</v>
      </c>
      <c r="AI6791" s="840">
        <v>0.20499999999999999</v>
      </c>
    </row>
    <row r="6792" spans="33:35" ht="15" customHeight="1">
      <c r="AG6792" s="839" t="s">
        <v>11986</v>
      </c>
      <c r="AH6792" t="s">
        <v>10933</v>
      </c>
      <c r="AI6792" s="840">
        <v>0.42099999999999999</v>
      </c>
    </row>
    <row r="6793" spans="33:35" ht="15" customHeight="1">
      <c r="AG6793" s="839" t="s">
        <v>11987</v>
      </c>
      <c r="AH6793" t="s">
        <v>10934</v>
      </c>
      <c r="AI6793" s="840">
        <v>0.55800000000000005</v>
      </c>
    </row>
    <row r="6794" spans="33:35" ht="15" customHeight="1">
      <c r="AG6794" s="839" t="s">
        <v>11988</v>
      </c>
      <c r="AH6794" t="s">
        <v>10935</v>
      </c>
      <c r="AI6794" s="840">
        <v>0</v>
      </c>
    </row>
    <row r="6795" spans="33:35" ht="15" customHeight="1">
      <c r="AG6795" s="839" t="s">
        <v>11989</v>
      </c>
      <c r="AH6795" t="s">
        <v>10936</v>
      </c>
      <c r="AI6795" s="840">
        <v>0</v>
      </c>
    </row>
    <row r="6796" spans="33:35" ht="15" customHeight="1">
      <c r="AG6796" s="839" t="s">
        <v>11990</v>
      </c>
      <c r="AH6796" t="s">
        <v>10937</v>
      </c>
      <c r="AI6796" s="840">
        <v>0</v>
      </c>
    </row>
    <row r="6797" spans="33:35" ht="15" customHeight="1">
      <c r="AG6797" s="839" t="s">
        <v>11991</v>
      </c>
      <c r="AH6797" t="s">
        <v>10938</v>
      </c>
      <c r="AI6797" s="840">
        <v>0</v>
      </c>
    </row>
    <row r="6798" spans="33:35" ht="15" customHeight="1">
      <c r="AG6798" s="839" t="s">
        <v>11992</v>
      </c>
      <c r="AH6798" t="s">
        <v>10939</v>
      </c>
      <c r="AI6798" s="840">
        <v>0</v>
      </c>
    </row>
    <row r="6799" spans="33:35" ht="15" customHeight="1">
      <c r="AG6799" s="839" t="s">
        <v>11993</v>
      </c>
      <c r="AH6799" t="s">
        <v>10940</v>
      </c>
      <c r="AI6799" s="840">
        <v>0.52600000000000002</v>
      </c>
    </row>
    <row r="6800" spans="33:35" ht="15" customHeight="1">
      <c r="AG6800" s="839" t="s">
        <v>11994</v>
      </c>
      <c r="AH6800" t="s">
        <v>10941</v>
      </c>
      <c r="AI6800" s="840">
        <v>0</v>
      </c>
    </row>
    <row r="6801" spans="33:35" ht="15" customHeight="1">
      <c r="AG6801" s="839" t="s">
        <v>11995</v>
      </c>
      <c r="AH6801" t="s">
        <v>10942</v>
      </c>
      <c r="AI6801" s="840">
        <v>0</v>
      </c>
    </row>
    <row r="6802" spans="33:35" ht="15" customHeight="1">
      <c r="AG6802" s="839" t="s">
        <v>11996</v>
      </c>
      <c r="AH6802" t="s">
        <v>10943</v>
      </c>
      <c r="AI6802" s="840">
        <v>0</v>
      </c>
    </row>
    <row r="6803" spans="33:35" ht="15" customHeight="1">
      <c r="AG6803" s="839" t="s">
        <v>11997</v>
      </c>
      <c r="AH6803" t="s">
        <v>10944</v>
      </c>
      <c r="AI6803" s="840">
        <v>0.42099999999999999</v>
      </c>
    </row>
    <row r="6804" spans="33:35" ht="15" customHeight="1">
      <c r="AG6804" s="839" t="s">
        <v>11998</v>
      </c>
      <c r="AH6804" t="s">
        <v>10945</v>
      </c>
      <c r="AI6804" s="840">
        <v>0</v>
      </c>
    </row>
    <row r="6805" spans="33:35" ht="15" customHeight="1">
      <c r="AG6805" s="839" t="s">
        <v>11999</v>
      </c>
      <c r="AH6805" t="s">
        <v>10946</v>
      </c>
      <c r="AI6805" s="840">
        <v>0</v>
      </c>
    </row>
    <row r="6806" spans="33:35" ht="15" customHeight="1">
      <c r="AG6806" s="839" t="s">
        <v>12000</v>
      </c>
      <c r="AH6806" t="s">
        <v>10947</v>
      </c>
      <c r="AI6806" s="840">
        <v>0</v>
      </c>
    </row>
    <row r="6807" spans="33:35" ht="15" customHeight="1">
      <c r="AG6807" s="839" t="s">
        <v>12001</v>
      </c>
      <c r="AH6807" t="s">
        <v>10948</v>
      </c>
      <c r="AI6807" s="840">
        <v>0</v>
      </c>
    </row>
    <row r="6808" spans="33:35" ht="15" customHeight="1">
      <c r="AG6808" s="839" t="s">
        <v>12002</v>
      </c>
      <c r="AH6808" t="s">
        <v>10949</v>
      </c>
      <c r="AI6808" s="840">
        <v>0</v>
      </c>
    </row>
    <row r="6809" spans="33:35" ht="15" customHeight="1">
      <c r="AG6809" s="839" t="s">
        <v>12003</v>
      </c>
      <c r="AH6809" t="s">
        <v>10950</v>
      </c>
      <c r="AI6809" s="840">
        <v>0</v>
      </c>
    </row>
    <row r="6810" spans="33:35" ht="15" customHeight="1">
      <c r="AG6810" s="839" t="s">
        <v>12004</v>
      </c>
      <c r="AH6810" t="s">
        <v>10951</v>
      </c>
      <c r="AI6810" s="840">
        <v>0</v>
      </c>
    </row>
    <row r="6811" spans="33:35" ht="15" customHeight="1">
      <c r="AG6811" s="839" t="s">
        <v>12005</v>
      </c>
      <c r="AH6811" t="s">
        <v>10952</v>
      </c>
      <c r="AI6811" s="840">
        <v>0</v>
      </c>
    </row>
    <row r="6812" spans="33:35" ht="15" customHeight="1">
      <c r="AG6812" s="839" t="s">
        <v>12006</v>
      </c>
      <c r="AH6812" t="s">
        <v>10953</v>
      </c>
      <c r="AI6812" s="840">
        <v>0</v>
      </c>
    </row>
    <row r="6813" spans="33:35" ht="15" customHeight="1">
      <c r="AG6813" s="839" t="s">
        <v>12007</v>
      </c>
      <c r="AH6813" t="s">
        <v>10954</v>
      </c>
      <c r="AI6813" s="840">
        <v>0</v>
      </c>
    </row>
    <row r="6814" spans="33:35" ht="15" customHeight="1">
      <c r="AG6814" s="839" t="s">
        <v>12008</v>
      </c>
      <c r="AH6814" t="s">
        <v>10955</v>
      </c>
      <c r="AI6814" s="840">
        <v>0</v>
      </c>
    </row>
    <row r="6815" spans="33:35" ht="15" customHeight="1">
      <c r="AG6815" s="839" t="s">
        <v>12009</v>
      </c>
      <c r="AH6815" t="s">
        <v>10956</v>
      </c>
      <c r="AI6815" s="840">
        <v>0</v>
      </c>
    </row>
    <row r="6816" spans="33:35" ht="15" customHeight="1">
      <c r="AG6816" s="839" t="s">
        <v>12010</v>
      </c>
      <c r="AH6816" t="s">
        <v>10957</v>
      </c>
      <c r="AI6816" s="840">
        <v>0.45199999999999996</v>
      </c>
    </row>
    <row r="6817" spans="33:35" ht="15" customHeight="1">
      <c r="AG6817" s="839" t="s">
        <v>12011</v>
      </c>
      <c r="AH6817" t="s">
        <v>10958</v>
      </c>
      <c r="AI6817" s="840">
        <v>0</v>
      </c>
    </row>
    <row r="6818" spans="33:35" ht="15" customHeight="1">
      <c r="AG6818" s="839" t="s">
        <v>12012</v>
      </c>
      <c r="AH6818" t="s">
        <v>10959</v>
      </c>
      <c r="AI6818" s="840">
        <v>0.41100000000000003</v>
      </c>
    </row>
    <row r="6819" spans="33:35" ht="15" customHeight="1">
      <c r="AG6819" s="839" t="s">
        <v>12013</v>
      </c>
      <c r="AH6819" t="s">
        <v>10960</v>
      </c>
      <c r="AI6819" s="840">
        <v>0</v>
      </c>
    </row>
    <row r="6820" spans="33:35" ht="15" customHeight="1">
      <c r="AG6820" s="839" t="s">
        <v>12014</v>
      </c>
      <c r="AH6820" t="s">
        <v>10961</v>
      </c>
      <c r="AI6820" s="840">
        <v>0.45500000000000002</v>
      </c>
    </row>
    <row r="6821" spans="33:35" ht="15" customHeight="1">
      <c r="AG6821" s="839" t="s">
        <v>11495</v>
      </c>
      <c r="AH6821" t="s">
        <v>10442</v>
      </c>
      <c r="AI6821" s="840">
        <v>0</v>
      </c>
    </row>
    <row r="6822" spans="33:35" ht="15" customHeight="1">
      <c r="AG6822" s="839" t="s">
        <v>11496</v>
      </c>
      <c r="AH6822" t="s">
        <v>10443</v>
      </c>
      <c r="AI6822" s="840">
        <v>0</v>
      </c>
    </row>
    <row r="6823" spans="33:35" ht="15" customHeight="1">
      <c r="AG6823" s="839" t="s">
        <v>11497</v>
      </c>
      <c r="AH6823" t="s">
        <v>10444</v>
      </c>
      <c r="AI6823" s="840">
        <v>0</v>
      </c>
    </row>
    <row r="6824" spans="33:35" ht="15" customHeight="1">
      <c r="AG6824" s="839" t="s">
        <v>11498</v>
      </c>
      <c r="AH6824" t="s">
        <v>10445</v>
      </c>
      <c r="AI6824" s="840">
        <v>0</v>
      </c>
    </row>
    <row r="6825" spans="33:35" ht="15" customHeight="1">
      <c r="AG6825" s="839" t="s">
        <v>11499</v>
      </c>
      <c r="AH6825" t="s">
        <v>10446</v>
      </c>
      <c r="AI6825" s="840">
        <v>0</v>
      </c>
    </row>
    <row r="6826" spans="33:35" ht="15" customHeight="1">
      <c r="AG6826" s="839" t="s">
        <v>11500</v>
      </c>
      <c r="AH6826" t="s">
        <v>10447</v>
      </c>
      <c r="AI6826" s="840">
        <v>0</v>
      </c>
    </row>
    <row r="6827" spans="33:35" ht="15" customHeight="1">
      <c r="AG6827" s="839" t="s">
        <v>11501</v>
      </c>
      <c r="AH6827" t="s">
        <v>10448</v>
      </c>
      <c r="AI6827" s="840">
        <v>0</v>
      </c>
    </row>
    <row r="6828" spans="33:35" ht="15" customHeight="1">
      <c r="AG6828" s="839" t="s">
        <v>11502</v>
      </c>
      <c r="AH6828" t="s">
        <v>10449</v>
      </c>
      <c r="AI6828" s="840">
        <v>0</v>
      </c>
    </row>
    <row r="6829" spans="33:35" ht="15" customHeight="1">
      <c r="AG6829" s="839" t="s">
        <v>11503</v>
      </c>
      <c r="AH6829" t="s">
        <v>10450</v>
      </c>
      <c r="AI6829" s="840">
        <v>0</v>
      </c>
    </row>
    <row r="6830" spans="33:35" ht="15" customHeight="1">
      <c r="AG6830" s="839" t="s">
        <v>11504</v>
      </c>
      <c r="AH6830" t="s">
        <v>10451</v>
      </c>
      <c r="AI6830" s="840">
        <v>0.41499999999999998</v>
      </c>
    </row>
    <row r="6831" spans="33:35" ht="15" customHeight="1">
      <c r="AG6831" s="839" t="s">
        <v>12015</v>
      </c>
      <c r="AH6831" t="s">
        <v>10962</v>
      </c>
      <c r="AI6831" s="840">
        <v>0</v>
      </c>
    </row>
    <row r="6832" spans="33:35" ht="15" customHeight="1">
      <c r="AG6832" s="839" t="s">
        <v>12016</v>
      </c>
      <c r="AH6832" t="s">
        <v>10963</v>
      </c>
      <c r="AI6832" s="840">
        <v>0</v>
      </c>
    </row>
    <row r="6833" spans="33:35" ht="15" customHeight="1">
      <c r="AG6833" s="839" t="s">
        <v>12017</v>
      </c>
      <c r="AH6833" t="s">
        <v>10964</v>
      </c>
      <c r="AI6833" s="840">
        <v>0</v>
      </c>
    </row>
    <row r="6834" spans="33:35" ht="15" customHeight="1">
      <c r="AG6834" s="839" t="s">
        <v>12018</v>
      </c>
      <c r="AH6834" t="s">
        <v>10965</v>
      </c>
      <c r="AI6834" s="840">
        <v>0</v>
      </c>
    </row>
    <row r="6835" spans="33:35" ht="15" customHeight="1">
      <c r="AG6835" s="839" t="s">
        <v>12019</v>
      </c>
      <c r="AH6835" t="s">
        <v>10966</v>
      </c>
      <c r="AI6835" s="840">
        <v>0</v>
      </c>
    </row>
    <row r="6836" spans="33:35" ht="15" customHeight="1">
      <c r="AG6836" s="839" t="s">
        <v>12020</v>
      </c>
      <c r="AH6836" t="s">
        <v>10967</v>
      </c>
      <c r="AI6836" s="840">
        <v>0</v>
      </c>
    </row>
    <row r="6837" spans="33:35" ht="15" customHeight="1">
      <c r="AG6837" s="839" t="s">
        <v>12021</v>
      </c>
      <c r="AH6837" t="s">
        <v>10968</v>
      </c>
      <c r="AI6837" s="840">
        <v>0.38699999999999996</v>
      </c>
    </row>
    <row r="6838" spans="33:35" ht="15" customHeight="1">
      <c r="AG6838" s="839" t="s">
        <v>12022</v>
      </c>
      <c r="AH6838" t="s">
        <v>10969</v>
      </c>
      <c r="AI6838" s="840">
        <v>0.48399999999999999</v>
      </c>
    </row>
    <row r="6839" spans="33:35" ht="15" customHeight="1">
      <c r="AG6839" s="839" t="s">
        <v>12023</v>
      </c>
      <c r="AH6839" t="s">
        <v>10970</v>
      </c>
      <c r="AI6839" s="840">
        <v>0</v>
      </c>
    </row>
    <row r="6840" spans="33:35" ht="15" customHeight="1">
      <c r="AG6840" s="839" t="s">
        <v>12024</v>
      </c>
      <c r="AH6840" t="s">
        <v>10971</v>
      </c>
      <c r="AI6840" s="840">
        <v>0</v>
      </c>
    </row>
    <row r="6841" spans="33:35" ht="15" customHeight="1">
      <c r="AG6841" s="839" t="s">
        <v>12025</v>
      </c>
      <c r="AH6841" t="s">
        <v>10972</v>
      </c>
      <c r="AI6841" s="840">
        <v>0.45700000000000002</v>
      </c>
    </row>
    <row r="6842" spans="33:35" ht="15" customHeight="1">
      <c r="AG6842" s="839" t="s">
        <v>12026</v>
      </c>
      <c r="AH6842" t="s">
        <v>10973</v>
      </c>
      <c r="AI6842" s="840">
        <v>0</v>
      </c>
    </row>
    <row r="6843" spans="33:35" ht="15" customHeight="1">
      <c r="AG6843" s="839" t="s">
        <v>12027</v>
      </c>
      <c r="AH6843" t="s">
        <v>10974</v>
      </c>
      <c r="AI6843" s="840">
        <v>0.47199999999999998</v>
      </c>
    </row>
    <row r="6844" spans="33:35" ht="15" customHeight="1">
      <c r="AG6844" s="839" t="s">
        <v>12028</v>
      </c>
      <c r="AH6844" t="s">
        <v>10975</v>
      </c>
      <c r="AI6844" s="840">
        <v>0</v>
      </c>
    </row>
    <row r="6845" spans="33:35" ht="15" customHeight="1">
      <c r="AG6845" s="839" t="s">
        <v>12029</v>
      </c>
      <c r="AH6845" t="s">
        <v>10976</v>
      </c>
      <c r="AI6845" s="840">
        <v>0.68499999999999994</v>
      </c>
    </row>
    <row r="6846" spans="33:35" ht="15" customHeight="1">
      <c r="AG6846" s="839" t="s">
        <v>12030</v>
      </c>
      <c r="AH6846" t="s">
        <v>10977</v>
      </c>
      <c r="AI6846" s="840">
        <v>0.49</v>
      </c>
    </row>
    <row r="6847" spans="33:35" ht="15" customHeight="1">
      <c r="AG6847" s="839" t="s">
        <v>12031</v>
      </c>
      <c r="AH6847" t="s">
        <v>10978</v>
      </c>
      <c r="AI6847" s="840">
        <v>0.46400000000000002</v>
      </c>
    </row>
    <row r="6848" spans="33:35" ht="15" customHeight="1">
      <c r="AG6848" s="839" t="s">
        <v>12032</v>
      </c>
      <c r="AH6848" t="s">
        <v>10979</v>
      </c>
      <c r="AI6848" s="840">
        <v>0.42599999999999999</v>
      </c>
    </row>
    <row r="6849" spans="33:35" ht="15" customHeight="1">
      <c r="AG6849" s="839" t="s">
        <v>12033</v>
      </c>
      <c r="AH6849" t="s">
        <v>10980</v>
      </c>
      <c r="AI6849" s="840">
        <v>0.67800000000000005</v>
      </c>
    </row>
    <row r="6850" spans="33:35" ht="15" customHeight="1">
      <c r="AG6850" s="839" t="s">
        <v>12034</v>
      </c>
      <c r="AH6850" t="s">
        <v>10981</v>
      </c>
      <c r="AI6850" s="840">
        <v>0.41899999999999998</v>
      </c>
    </row>
    <row r="6851" spans="33:35" ht="15" customHeight="1">
      <c r="AG6851" s="839" t="s">
        <v>12035</v>
      </c>
      <c r="AH6851" t="s">
        <v>10982</v>
      </c>
      <c r="AI6851" s="840">
        <v>0.32400000000000001</v>
      </c>
    </row>
    <row r="6852" spans="33:35" ht="15" customHeight="1">
      <c r="AG6852" s="839" t="s">
        <v>12036</v>
      </c>
      <c r="AH6852" t="s">
        <v>10983</v>
      </c>
      <c r="AI6852" s="840">
        <v>0.439</v>
      </c>
    </row>
    <row r="6853" spans="33:35" ht="15" customHeight="1">
      <c r="AG6853" s="839" t="s">
        <v>12037</v>
      </c>
      <c r="AH6853" t="s">
        <v>10984</v>
      </c>
      <c r="AI6853" s="840">
        <v>0</v>
      </c>
    </row>
    <row r="6854" spans="33:35" ht="15" customHeight="1">
      <c r="AG6854" s="839" t="s">
        <v>12038</v>
      </c>
      <c r="AH6854" t="s">
        <v>10985</v>
      </c>
      <c r="AI6854" s="840">
        <v>0</v>
      </c>
    </row>
    <row r="6855" spans="33:35" ht="15" customHeight="1">
      <c r="AG6855" s="839" t="s">
        <v>12039</v>
      </c>
      <c r="AH6855" t="s">
        <v>10986</v>
      </c>
      <c r="AI6855" s="840">
        <v>0.438</v>
      </c>
    </row>
    <row r="6856" spans="33:35" ht="15" customHeight="1">
      <c r="AG6856" s="839" t="s">
        <v>12040</v>
      </c>
      <c r="AH6856" t="s">
        <v>10987</v>
      </c>
      <c r="AI6856" s="840">
        <v>0.6130000000000001</v>
      </c>
    </row>
    <row r="6857" spans="33:35" ht="15" customHeight="1">
      <c r="AG6857" s="839" t="s">
        <v>12041</v>
      </c>
      <c r="AH6857" t="s">
        <v>10988</v>
      </c>
      <c r="AI6857" s="840">
        <v>0.61199999999999999</v>
      </c>
    </row>
    <row r="6858" spans="33:35" ht="15" customHeight="1">
      <c r="AG6858" s="839" t="s">
        <v>12042</v>
      </c>
      <c r="AH6858" t="s">
        <v>10989</v>
      </c>
      <c r="AI6858" s="840">
        <v>0.40799999999999997</v>
      </c>
    </row>
    <row r="6859" spans="33:35" ht="15" customHeight="1">
      <c r="AG6859" s="839" t="s">
        <v>12043</v>
      </c>
      <c r="AH6859" t="s">
        <v>10990</v>
      </c>
      <c r="AI6859" s="840">
        <v>0</v>
      </c>
    </row>
    <row r="6860" spans="33:35" ht="15" customHeight="1">
      <c r="AG6860" s="839" t="s">
        <v>12044</v>
      </c>
      <c r="AH6860" t="s">
        <v>10991</v>
      </c>
      <c r="AI6860" s="840">
        <v>0</v>
      </c>
    </row>
    <row r="6861" spans="33:35" ht="15" customHeight="1">
      <c r="AG6861" s="839" t="s">
        <v>12045</v>
      </c>
      <c r="AH6861" t="s">
        <v>10992</v>
      </c>
      <c r="AI6861" s="840">
        <v>0.59399999999999997</v>
      </c>
    </row>
    <row r="6862" spans="33:35" ht="15" customHeight="1">
      <c r="AG6862" s="839" t="s">
        <v>12046</v>
      </c>
      <c r="AH6862" t="s">
        <v>10993</v>
      </c>
      <c r="AI6862" s="840">
        <v>0.44800000000000001</v>
      </c>
    </row>
    <row r="6863" spans="33:35" ht="15" customHeight="1">
      <c r="AG6863" s="839" t="s">
        <v>12047</v>
      </c>
      <c r="AH6863" t="s">
        <v>10994</v>
      </c>
      <c r="AI6863" s="840">
        <v>0.44800000000000001</v>
      </c>
    </row>
    <row r="6864" spans="33:35" ht="15" customHeight="1">
      <c r="AG6864" s="839" t="s">
        <v>12048</v>
      </c>
      <c r="AH6864" t="s">
        <v>10995</v>
      </c>
      <c r="AI6864" s="840">
        <v>0.40700000000000003</v>
      </c>
    </row>
    <row r="6865" spans="33:35" ht="15" customHeight="1">
      <c r="AG6865" s="839" t="s">
        <v>12049</v>
      </c>
      <c r="AH6865" t="s">
        <v>10996</v>
      </c>
      <c r="AI6865" s="840">
        <v>0</v>
      </c>
    </row>
    <row r="6866" spans="33:35" ht="15" customHeight="1">
      <c r="AG6866" s="839" t="s">
        <v>12050</v>
      </c>
      <c r="AH6866" t="s">
        <v>10997</v>
      </c>
      <c r="AI6866" s="840">
        <v>0</v>
      </c>
    </row>
    <row r="6867" spans="33:35" ht="15" customHeight="1">
      <c r="AG6867" s="839" t="s">
        <v>12051</v>
      </c>
      <c r="AH6867" t="s">
        <v>10998</v>
      </c>
      <c r="AI6867" s="840">
        <v>0</v>
      </c>
    </row>
    <row r="6868" spans="33:35" ht="15" customHeight="1">
      <c r="AG6868" s="839" t="s">
        <v>12052</v>
      </c>
      <c r="AH6868" t="s">
        <v>10999</v>
      </c>
      <c r="AI6868" s="840">
        <v>0</v>
      </c>
    </row>
    <row r="6869" spans="33:35" ht="15" customHeight="1">
      <c r="AG6869" s="839" t="s">
        <v>12053</v>
      </c>
      <c r="AH6869" t="s">
        <v>11000</v>
      </c>
      <c r="AI6869" s="840">
        <v>0.33799999999999997</v>
      </c>
    </row>
    <row r="6870" spans="33:35" ht="15" customHeight="1">
      <c r="AG6870" s="839" t="s">
        <v>12054</v>
      </c>
      <c r="AH6870" t="s">
        <v>11001</v>
      </c>
      <c r="AI6870" s="840">
        <v>0.61799999999999999</v>
      </c>
    </row>
    <row r="6871" spans="33:35" ht="15" customHeight="1">
      <c r="AG6871" s="839" t="s">
        <v>12055</v>
      </c>
      <c r="AH6871" t="s">
        <v>11002</v>
      </c>
      <c r="AI6871" s="840">
        <v>0.65100000000000002</v>
      </c>
    </row>
    <row r="6872" spans="33:35" ht="15" customHeight="1">
      <c r="AG6872" s="839" t="s">
        <v>12056</v>
      </c>
      <c r="AH6872" t="s">
        <v>11003</v>
      </c>
      <c r="AI6872" s="840">
        <v>0.49799999999999994</v>
      </c>
    </row>
    <row r="6873" spans="33:35" ht="15" customHeight="1">
      <c r="AG6873" s="839" t="s">
        <v>12057</v>
      </c>
      <c r="AH6873" t="s">
        <v>11004</v>
      </c>
      <c r="AI6873" s="840">
        <v>0</v>
      </c>
    </row>
    <row r="6874" spans="33:35" ht="15" customHeight="1">
      <c r="AG6874" s="839" t="s">
        <v>12058</v>
      </c>
      <c r="AH6874" t="s">
        <v>11005</v>
      </c>
      <c r="AI6874" s="840">
        <v>0.60299999999999998</v>
      </c>
    </row>
    <row r="6875" spans="33:35" ht="15" customHeight="1">
      <c r="AG6875" s="839" t="s">
        <v>12059</v>
      </c>
      <c r="AH6875" t="s">
        <v>11006</v>
      </c>
      <c r="AI6875" s="840">
        <v>0</v>
      </c>
    </row>
    <row r="6876" spans="33:35" ht="15" customHeight="1">
      <c r="AG6876" s="839" t="s">
        <v>12060</v>
      </c>
      <c r="AH6876" t="s">
        <v>11007</v>
      </c>
      <c r="AI6876" s="840">
        <v>0</v>
      </c>
    </row>
    <row r="6877" spans="33:35" ht="15" customHeight="1">
      <c r="AG6877" s="839" t="s">
        <v>12061</v>
      </c>
      <c r="AH6877" t="s">
        <v>11008</v>
      </c>
      <c r="AI6877" s="840">
        <v>0.35300000000000004</v>
      </c>
    </row>
    <row r="6878" spans="33:35" ht="15" customHeight="1">
      <c r="AG6878" s="839" t="s">
        <v>12062</v>
      </c>
      <c r="AH6878" t="s">
        <v>11009</v>
      </c>
      <c r="AI6878" s="840">
        <v>0.433</v>
      </c>
    </row>
    <row r="6879" spans="33:35" ht="15" customHeight="1">
      <c r="AG6879" s="839" t="s">
        <v>12063</v>
      </c>
      <c r="AH6879" t="s">
        <v>11010</v>
      </c>
      <c r="AI6879" s="840">
        <v>0.41899999999999998</v>
      </c>
    </row>
    <row r="6880" spans="33:35" ht="15" customHeight="1">
      <c r="AG6880" s="839" t="s">
        <v>12064</v>
      </c>
      <c r="AH6880" t="s">
        <v>11011</v>
      </c>
      <c r="AI6880" s="840">
        <v>0.623</v>
      </c>
    </row>
    <row r="6881" spans="33:35" ht="15" customHeight="1">
      <c r="AG6881" s="839" t="s">
        <v>12065</v>
      </c>
      <c r="AH6881" t="s">
        <v>11012</v>
      </c>
      <c r="AI6881" s="840">
        <v>0.64600000000000002</v>
      </c>
    </row>
    <row r="6882" spans="33:35" ht="15" customHeight="1">
      <c r="AG6882" s="839" t="s">
        <v>12066</v>
      </c>
      <c r="AH6882" t="s">
        <v>11013</v>
      </c>
      <c r="AI6882" s="840">
        <v>0.40200000000000002</v>
      </c>
    </row>
    <row r="6883" spans="33:35" ht="15" customHeight="1">
      <c r="AG6883" s="839" t="s">
        <v>12067</v>
      </c>
      <c r="AH6883" t="s">
        <v>11014</v>
      </c>
      <c r="AI6883" s="840">
        <v>0</v>
      </c>
    </row>
    <row r="6884" spans="33:35" ht="15" customHeight="1">
      <c r="AG6884" s="839" t="s">
        <v>12068</v>
      </c>
      <c r="AH6884" t="s">
        <v>11015</v>
      </c>
      <c r="AI6884" s="840">
        <v>0.184</v>
      </c>
    </row>
    <row r="6885" spans="33:35" ht="15" customHeight="1">
      <c r="AG6885" s="839" t="s">
        <v>12069</v>
      </c>
      <c r="AH6885" t="s">
        <v>11016</v>
      </c>
      <c r="AI6885" s="840">
        <v>0.312</v>
      </c>
    </row>
    <row r="6886" spans="33:35" ht="15" customHeight="1">
      <c r="AG6886" s="839" t="s">
        <v>12070</v>
      </c>
      <c r="AH6886" t="s">
        <v>11017</v>
      </c>
      <c r="AI6886" s="840">
        <v>0.60599999999999998</v>
      </c>
    </row>
    <row r="6887" spans="33:35" ht="15" customHeight="1">
      <c r="AG6887" s="839" t="s">
        <v>12071</v>
      </c>
      <c r="AH6887" t="s">
        <v>11018</v>
      </c>
      <c r="AI6887" s="840">
        <v>0</v>
      </c>
    </row>
    <row r="6888" spans="33:35" ht="15" customHeight="1">
      <c r="AG6888" s="839" t="s">
        <v>12072</v>
      </c>
      <c r="AH6888" t="s">
        <v>11019</v>
      </c>
      <c r="AI6888" s="840">
        <v>0</v>
      </c>
    </row>
    <row r="6889" spans="33:35" ht="15" customHeight="1">
      <c r="AG6889" s="839" t="s">
        <v>12073</v>
      </c>
      <c r="AH6889" t="s">
        <v>11020</v>
      </c>
      <c r="AI6889" s="840">
        <v>0.40499999999999997</v>
      </c>
    </row>
    <row r="6890" spans="33:35" ht="15" customHeight="1">
      <c r="AG6890" s="839" t="s">
        <v>12074</v>
      </c>
      <c r="AH6890" t="s">
        <v>11021</v>
      </c>
      <c r="AI6890" s="840">
        <v>0</v>
      </c>
    </row>
    <row r="6891" spans="33:35" ht="15" customHeight="1">
      <c r="AG6891" s="839" t="s">
        <v>12075</v>
      </c>
      <c r="AH6891" t="s">
        <v>11022</v>
      </c>
      <c r="AI6891" s="840">
        <v>0.54799999999999993</v>
      </c>
    </row>
    <row r="6892" spans="33:35" ht="15" customHeight="1">
      <c r="AG6892" s="839" t="s">
        <v>12076</v>
      </c>
      <c r="AH6892" t="s">
        <v>11023</v>
      </c>
      <c r="AI6892" s="840">
        <v>0.41899999999999998</v>
      </c>
    </row>
    <row r="6893" spans="33:35" ht="15" customHeight="1">
      <c r="AG6893" s="839" t="s">
        <v>12077</v>
      </c>
      <c r="AH6893" t="s">
        <v>11024</v>
      </c>
      <c r="AI6893" s="840">
        <v>0.59399999999999997</v>
      </c>
    </row>
    <row r="6894" spans="33:35" ht="15" customHeight="1">
      <c r="AG6894" s="839" t="s">
        <v>12078</v>
      </c>
      <c r="AH6894" t="s">
        <v>11025</v>
      </c>
      <c r="AI6894" s="840">
        <v>0.29899999999999999</v>
      </c>
    </row>
    <row r="6895" spans="33:35" ht="15" customHeight="1">
      <c r="AG6895" s="839" t="s">
        <v>12079</v>
      </c>
      <c r="AH6895" t="s">
        <v>11026</v>
      </c>
      <c r="AI6895" s="840">
        <v>0.57399999999999995</v>
      </c>
    </row>
    <row r="6896" spans="33:35" ht="15" customHeight="1">
      <c r="AG6896" s="839" t="s">
        <v>12080</v>
      </c>
      <c r="AH6896" t="s">
        <v>11027</v>
      </c>
      <c r="AI6896" s="840">
        <v>0.41899999999999998</v>
      </c>
    </row>
    <row r="6897" spans="33:35" ht="15" customHeight="1">
      <c r="AG6897" s="839" t="s">
        <v>12081</v>
      </c>
      <c r="AH6897" t="s">
        <v>11028</v>
      </c>
      <c r="AI6897" s="840">
        <v>0</v>
      </c>
    </row>
    <row r="6898" spans="33:35" ht="15" customHeight="1">
      <c r="AG6898" s="839" t="s">
        <v>12082</v>
      </c>
      <c r="AH6898" t="s">
        <v>11029</v>
      </c>
      <c r="AI6898" s="840">
        <v>0.434</v>
      </c>
    </row>
    <row r="6899" spans="33:35" ht="15" customHeight="1">
      <c r="AG6899" s="839" t="s">
        <v>12083</v>
      </c>
      <c r="AH6899" t="s">
        <v>11030</v>
      </c>
      <c r="AI6899" s="840">
        <v>0.47800000000000004</v>
      </c>
    </row>
    <row r="6900" spans="33:35" ht="15" customHeight="1">
      <c r="AG6900" s="839" t="s">
        <v>12084</v>
      </c>
      <c r="AH6900" t="s">
        <v>11031</v>
      </c>
      <c r="AI6900" s="840">
        <v>0.56499999999999995</v>
      </c>
    </row>
    <row r="6901" spans="33:35" ht="15" customHeight="1">
      <c r="AG6901" s="839" t="s">
        <v>12085</v>
      </c>
      <c r="AH6901" t="s">
        <v>11032</v>
      </c>
      <c r="AI6901" s="840">
        <v>0.51800000000000002</v>
      </c>
    </row>
    <row r="6902" spans="33:35" ht="15" customHeight="1">
      <c r="AG6902" s="839" t="s">
        <v>12086</v>
      </c>
      <c r="AH6902" t="s">
        <v>11033</v>
      </c>
      <c r="AI6902" s="840">
        <v>0.39200000000000002</v>
      </c>
    </row>
    <row r="6903" spans="33:35" ht="15" customHeight="1">
      <c r="AG6903" s="839" t="s">
        <v>12087</v>
      </c>
      <c r="AH6903" t="s">
        <v>11034</v>
      </c>
      <c r="AI6903" s="840">
        <v>0.56400000000000006</v>
      </c>
    </row>
    <row r="6904" spans="33:35" ht="15" customHeight="1">
      <c r="AG6904" s="839" t="s">
        <v>12088</v>
      </c>
      <c r="AH6904" t="s">
        <v>11035</v>
      </c>
      <c r="AI6904" s="840">
        <v>0.47800000000000004</v>
      </c>
    </row>
    <row r="6905" spans="33:35" ht="15" customHeight="1">
      <c r="AG6905" s="839" t="s">
        <v>12089</v>
      </c>
      <c r="AH6905" t="s">
        <v>11036</v>
      </c>
      <c r="AI6905" s="840">
        <v>0</v>
      </c>
    </row>
    <row r="6906" spans="33:35" ht="15" customHeight="1">
      <c r="AG6906" s="839" t="s">
        <v>12090</v>
      </c>
      <c r="AH6906" t="s">
        <v>11037</v>
      </c>
      <c r="AI6906" s="840">
        <v>0</v>
      </c>
    </row>
    <row r="6907" spans="33:35" ht="15" customHeight="1">
      <c r="AG6907" s="839" t="s">
        <v>12091</v>
      </c>
      <c r="AH6907" t="s">
        <v>11038</v>
      </c>
      <c r="AI6907" s="840">
        <v>0</v>
      </c>
    </row>
    <row r="6908" spans="33:35" ht="15" customHeight="1">
      <c r="AG6908" s="839" t="s">
        <v>12092</v>
      </c>
      <c r="AH6908" t="s">
        <v>11039</v>
      </c>
      <c r="AI6908" s="840">
        <v>0.42199999999999999</v>
      </c>
    </row>
    <row r="6909" spans="33:35" ht="15" customHeight="1">
      <c r="AG6909" s="839" t="s">
        <v>12093</v>
      </c>
      <c r="AH6909" t="s">
        <v>11040</v>
      </c>
      <c r="AI6909" s="840">
        <v>0.41499999999999998</v>
      </c>
    </row>
    <row r="6910" spans="33:35" ht="15" customHeight="1">
      <c r="AG6910" s="839" t="s">
        <v>12094</v>
      </c>
      <c r="AH6910" t="s">
        <v>11041</v>
      </c>
      <c r="AI6910" s="840">
        <v>0.34099999999999997</v>
      </c>
    </row>
    <row r="6911" spans="33:35" ht="15" customHeight="1">
      <c r="AG6911" s="839" t="s">
        <v>12095</v>
      </c>
      <c r="AH6911" t="s">
        <v>11042</v>
      </c>
      <c r="AI6911" s="840">
        <v>0.39800000000000002</v>
      </c>
    </row>
    <row r="6912" spans="33:35" ht="15" customHeight="1">
      <c r="AG6912" s="839" t="s">
        <v>12096</v>
      </c>
      <c r="AH6912" t="s">
        <v>11043</v>
      </c>
      <c r="AI6912" s="840">
        <v>0</v>
      </c>
    </row>
    <row r="6913" spans="33:35" ht="15" customHeight="1">
      <c r="AG6913" s="839" t="s">
        <v>12097</v>
      </c>
      <c r="AH6913" t="s">
        <v>11044</v>
      </c>
      <c r="AI6913" s="840">
        <v>0.40099999999999997</v>
      </c>
    </row>
    <row r="6914" spans="33:35" ht="15" customHeight="1">
      <c r="AG6914" s="839" t="s">
        <v>12098</v>
      </c>
      <c r="AH6914" t="s">
        <v>11045</v>
      </c>
      <c r="AI6914" s="840">
        <v>0.33300000000000002</v>
      </c>
    </row>
    <row r="6915" spans="33:35" ht="15" customHeight="1">
      <c r="AG6915" s="839" t="s">
        <v>12099</v>
      </c>
      <c r="AH6915" t="s">
        <v>11046</v>
      </c>
      <c r="AI6915" s="840">
        <v>0.48199999999999998</v>
      </c>
    </row>
    <row r="6916" spans="33:35" ht="15" customHeight="1">
      <c r="AG6916" s="839" t="s">
        <v>12100</v>
      </c>
      <c r="AH6916" t="s">
        <v>11047</v>
      </c>
      <c r="AI6916" s="840">
        <v>0.374</v>
      </c>
    </row>
    <row r="6917" spans="33:35" ht="15" customHeight="1">
      <c r="AG6917" s="839" t="s">
        <v>12101</v>
      </c>
      <c r="AH6917" t="s">
        <v>11048</v>
      </c>
      <c r="AI6917" s="840">
        <v>0.56999999999999995</v>
      </c>
    </row>
    <row r="6918" spans="33:35" ht="15" customHeight="1">
      <c r="AG6918" s="839" t="s">
        <v>12102</v>
      </c>
      <c r="AH6918" t="s">
        <v>11049</v>
      </c>
      <c r="AI6918" s="840">
        <v>0</v>
      </c>
    </row>
    <row r="6919" spans="33:35" ht="15" customHeight="1">
      <c r="AG6919" s="839" t="s">
        <v>12103</v>
      </c>
      <c r="AH6919" t="s">
        <v>11050</v>
      </c>
      <c r="AI6919" s="840">
        <v>0.55199999999999994</v>
      </c>
    </row>
    <row r="6920" spans="33:35" ht="15" customHeight="1">
      <c r="AG6920" s="839" t="s">
        <v>12104</v>
      </c>
      <c r="AH6920" t="s">
        <v>11051</v>
      </c>
      <c r="AI6920" s="840">
        <v>0.57099999999999995</v>
      </c>
    </row>
    <row r="6921" spans="33:35" ht="15" customHeight="1">
      <c r="AG6921" s="839" t="s">
        <v>12105</v>
      </c>
      <c r="AH6921" t="s">
        <v>11052</v>
      </c>
      <c r="AI6921" s="840">
        <v>0.41899999999999998</v>
      </c>
    </row>
    <row r="6922" spans="33:35" ht="15" customHeight="1">
      <c r="AG6922" s="839" t="s">
        <v>12106</v>
      </c>
      <c r="AH6922" t="s">
        <v>11053</v>
      </c>
      <c r="AI6922" s="840">
        <v>0.48399999999999999</v>
      </c>
    </row>
    <row r="6923" spans="33:35" ht="15" customHeight="1">
      <c r="AG6923" s="839" t="s">
        <v>12107</v>
      </c>
      <c r="AH6923" t="s">
        <v>11054</v>
      </c>
      <c r="AI6923" s="840">
        <v>0</v>
      </c>
    </row>
    <row r="6924" spans="33:35" ht="15" customHeight="1">
      <c r="AG6924" s="839" t="s">
        <v>12108</v>
      </c>
      <c r="AH6924" t="s">
        <v>11055</v>
      </c>
      <c r="AI6924" s="840">
        <v>0.64400000000000002</v>
      </c>
    </row>
    <row r="6925" spans="33:35" ht="15" customHeight="1">
      <c r="AG6925" s="839" t="s">
        <v>12109</v>
      </c>
      <c r="AH6925" t="s">
        <v>11056</v>
      </c>
      <c r="AI6925" s="840">
        <v>0</v>
      </c>
    </row>
    <row r="6926" spans="33:35" ht="15" customHeight="1">
      <c r="AG6926" s="839" t="s">
        <v>12110</v>
      </c>
      <c r="AH6926" t="s">
        <v>11057</v>
      </c>
      <c r="AI6926" s="840">
        <v>0.54100000000000004</v>
      </c>
    </row>
    <row r="6927" spans="33:35" ht="15" customHeight="1">
      <c r="AG6927" s="839" t="s">
        <v>12111</v>
      </c>
      <c r="AH6927" t="s">
        <v>11058</v>
      </c>
      <c r="AI6927" s="840">
        <v>0.441</v>
      </c>
    </row>
    <row r="6928" spans="33:35" ht="15" customHeight="1">
      <c r="AG6928" s="839" t="s">
        <v>12112</v>
      </c>
      <c r="AH6928" t="s">
        <v>11059</v>
      </c>
      <c r="AI6928" s="840">
        <v>0</v>
      </c>
    </row>
    <row r="6929" spans="33:35" ht="15" customHeight="1">
      <c r="AG6929" s="839" t="s">
        <v>12113</v>
      </c>
      <c r="AH6929" t="s">
        <v>11060</v>
      </c>
      <c r="AI6929" s="840">
        <v>0.45500000000000002</v>
      </c>
    </row>
    <row r="6930" spans="33:35" ht="15" customHeight="1">
      <c r="AG6930" s="839" t="s">
        <v>12114</v>
      </c>
      <c r="AH6930" t="s">
        <v>11061</v>
      </c>
      <c r="AI6930" s="840">
        <v>0</v>
      </c>
    </row>
    <row r="6931" spans="33:35" ht="15" customHeight="1">
      <c r="AG6931" s="839" t="s">
        <v>12115</v>
      </c>
      <c r="AH6931" t="s">
        <v>11062</v>
      </c>
      <c r="AI6931" s="840">
        <v>0.42000000000000004</v>
      </c>
    </row>
    <row r="6932" spans="33:35" ht="15" customHeight="1">
      <c r="AG6932" s="839" t="s">
        <v>12116</v>
      </c>
      <c r="AH6932" t="s">
        <v>11063</v>
      </c>
      <c r="AI6932" s="840">
        <v>0</v>
      </c>
    </row>
    <row r="6933" spans="33:35" ht="15" customHeight="1">
      <c r="AG6933" s="839" t="s">
        <v>12117</v>
      </c>
      <c r="AH6933" t="s">
        <v>11064</v>
      </c>
      <c r="AI6933" s="840">
        <v>0</v>
      </c>
    </row>
    <row r="6934" spans="33:35" ht="15" customHeight="1">
      <c r="AG6934" s="839" t="s">
        <v>12118</v>
      </c>
      <c r="AH6934" t="s">
        <v>11065</v>
      </c>
      <c r="AI6934" s="840">
        <v>0.57799999999999996</v>
      </c>
    </row>
    <row r="6935" spans="33:35" ht="15" customHeight="1">
      <c r="AG6935" s="839" t="s">
        <v>12119</v>
      </c>
      <c r="AH6935" t="s">
        <v>11066</v>
      </c>
      <c r="AI6935" s="840">
        <v>0.55500000000000005</v>
      </c>
    </row>
    <row r="6936" spans="33:35" ht="15" customHeight="1">
      <c r="AG6936" s="839" t="s">
        <v>12120</v>
      </c>
      <c r="AH6936" t="s">
        <v>11067</v>
      </c>
      <c r="AI6936" s="840">
        <v>0.56300000000000006</v>
      </c>
    </row>
    <row r="6937" spans="33:35" ht="15" customHeight="1">
      <c r="AG6937" s="839" t="s">
        <v>12121</v>
      </c>
      <c r="AH6937" t="s">
        <v>11068</v>
      </c>
      <c r="AI6937" s="840">
        <v>0</v>
      </c>
    </row>
    <row r="6938" spans="33:35" ht="15" customHeight="1">
      <c r="AG6938" s="839" t="s">
        <v>12122</v>
      </c>
      <c r="AH6938" t="s">
        <v>11069</v>
      </c>
      <c r="AI6938" s="840">
        <v>0.41899999999999998</v>
      </c>
    </row>
    <row r="6939" spans="33:35" ht="15" customHeight="1">
      <c r="AG6939" s="839" t="s">
        <v>12123</v>
      </c>
      <c r="AH6939" t="s">
        <v>11070</v>
      </c>
      <c r="AI6939" s="840">
        <v>0.63700000000000001</v>
      </c>
    </row>
    <row r="6940" spans="33:35" ht="15" customHeight="1">
      <c r="AG6940" s="839" t="s">
        <v>12124</v>
      </c>
      <c r="AH6940" t="s">
        <v>11071</v>
      </c>
      <c r="AI6940" s="840">
        <v>0</v>
      </c>
    </row>
    <row r="6941" spans="33:35" ht="15" customHeight="1">
      <c r="AG6941" s="839" t="s">
        <v>12125</v>
      </c>
      <c r="AH6941" t="s">
        <v>11072</v>
      </c>
      <c r="AI6941" s="840">
        <v>0</v>
      </c>
    </row>
    <row r="6942" spans="33:35" ht="15" customHeight="1">
      <c r="AG6942" s="839" t="s">
        <v>12126</v>
      </c>
      <c r="AH6942" t="s">
        <v>11073</v>
      </c>
      <c r="AI6942" s="840">
        <v>0</v>
      </c>
    </row>
    <row r="6943" spans="33:35" ht="15" customHeight="1">
      <c r="AG6943" s="839" t="s">
        <v>12127</v>
      </c>
      <c r="AH6943" t="s">
        <v>11074</v>
      </c>
      <c r="AI6943" s="840">
        <v>0.64200000000000002</v>
      </c>
    </row>
    <row r="6944" spans="33:35" ht="15" customHeight="1">
      <c r="AG6944" s="839" t="s">
        <v>12128</v>
      </c>
      <c r="AH6944" t="s">
        <v>11075</v>
      </c>
      <c r="AI6944" s="840">
        <v>0.42199999999999999</v>
      </c>
    </row>
    <row r="6945" spans="33:35" ht="15" customHeight="1">
      <c r="AG6945" s="839" t="s">
        <v>12129</v>
      </c>
      <c r="AH6945" t="s">
        <v>11076</v>
      </c>
      <c r="AI6945" s="840">
        <v>0.61099999999999999</v>
      </c>
    </row>
    <row r="6946" spans="33:35" ht="15" customHeight="1">
      <c r="AG6946" s="839" t="s">
        <v>12130</v>
      </c>
      <c r="AH6946" t="s">
        <v>11077</v>
      </c>
      <c r="AI6946" s="840">
        <v>0.626</v>
      </c>
    </row>
    <row r="6947" spans="33:35" ht="15" customHeight="1">
      <c r="AG6947" s="839" t="s">
        <v>12131</v>
      </c>
      <c r="AH6947" t="s">
        <v>11078</v>
      </c>
      <c r="AI6947" s="840">
        <v>0</v>
      </c>
    </row>
    <row r="6948" spans="33:35" ht="15" customHeight="1">
      <c r="AG6948" s="839" t="s">
        <v>12132</v>
      </c>
      <c r="AH6948" t="s">
        <v>11079</v>
      </c>
      <c r="AI6948" s="840">
        <v>0.45800000000000002</v>
      </c>
    </row>
    <row r="6949" spans="33:35" ht="15" customHeight="1">
      <c r="AG6949" s="839" t="s">
        <v>12133</v>
      </c>
      <c r="AH6949" t="s">
        <v>11080</v>
      </c>
      <c r="AI6949" s="840">
        <v>0</v>
      </c>
    </row>
    <row r="6950" spans="33:35" ht="15" customHeight="1">
      <c r="AG6950" s="839" t="s">
        <v>12134</v>
      </c>
      <c r="AH6950" t="s">
        <v>11081</v>
      </c>
      <c r="AI6950" s="840">
        <v>0.30599999999999999</v>
      </c>
    </row>
    <row r="6951" spans="33:35" ht="15" customHeight="1">
      <c r="AG6951" s="839" t="s">
        <v>12135</v>
      </c>
      <c r="AH6951" t="s">
        <v>11082</v>
      </c>
      <c r="AI6951" s="840">
        <v>0.36900000000000005</v>
      </c>
    </row>
    <row r="6952" spans="33:35" ht="15" customHeight="1">
      <c r="AG6952" s="839" t="s">
        <v>12136</v>
      </c>
      <c r="AH6952" t="s">
        <v>4137</v>
      </c>
      <c r="AI6952" s="840">
        <v>0.48799999999999999</v>
      </c>
    </row>
    <row r="6953" spans="33:35" ht="15" customHeight="1">
      <c r="AG6953" s="839" t="s">
        <v>12137</v>
      </c>
      <c r="AH6953" t="s">
        <v>11083</v>
      </c>
      <c r="AI6953" s="840">
        <v>0.42199999999999999</v>
      </c>
    </row>
    <row r="6954" spans="33:35" ht="15" customHeight="1">
      <c r="AG6954" s="839" t="s">
        <v>12138</v>
      </c>
      <c r="AH6954" t="s">
        <v>11084</v>
      </c>
      <c r="AI6954" s="840">
        <v>0.61899999999999999</v>
      </c>
    </row>
    <row r="6955" spans="33:35" ht="15" customHeight="1">
      <c r="AG6955" s="839" t="s">
        <v>12139</v>
      </c>
      <c r="AH6955" t="s">
        <v>11085</v>
      </c>
      <c r="AI6955" s="840">
        <v>0</v>
      </c>
    </row>
    <row r="6956" spans="33:35" ht="15" customHeight="1">
      <c r="AG6956" s="839" t="s">
        <v>12140</v>
      </c>
      <c r="AH6956" t="s">
        <v>11086</v>
      </c>
      <c r="AI6956" s="840">
        <v>0.48299999999999998</v>
      </c>
    </row>
    <row r="6957" spans="33:35" ht="15" customHeight="1">
      <c r="AG6957" s="839" t="s">
        <v>12141</v>
      </c>
      <c r="AH6957" t="s">
        <v>11087</v>
      </c>
      <c r="AI6957" s="840">
        <v>0.314</v>
      </c>
    </row>
    <row r="6958" spans="33:35" ht="15" customHeight="1">
      <c r="AG6958" s="839" t="s">
        <v>12142</v>
      </c>
      <c r="AH6958" t="s">
        <v>11088</v>
      </c>
      <c r="AI6958" s="840">
        <v>0.40499999999999997</v>
      </c>
    </row>
    <row r="6959" spans="33:35" ht="15" customHeight="1">
      <c r="AG6959" s="839" t="s">
        <v>12143</v>
      </c>
      <c r="AH6959" t="s">
        <v>11089</v>
      </c>
      <c r="AI6959" s="840">
        <v>0</v>
      </c>
    </row>
    <row r="6960" spans="33:35" ht="15" customHeight="1">
      <c r="AG6960" s="839" t="s">
        <v>12144</v>
      </c>
      <c r="AH6960" t="s">
        <v>11090</v>
      </c>
      <c r="AI6960" s="840">
        <v>0.43099999999999999</v>
      </c>
    </row>
    <row r="6961" spans="33:35" ht="15" customHeight="1">
      <c r="AG6961" s="839" t="s">
        <v>12145</v>
      </c>
      <c r="AH6961" t="s">
        <v>11091</v>
      </c>
      <c r="AI6961" s="840">
        <v>0.40600000000000003</v>
      </c>
    </row>
    <row r="6962" spans="33:35" ht="15" customHeight="1">
      <c r="AG6962" s="839" t="s">
        <v>12146</v>
      </c>
      <c r="AH6962" t="s">
        <v>11092</v>
      </c>
      <c r="AI6962" s="840">
        <v>0.41899999999999998</v>
      </c>
    </row>
    <row r="6963" spans="33:35" ht="15" customHeight="1">
      <c r="AG6963" s="839" t="s">
        <v>12147</v>
      </c>
      <c r="AH6963" t="s">
        <v>11093</v>
      </c>
      <c r="AI6963" s="840">
        <v>0</v>
      </c>
    </row>
    <row r="6964" spans="33:35" ht="15" customHeight="1">
      <c r="AG6964" s="839" t="s">
        <v>12148</v>
      </c>
      <c r="AH6964" t="s">
        <v>11094</v>
      </c>
      <c r="AI6964" s="840">
        <v>0.39100000000000001</v>
      </c>
    </row>
    <row r="6965" spans="33:35" ht="15" customHeight="1">
      <c r="AG6965" s="839" t="s">
        <v>12149</v>
      </c>
      <c r="AH6965" t="s">
        <v>11095</v>
      </c>
      <c r="AI6965" s="840">
        <v>0.46299999999999997</v>
      </c>
    </row>
    <row r="6966" spans="33:35" ht="15" customHeight="1">
      <c r="AG6966" s="839" t="s">
        <v>12150</v>
      </c>
      <c r="AH6966" t="s">
        <v>11096</v>
      </c>
      <c r="AI6966" s="840">
        <v>0.50600000000000001</v>
      </c>
    </row>
    <row r="6967" spans="33:35" ht="15" customHeight="1">
      <c r="AG6967" s="839" t="s">
        <v>12151</v>
      </c>
      <c r="AH6967" t="s">
        <v>11097</v>
      </c>
      <c r="AI6967" s="840">
        <v>0.61699999999999999</v>
      </c>
    </row>
    <row r="6968" spans="33:35" ht="15" customHeight="1">
      <c r="AG6968" s="839" t="s">
        <v>12152</v>
      </c>
      <c r="AH6968" t="s">
        <v>11098</v>
      </c>
      <c r="AI6968" s="840">
        <v>0.623</v>
      </c>
    </row>
    <row r="6969" spans="33:35" ht="15" customHeight="1">
      <c r="AG6969" s="839" t="s">
        <v>12153</v>
      </c>
      <c r="AH6969" t="s">
        <v>11099</v>
      </c>
      <c r="AI6969" s="840">
        <v>0.51900000000000002</v>
      </c>
    </row>
    <row r="6970" spans="33:35" ht="15" customHeight="1">
      <c r="AG6970" s="839" t="s">
        <v>12154</v>
      </c>
      <c r="AH6970" t="s">
        <v>11100</v>
      </c>
      <c r="AI6970" s="840">
        <v>0.42199999999999999</v>
      </c>
    </row>
    <row r="6971" spans="33:35" ht="15" customHeight="1">
      <c r="AG6971" s="839" t="s">
        <v>12155</v>
      </c>
      <c r="AH6971" t="s">
        <v>11101</v>
      </c>
      <c r="AI6971" s="840">
        <v>0</v>
      </c>
    </row>
    <row r="6972" spans="33:35" ht="15" customHeight="1">
      <c r="AG6972" s="839" t="s">
        <v>12156</v>
      </c>
      <c r="AH6972" t="s">
        <v>11102</v>
      </c>
      <c r="AI6972" s="840">
        <v>0.54699999999999993</v>
      </c>
    </row>
    <row r="6973" spans="33:35" ht="15" customHeight="1">
      <c r="AG6973" s="839" t="s">
        <v>12157</v>
      </c>
      <c r="AH6973" t="s">
        <v>11103</v>
      </c>
      <c r="AI6973" s="840">
        <v>0.63600000000000001</v>
      </c>
    </row>
    <row r="6974" spans="33:35" ht="15" customHeight="1">
      <c r="AG6974" s="839" t="s">
        <v>12158</v>
      </c>
      <c r="AH6974" t="s">
        <v>11104</v>
      </c>
      <c r="AI6974" s="840">
        <v>0.58100000000000007</v>
      </c>
    </row>
    <row r="6975" spans="33:35" ht="15" customHeight="1">
      <c r="AG6975" s="839" t="s">
        <v>12159</v>
      </c>
      <c r="AH6975" t="s">
        <v>11105</v>
      </c>
      <c r="AI6975" s="840">
        <v>0.42199999999999999</v>
      </c>
    </row>
    <row r="6976" spans="33:35" ht="15" customHeight="1">
      <c r="AG6976" s="839" t="s">
        <v>12160</v>
      </c>
      <c r="AH6976" t="s">
        <v>11106</v>
      </c>
      <c r="AI6976" s="840">
        <v>0.46900000000000003</v>
      </c>
    </row>
    <row r="6977" spans="33:35" ht="15" customHeight="1">
      <c r="AG6977" s="839" t="s">
        <v>12161</v>
      </c>
      <c r="AH6977" t="s">
        <v>11107</v>
      </c>
      <c r="AI6977" s="840">
        <v>0.505</v>
      </c>
    </row>
    <row r="6978" spans="33:35" ht="15" customHeight="1">
      <c r="AG6978" s="839" t="s">
        <v>12162</v>
      </c>
      <c r="AH6978" t="s">
        <v>11108</v>
      </c>
      <c r="AI6978" s="840">
        <v>0.70899999999999996</v>
      </c>
    </row>
    <row r="6979" spans="33:35" ht="15" customHeight="1">
      <c r="AG6979" s="839" t="s">
        <v>12163</v>
      </c>
      <c r="AH6979" t="s">
        <v>11109</v>
      </c>
      <c r="AI6979" s="840">
        <v>0.58699999999999997</v>
      </c>
    </row>
    <row r="6980" spans="33:35" ht="15" customHeight="1">
      <c r="AG6980" s="839" t="s">
        <v>12164</v>
      </c>
      <c r="AH6980" t="s">
        <v>11110</v>
      </c>
      <c r="AI6980" s="840">
        <v>0.65600000000000003</v>
      </c>
    </row>
    <row r="6981" spans="33:35" ht="15" customHeight="1">
      <c r="AG6981" s="839" t="s">
        <v>12165</v>
      </c>
      <c r="AH6981" t="s">
        <v>11111</v>
      </c>
      <c r="AI6981" s="840">
        <v>0</v>
      </c>
    </row>
    <row r="6982" spans="33:35" ht="15" customHeight="1">
      <c r="AG6982" s="839" t="s">
        <v>12166</v>
      </c>
      <c r="AH6982" t="s">
        <v>11112</v>
      </c>
      <c r="AI6982" s="840">
        <v>0.40700000000000003</v>
      </c>
    </row>
    <row r="6983" spans="33:35" ht="15" customHeight="1">
      <c r="AG6983" s="839" t="s">
        <v>12167</v>
      </c>
      <c r="AH6983" t="s">
        <v>11113</v>
      </c>
      <c r="AI6983" s="840">
        <v>0.59000000000000008</v>
      </c>
    </row>
    <row r="6984" spans="33:35" ht="15" customHeight="1">
      <c r="AG6984" s="839" t="s">
        <v>12168</v>
      </c>
      <c r="AH6984" t="s">
        <v>11114</v>
      </c>
      <c r="AI6984" s="840">
        <v>0</v>
      </c>
    </row>
    <row r="6985" spans="33:35" ht="15" customHeight="1">
      <c r="AG6985" s="839" t="s">
        <v>12169</v>
      </c>
      <c r="AH6985" t="s">
        <v>11115</v>
      </c>
      <c r="AI6985" s="840">
        <v>0.47199999999999998</v>
      </c>
    </row>
    <row r="6986" spans="33:35" ht="15" customHeight="1">
      <c r="AG6986" s="839" t="s">
        <v>12170</v>
      </c>
      <c r="AH6986" t="s">
        <v>11116</v>
      </c>
      <c r="AI6986" s="840">
        <v>0.33399999999999996</v>
      </c>
    </row>
    <row r="6987" spans="33:35" ht="15" customHeight="1">
      <c r="AG6987" s="839" t="s">
        <v>12171</v>
      </c>
      <c r="AH6987" t="s">
        <v>11117</v>
      </c>
      <c r="AI6987" s="840">
        <v>0.58600000000000008</v>
      </c>
    </row>
    <row r="6988" spans="33:35" ht="15" customHeight="1">
      <c r="AG6988" s="839" t="s">
        <v>12172</v>
      </c>
      <c r="AH6988" t="s">
        <v>11118</v>
      </c>
      <c r="AI6988" s="840">
        <v>0.29300000000000004</v>
      </c>
    </row>
    <row r="6989" spans="33:35" ht="15" customHeight="1">
      <c r="AG6989" s="839" t="s">
        <v>12173</v>
      </c>
      <c r="AH6989" t="s">
        <v>11119</v>
      </c>
      <c r="AI6989" s="840">
        <v>0</v>
      </c>
    </row>
    <row r="6990" spans="33:35" ht="15" customHeight="1">
      <c r="AG6990" s="839" t="s">
        <v>12174</v>
      </c>
      <c r="AH6990" t="s">
        <v>11120</v>
      </c>
      <c r="AI6990" s="840">
        <v>0.46</v>
      </c>
    </row>
    <row r="6991" spans="33:35" ht="15" customHeight="1">
      <c r="AG6991" s="839" t="s">
        <v>12175</v>
      </c>
      <c r="AH6991" t="s">
        <v>11121</v>
      </c>
      <c r="AI6991" s="840">
        <v>0.49200000000000005</v>
      </c>
    </row>
    <row r="6992" spans="33:35" ht="15" customHeight="1">
      <c r="AG6992" s="839" t="s">
        <v>12176</v>
      </c>
      <c r="AH6992" t="s">
        <v>11122</v>
      </c>
      <c r="AI6992" s="840">
        <v>0</v>
      </c>
    </row>
    <row r="6993" spans="33:35" ht="15" customHeight="1">
      <c r="AG6993" s="839" t="s">
        <v>12177</v>
      </c>
      <c r="AH6993" t="s">
        <v>11123</v>
      </c>
      <c r="AI6993" s="840">
        <v>0.46500000000000002</v>
      </c>
    </row>
    <row r="6994" spans="33:35" ht="15" customHeight="1">
      <c r="AG6994" s="839" t="s">
        <v>12178</v>
      </c>
      <c r="AH6994" t="s">
        <v>11124</v>
      </c>
      <c r="AI6994" s="840">
        <v>0</v>
      </c>
    </row>
    <row r="6995" spans="33:35" ht="15" customHeight="1">
      <c r="AG6995" s="839" t="s">
        <v>12179</v>
      </c>
      <c r="AH6995" t="s">
        <v>11125</v>
      </c>
      <c r="AI6995" s="840">
        <v>0.31900000000000001</v>
      </c>
    </row>
    <row r="6996" spans="33:35" ht="15" customHeight="1">
      <c r="AG6996" s="839" t="s">
        <v>12180</v>
      </c>
      <c r="AH6996" t="s">
        <v>11126</v>
      </c>
      <c r="AI6996" s="840">
        <v>0.495</v>
      </c>
    </row>
    <row r="6997" spans="33:35" ht="15" customHeight="1">
      <c r="AG6997" s="839" t="s">
        <v>12181</v>
      </c>
      <c r="AH6997" t="s">
        <v>11127</v>
      </c>
      <c r="AI6997" s="840">
        <v>0</v>
      </c>
    </row>
    <row r="6998" spans="33:35" ht="15" customHeight="1">
      <c r="AG6998" s="839" t="s">
        <v>12182</v>
      </c>
      <c r="AH6998" t="s">
        <v>11128</v>
      </c>
      <c r="AI6998" s="840">
        <v>0.38499999999999995</v>
      </c>
    </row>
    <row r="6999" spans="33:35" ht="15" customHeight="1">
      <c r="AG6999" s="839" t="s">
        <v>12183</v>
      </c>
      <c r="AH6999" t="s">
        <v>11129</v>
      </c>
      <c r="AI6999" s="840">
        <v>0.253</v>
      </c>
    </row>
    <row r="7000" spans="33:35" ht="15" customHeight="1">
      <c r="AG7000" s="839" t="s">
        <v>12184</v>
      </c>
      <c r="AH7000" t="s">
        <v>11130</v>
      </c>
      <c r="AI7000" s="840">
        <v>0.623</v>
      </c>
    </row>
    <row r="7001" spans="33:35" ht="15" customHeight="1">
      <c r="AG7001" s="839" t="s">
        <v>12185</v>
      </c>
      <c r="AH7001" t="s">
        <v>11131</v>
      </c>
      <c r="AI7001" s="840">
        <v>0</v>
      </c>
    </row>
    <row r="7002" spans="33:35" ht="15" customHeight="1">
      <c r="AG7002" s="839" t="s">
        <v>12186</v>
      </c>
      <c r="AH7002" t="s">
        <v>11132</v>
      </c>
      <c r="AI7002" s="840">
        <v>0.42000000000000004</v>
      </c>
    </row>
    <row r="7003" spans="33:35" ht="15" customHeight="1">
      <c r="AG7003" s="839" t="s">
        <v>12187</v>
      </c>
      <c r="AH7003" t="s">
        <v>11133</v>
      </c>
      <c r="AI7003" s="840">
        <v>0.64</v>
      </c>
    </row>
    <row r="7004" spans="33:35" ht="15" customHeight="1">
      <c r="AG7004" s="839" t="s">
        <v>12188</v>
      </c>
      <c r="AH7004" t="s">
        <v>11134</v>
      </c>
      <c r="AI7004" s="840">
        <v>0.41899999999999998</v>
      </c>
    </row>
    <row r="7005" spans="33:35" ht="15" customHeight="1">
      <c r="AG7005" s="839" t="s">
        <v>12189</v>
      </c>
      <c r="AH7005" t="s">
        <v>11135</v>
      </c>
      <c r="AI7005" s="840">
        <v>0.54900000000000004</v>
      </c>
    </row>
    <row r="7006" spans="33:35" ht="15" customHeight="1">
      <c r="AG7006" s="839" t="s">
        <v>12190</v>
      </c>
      <c r="AH7006" t="s">
        <v>11136</v>
      </c>
      <c r="AI7006" s="840">
        <v>0</v>
      </c>
    </row>
    <row r="7007" spans="33:35" ht="15" customHeight="1">
      <c r="AG7007" s="839" t="s">
        <v>12191</v>
      </c>
      <c r="AH7007" t="s">
        <v>11137</v>
      </c>
      <c r="AI7007" s="840">
        <v>0.432</v>
      </c>
    </row>
    <row r="7008" spans="33:35" ht="15" customHeight="1">
      <c r="AG7008" s="839" t="s">
        <v>12192</v>
      </c>
      <c r="AH7008" t="s">
        <v>11138</v>
      </c>
      <c r="AI7008" s="840">
        <v>0</v>
      </c>
    </row>
    <row r="7009" spans="33:35" ht="15" customHeight="1">
      <c r="AG7009" s="839" t="s">
        <v>12193</v>
      </c>
      <c r="AH7009" t="s">
        <v>11139</v>
      </c>
      <c r="AI7009" s="840">
        <v>0</v>
      </c>
    </row>
    <row r="7010" spans="33:35" ht="15" customHeight="1">
      <c r="AG7010" s="839" t="s">
        <v>12194</v>
      </c>
      <c r="AH7010" t="s">
        <v>11140</v>
      </c>
      <c r="AI7010" s="840">
        <v>0</v>
      </c>
    </row>
    <row r="7011" spans="33:35" ht="15" customHeight="1">
      <c r="AG7011" s="839" t="s">
        <v>12195</v>
      </c>
      <c r="AH7011" t="s">
        <v>11141</v>
      </c>
      <c r="AI7011" s="840">
        <v>0</v>
      </c>
    </row>
    <row r="7012" spans="33:35" ht="15" customHeight="1">
      <c r="AG7012" s="839" t="s">
        <v>12196</v>
      </c>
      <c r="AH7012" t="s">
        <v>11142</v>
      </c>
      <c r="AI7012" s="840">
        <v>0</v>
      </c>
    </row>
    <row r="7013" spans="33:35" ht="15" customHeight="1">
      <c r="AG7013" s="839" t="s">
        <v>12197</v>
      </c>
      <c r="AH7013" t="s">
        <v>11143</v>
      </c>
      <c r="AI7013" s="840">
        <v>0</v>
      </c>
    </row>
    <row r="7014" spans="33:35" ht="15" customHeight="1">
      <c r="AG7014" s="839" t="s">
        <v>12198</v>
      </c>
      <c r="AH7014" t="s">
        <v>11144</v>
      </c>
      <c r="AI7014" s="840">
        <v>0.58799999999999997</v>
      </c>
    </row>
    <row r="7015" spans="33:35" ht="15" customHeight="1">
      <c r="AG7015" s="839" t="s">
        <v>12199</v>
      </c>
      <c r="AH7015" t="s">
        <v>11145</v>
      </c>
      <c r="AI7015" s="840">
        <v>0.58499999999999996</v>
      </c>
    </row>
    <row r="7016" spans="33:35" ht="15" customHeight="1">
      <c r="AG7016" s="839" t="s">
        <v>12200</v>
      </c>
      <c r="AH7016" t="s">
        <v>11146</v>
      </c>
      <c r="AI7016" s="840">
        <v>0.58399999999999996</v>
      </c>
    </row>
    <row r="7017" spans="33:35" ht="15" customHeight="1">
      <c r="AG7017" s="839" t="s">
        <v>12201</v>
      </c>
      <c r="AH7017" t="s">
        <v>11147</v>
      </c>
      <c r="AI7017" s="840">
        <v>0.57999999999999996</v>
      </c>
    </row>
    <row r="7018" spans="33:35" ht="15" customHeight="1">
      <c r="AG7018" s="839" t="s">
        <v>12202</v>
      </c>
      <c r="AH7018" t="s">
        <v>11148</v>
      </c>
      <c r="AI7018" s="840">
        <v>0</v>
      </c>
    </row>
    <row r="7019" spans="33:35" ht="15" customHeight="1">
      <c r="AG7019" s="839" t="s">
        <v>12203</v>
      </c>
      <c r="AH7019" t="s">
        <v>11149</v>
      </c>
      <c r="AI7019" s="840">
        <v>0.622</v>
      </c>
    </row>
    <row r="7020" spans="33:35" ht="15" customHeight="1">
      <c r="AG7020" s="839" t="s">
        <v>12204</v>
      </c>
      <c r="AH7020" t="s">
        <v>11150</v>
      </c>
      <c r="AI7020" s="840">
        <v>0</v>
      </c>
    </row>
    <row r="7021" spans="33:35" ht="15" customHeight="1">
      <c r="AG7021" s="839" t="s">
        <v>12205</v>
      </c>
      <c r="AH7021" t="s">
        <v>11151</v>
      </c>
      <c r="AI7021" s="840">
        <v>0.43</v>
      </c>
    </row>
    <row r="7022" spans="33:35" ht="15" customHeight="1">
      <c r="AG7022" s="839" t="s">
        <v>12206</v>
      </c>
      <c r="AH7022" t="s">
        <v>11152</v>
      </c>
      <c r="AI7022" s="840">
        <v>0.63500000000000001</v>
      </c>
    </row>
    <row r="7023" spans="33:35" ht="15" customHeight="1">
      <c r="AG7023" s="839" t="s">
        <v>12207</v>
      </c>
      <c r="AH7023" t="s">
        <v>11153</v>
      </c>
      <c r="AI7023" s="840">
        <v>0.42399999999999999</v>
      </c>
    </row>
    <row r="7024" spans="33:35" ht="15" customHeight="1">
      <c r="AG7024" s="839" t="s">
        <v>12208</v>
      </c>
      <c r="AH7024" t="s">
        <v>11154</v>
      </c>
      <c r="AI7024" s="840">
        <v>0</v>
      </c>
    </row>
    <row r="7025" spans="33:35" ht="15" customHeight="1">
      <c r="AG7025" s="839" t="s">
        <v>12209</v>
      </c>
      <c r="AH7025" t="s">
        <v>11155</v>
      </c>
      <c r="AI7025" s="840">
        <v>0.39200000000000002</v>
      </c>
    </row>
    <row r="7026" spans="33:35" ht="15" customHeight="1">
      <c r="AG7026" s="839" t="s">
        <v>12210</v>
      </c>
      <c r="AH7026" t="s">
        <v>11156</v>
      </c>
      <c r="AI7026" s="840">
        <v>0.46299999999999997</v>
      </c>
    </row>
    <row r="7027" spans="33:35" ht="15" customHeight="1">
      <c r="AG7027" s="839" t="s">
        <v>12211</v>
      </c>
      <c r="AH7027" t="s">
        <v>11157</v>
      </c>
      <c r="AI7027" s="840">
        <v>0.41899999999999998</v>
      </c>
    </row>
    <row r="7028" spans="33:35" ht="15" customHeight="1">
      <c r="AG7028" s="839" t="s">
        <v>12212</v>
      </c>
      <c r="AH7028" t="s">
        <v>11158</v>
      </c>
      <c r="AI7028" s="840">
        <v>0</v>
      </c>
    </row>
    <row r="7029" spans="33:35" ht="15" customHeight="1">
      <c r="AG7029" s="839" t="s">
        <v>12213</v>
      </c>
      <c r="AH7029" t="s">
        <v>11159</v>
      </c>
      <c r="AI7029" s="840">
        <v>0.16699999999999998</v>
      </c>
    </row>
    <row r="7030" spans="33:35" ht="15" customHeight="1">
      <c r="AG7030" s="839" t="s">
        <v>12214</v>
      </c>
      <c r="AH7030" t="s">
        <v>11160</v>
      </c>
      <c r="AI7030" s="840">
        <v>0.21000000000000002</v>
      </c>
    </row>
    <row r="7031" spans="33:35" ht="15" customHeight="1">
      <c r="AG7031" s="839" t="s">
        <v>12215</v>
      </c>
      <c r="AH7031" t="s">
        <v>11161</v>
      </c>
      <c r="AI7031" s="840">
        <v>0.27399999999999997</v>
      </c>
    </row>
    <row r="7032" spans="33:35" ht="15" customHeight="1">
      <c r="AG7032" s="839" t="s">
        <v>12216</v>
      </c>
      <c r="AH7032" t="s">
        <v>11162</v>
      </c>
      <c r="AI7032" s="840">
        <v>0.29500000000000004</v>
      </c>
    </row>
    <row r="7033" spans="33:35" ht="15" customHeight="1">
      <c r="AG7033" s="839" t="s">
        <v>12217</v>
      </c>
      <c r="AH7033" t="s">
        <v>11163</v>
      </c>
      <c r="AI7033" s="840">
        <v>0.38</v>
      </c>
    </row>
    <row r="7034" spans="33:35" ht="15" customHeight="1">
      <c r="AG7034" s="839" t="s">
        <v>12218</v>
      </c>
      <c r="AH7034" t="s">
        <v>11164</v>
      </c>
      <c r="AI7034" s="840">
        <v>0.46400000000000002</v>
      </c>
    </row>
    <row r="7035" spans="33:35" ht="15" customHeight="1">
      <c r="AG7035" s="839" t="s">
        <v>12219</v>
      </c>
      <c r="AH7035" t="s">
        <v>11165</v>
      </c>
      <c r="AI7035" s="840">
        <v>0.41899999999999998</v>
      </c>
    </row>
    <row r="7036" spans="33:35" ht="15" customHeight="1">
      <c r="AG7036" s="839" t="s">
        <v>12220</v>
      </c>
      <c r="AH7036" t="s">
        <v>11166</v>
      </c>
      <c r="AI7036" s="840">
        <v>0.1</v>
      </c>
    </row>
    <row r="7037" spans="33:35" ht="15" customHeight="1">
      <c r="AG7037" s="839" t="s">
        <v>12221</v>
      </c>
      <c r="AH7037" t="s">
        <v>11167</v>
      </c>
      <c r="AI7037" s="840">
        <v>0</v>
      </c>
    </row>
    <row r="7038" spans="33:35" ht="15" customHeight="1">
      <c r="AG7038" s="839" t="s">
        <v>12222</v>
      </c>
      <c r="AH7038" t="s">
        <v>11168</v>
      </c>
      <c r="AI7038" s="840">
        <v>0.10199999999999999</v>
      </c>
    </row>
    <row r="7039" spans="33:35" ht="15" customHeight="1">
      <c r="AG7039" s="839" t="s">
        <v>12223</v>
      </c>
      <c r="AH7039" t="s">
        <v>11169</v>
      </c>
      <c r="AI7039" s="840">
        <v>0.41899999999999998</v>
      </c>
    </row>
    <row r="7040" spans="33:35" ht="15" customHeight="1">
      <c r="AG7040" s="839" t="s">
        <v>12224</v>
      </c>
      <c r="AH7040" t="s">
        <v>11170</v>
      </c>
      <c r="AI7040" s="840">
        <v>0</v>
      </c>
    </row>
    <row r="7041" spans="33:35" ht="15" customHeight="1">
      <c r="AG7041" s="839" t="s">
        <v>12225</v>
      </c>
      <c r="AH7041" t="s">
        <v>11171</v>
      </c>
      <c r="AI7041" s="840">
        <v>8.6999999999999994E-2</v>
      </c>
    </row>
    <row r="7042" spans="33:35" ht="15" customHeight="1">
      <c r="AG7042" s="839" t="s">
        <v>12226</v>
      </c>
      <c r="AH7042" t="s">
        <v>11172</v>
      </c>
      <c r="AI7042" s="840">
        <v>0.373</v>
      </c>
    </row>
    <row r="7043" spans="33:35" ht="15" customHeight="1">
      <c r="AG7043" s="839" t="s">
        <v>12227</v>
      </c>
      <c r="AH7043" t="s">
        <v>11173</v>
      </c>
      <c r="AI7043" s="840">
        <v>0.59000000000000008</v>
      </c>
    </row>
    <row r="7044" spans="33:35" ht="15" customHeight="1">
      <c r="AG7044" s="839" t="s">
        <v>12228</v>
      </c>
      <c r="AH7044" t="s">
        <v>11174</v>
      </c>
      <c r="AI7044" s="840">
        <v>0.42399999999999999</v>
      </c>
    </row>
    <row r="7045" spans="33:35" ht="15" customHeight="1">
      <c r="AG7045" s="839" t="s">
        <v>12229</v>
      </c>
      <c r="AH7045" t="s">
        <v>11175</v>
      </c>
      <c r="AI7045" s="840">
        <v>0</v>
      </c>
    </row>
    <row r="7046" spans="33:35" ht="15" customHeight="1">
      <c r="AG7046" s="839" t="s">
        <v>12230</v>
      </c>
      <c r="AH7046" t="s">
        <v>11176</v>
      </c>
      <c r="AI7046" s="840">
        <v>0.29899999999999999</v>
      </c>
    </row>
    <row r="7047" spans="33:35" ht="15" customHeight="1">
      <c r="AG7047" s="839" t="s">
        <v>12231</v>
      </c>
      <c r="AH7047" t="s">
        <v>11177</v>
      </c>
      <c r="AI7047" s="840">
        <v>0.70100000000000007</v>
      </c>
    </row>
    <row r="7048" spans="33:35" ht="15" customHeight="1">
      <c r="AG7048" s="839" t="s">
        <v>12232</v>
      </c>
      <c r="AH7048" t="s">
        <v>11178</v>
      </c>
      <c r="AI7048" s="840">
        <v>0.435</v>
      </c>
    </row>
    <row r="7049" spans="33:35" ht="15" customHeight="1">
      <c r="AG7049" s="839" t="s">
        <v>12233</v>
      </c>
      <c r="AH7049" t="s">
        <v>11179</v>
      </c>
      <c r="AI7049" s="840">
        <v>0.55800000000000005</v>
      </c>
    </row>
    <row r="7050" spans="33:35" ht="15" customHeight="1">
      <c r="AG7050" s="839" t="s">
        <v>12234</v>
      </c>
      <c r="AH7050" t="s">
        <v>11180</v>
      </c>
      <c r="AI7050" s="840">
        <v>0.63400000000000001</v>
      </c>
    </row>
    <row r="7051" spans="33:35" ht="15" customHeight="1">
      <c r="AG7051" s="839" t="s">
        <v>12235</v>
      </c>
      <c r="AH7051" t="s">
        <v>11181</v>
      </c>
      <c r="AI7051" s="840">
        <v>0.41100000000000003</v>
      </c>
    </row>
    <row r="7052" spans="33:35" ht="15" customHeight="1">
      <c r="AG7052" s="839" t="s">
        <v>12236</v>
      </c>
      <c r="AH7052" t="s">
        <v>11182</v>
      </c>
      <c r="AI7052" s="840">
        <v>0.54799999999999993</v>
      </c>
    </row>
    <row r="7053" spans="33:35" ht="15" customHeight="1">
      <c r="AG7053" s="839" t="s">
        <v>12237</v>
      </c>
      <c r="AH7053" t="s">
        <v>11183</v>
      </c>
      <c r="AI7053" s="840">
        <v>0.59000000000000008</v>
      </c>
    </row>
    <row r="7054" spans="33:35" ht="15" customHeight="1">
      <c r="AG7054" s="839" t="s">
        <v>12238</v>
      </c>
      <c r="AH7054" t="s">
        <v>11184</v>
      </c>
      <c r="AI7054" s="840">
        <v>0.58399999999999996</v>
      </c>
    </row>
    <row r="7055" spans="33:35" ht="15" customHeight="1">
      <c r="AG7055" s="839" t="s">
        <v>12239</v>
      </c>
      <c r="AH7055" t="s">
        <v>11185</v>
      </c>
      <c r="AI7055" s="840">
        <v>0.59199999999999997</v>
      </c>
    </row>
    <row r="7056" spans="33:35" ht="15" customHeight="1">
      <c r="AG7056" s="839" t="s">
        <v>12240</v>
      </c>
      <c r="AH7056" t="s">
        <v>11186</v>
      </c>
      <c r="AI7056" s="840">
        <v>0.42399999999999999</v>
      </c>
    </row>
    <row r="7057" spans="33:35" ht="15" customHeight="1">
      <c r="AG7057" s="839" t="s">
        <v>12241</v>
      </c>
      <c r="AH7057" t="s">
        <v>11187</v>
      </c>
      <c r="AI7057" s="840">
        <v>0</v>
      </c>
    </row>
    <row r="7058" spans="33:35" ht="15" customHeight="1">
      <c r="AG7058" s="839" t="s">
        <v>12242</v>
      </c>
      <c r="AH7058" t="s">
        <v>11188</v>
      </c>
      <c r="AI7058" s="840">
        <v>0.42700000000000005</v>
      </c>
    </row>
    <row r="7059" spans="33:35" ht="15" customHeight="1">
      <c r="AG7059" s="839" t="s">
        <v>12243</v>
      </c>
      <c r="AH7059" t="s">
        <v>11189</v>
      </c>
      <c r="AI7059" s="840">
        <v>0.376</v>
      </c>
    </row>
    <row r="7060" spans="33:35" ht="15" customHeight="1">
      <c r="AG7060" s="839" t="s">
        <v>12244</v>
      </c>
      <c r="AH7060" t="s">
        <v>11190</v>
      </c>
      <c r="AI7060" s="840">
        <v>0.3</v>
      </c>
    </row>
    <row r="7061" spans="33:35" ht="15" customHeight="1">
      <c r="AG7061" s="839" t="s">
        <v>12245</v>
      </c>
      <c r="AH7061" t="s">
        <v>11191</v>
      </c>
      <c r="AI7061" s="840">
        <v>0.41899999999999998</v>
      </c>
    </row>
    <row r="7062" spans="33:35" ht="15" customHeight="1">
      <c r="AG7062" s="839" t="s">
        <v>12246</v>
      </c>
      <c r="AH7062" t="s">
        <v>11192</v>
      </c>
      <c r="AI7062" s="840">
        <v>0</v>
      </c>
    </row>
    <row r="7063" spans="33:35" ht="15" customHeight="1">
      <c r="AG7063" s="839" t="s">
        <v>12247</v>
      </c>
      <c r="AH7063" t="s">
        <v>11193</v>
      </c>
      <c r="AI7063" s="840">
        <v>0.3</v>
      </c>
    </row>
    <row r="7064" spans="33:35" ht="15" customHeight="1">
      <c r="AG7064" s="839" t="s">
        <v>12248</v>
      </c>
      <c r="AH7064" t="s">
        <v>11194</v>
      </c>
      <c r="AI7064" s="840">
        <v>0.42199999999999999</v>
      </c>
    </row>
    <row r="7065" spans="33:35" ht="15" customHeight="1">
      <c r="AG7065" s="839" t="s">
        <v>12249</v>
      </c>
      <c r="AH7065" t="s">
        <v>11195</v>
      </c>
      <c r="AI7065" s="840">
        <v>0.42199999999999999</v>
      </c>
    </row>
    <row r="7066" spans="33:35" ht="15" customHeight="1">
      <c r="AG7066" s="839" t="s">
        <v>12250</v>
      </c>
      <c r="AH7066" t="s">
        <v>11196</v>
      </c>
      <c r="AI7066" s="840">
        <v>0</v>
      </c>
    </row>
    <row r="7067" spans="33:35" ht="15" customHeight="1">
      <c r="AG7067" s="839" t="s">
        <v>12251</v>
      </c>
      <c r="AH7067" t="s">
        <v>11197</v>
      </c>
      <c r="AI7067" s="840">
        <v>0.69800000000000006</v>
      </c>
    </row>
    <row r="7068" spans="33:35" ht="15" customHeight="1">
      <c r="AG7068" s="839" t="s">
        <v>12252</v>
      </c>
      <c r="AH7068" t="s">
        <v>11198</v>
      </c>
      <c r="AI7068" s="840">
        <v>0.38800000000000001</v>
      </c>
    </row>
    <row r="7069" spans="33:35" ht="15" customHeight="1">
      <c r="AG7069" s="839" t="s">
        <v>12253</v>
      </c>
      <c r="AH7069" t="s">
        <v>11199</v>
      </c>
      <c r="AI7069" s="840">
        <v>5.3999999999999999E-2</v>
      </c>
    </row>
    <row r="7070" spans="33:35" ht="15" customHeight="1">
      <c r="AG7070" s="839" t="s">
        <v>12254</v>
      </c>
      <c r="AH7070" t="s">
        <v>11200</v>
      </c>
      <c r="AI7070" s="840">
        <v>0.81800000000000006</v>
      </c>
    </row>
    <row r="7071" spans="33:35" ht="15" customHeight="1">
      <c r="AG7071" s="839" t="s">
        <v>12255</v>
      </c>
      <c r="AH7071" t="s">
        <v>11201</v>
      </c>
      <c r="AI7071" s="840">
        <v>0.27099999999999996</v>
      </c>
    </row>
    <row r="7072" spans="33:35" ht="15" customHeight="1">
      <c r="AG7072" s="839" t="s">
        <v>12256</v>
      </c>
      <c r="AH7072" t="s">
        <v>11202</v>
      </c>
      <c r="AI7072" s="840">
        <v>0.41399999999999998</v>
      </c>
    </row>
    <row r="7073" spans="33:35" ht="15" customHeight="1">
      <c r="AG7073" s="839" t="s">
        <v>12257</v>
      </c>
      <c r="AH7073" t="s">
        <v>11203</v>
      </c>
      <c r="AI7073" s="840">
        <v>0.44700000000000001</v>
      </c>
    </row>
    <row r="7074" spans="33:35" ht="15" customHeight="1">
      <c r="AG7074" s="839" t="s">
        <v>12258</v>
      </c>
      <c r="AH7074" t="s">
        <v>11204</v>
      </c>
      <c r="AI7074" s="840">
        <v>0.41899999999999998</v>
      </c>
    </row>
    <row r="7075" spans="33:35" ht="15" customHeight="1">
      <c r="AG7075" s="839" t="s">
        <v>12259</v>
      </c>
      <c r="AH7075" t="s">
        <v>11205</v>
      </c>
      <c r="AI7075" s="840">
        <v>0</v>
      </c>
    </row>
    <row r="7076" spans="33:35" ht="15" customHeight="1">
      <c r="AG7076" s="839" t="s">
        <v>12260</v>
      </c>
      <c r="AH7076" t="s">
        <v>11206</v>
      </c>
      <c r="AI7076" s="840">
        <v>0</v>
      </c>
    </row>
    <row r="7077" spans="33:35" ht="15" customHeight="1">
      <c r="AG7077" s="839" t="s">
        <v>12261</v>
      </c>
      <c r="AH7077" t="s">
        <v>11207</v>
      </c>
      <c r="AI7077" s="840">
        <v>0.42199999999999999</v>
      </c>
    </row>
    <row r="7078" spans="33:35" ht="15" customHeight="1">
      <c r="AG7078" s="839" t="s">
        <v>12262</v>
      </c>
      <c r="AH7078" t="s">
        <v>11208</v>
      </c>
      <c r="AI7078" s="840">
        <v>0.64300000000000002</v>
      </c>
    </row>
    <row r="7079" spans="33:35" ht="15" customHeight="1">
      <c r="AG7079" s="839" t="s">
        <v>12263</v>
      </c>
      <c r="AH7079" t="s">
        <v>11209</v>
      </c>
      <c r="AI7079" s="840">
        <v>0</v>
      </c>
    </row>
    <row r="7080" spans="33:35" ht="15" customHeight="1">
      <c r="AG7080" s="839" t="s">
        <v>12264</v>
      </c>
      <c r="AH7080" t="s">
        <v>11210</v>
      </c>
      <c r="AI7080" s="840">
        <v>0.47399999999999998</v>
      </c>
    </row>
    <row r="7081" spans="33:35" ht="15" customHeight="1">
      <c r="AG7081" s="839" t="s">
        <v>12265</v>
      </c>
      <c r="AH7081" t="s">
        <v>11211</v>
      </c>
      <c r="AI7081" s="840">
        <v>0.61699999999999999</v>
      </c>
    </row>
    <row r="7082" spans="33:35" ht="15" customHeight="1">
      <c r="AG7082" s="839" t="s">
        <v>12266</v>
      </c>
      <c r="AH7082" t="s">
        <v>11212</v>
      </c>
      <c r="AI7082" s="840">
        <v>0</v>
      </c>
    </row>
    <row r="7083" spans="33:35" ht="15" customHeight="1">
      <c r="AG7083" s="839" t="s">
        <v>12267</v>
      </c>
      <c r="AH7083" t="s">
        <v>11213</v>
      </c>
      <c r="AI7083" s="840">
        <v>0.36699999999999999</v>
      </c>
    </row>
    <row r="7084" spans="33:35" ht="15" customHeight="1">
      <c r="AG7084" s="839" t="s">
        <v>12268</v>
      </c>
      <c r="AH7084" t="s">
        <v>11214</v>
      </c>
      <c r="AI7084" s="840">
        <v>0.51800000000000002</v>
      </c>
    </row>
    <row r="7085" spans="33:35" ht="15" customHeight="1">
      <c r="AG7085" s="839" t="s">
        <v>12269</v>
      </c>
      <c r="AH7085" t="s">
        <v>11215</v>
      </c>
      <c r="AI7085" s="840">
        <v>0.41899999999999998</v>
      </c>
    </row>
    <row r="7086" spans="33:35" ht="15" customHeight="1">
      <c r="AG7086" s="839" t="s">
        <v>12270</v>
      </c>
      <c r="AH7086" t="s">
        <v>11216</v>
      </c>
      <c r="AI7086" s="840">
        <v>0</v>
      </c>
    </row>
    <row r="7087" spans="33:35" ht="15" customHeight="1">
      <c r="AG7087" s="839" t="s">
        <v>12271</v>
      </c>
      <c r="AH7087" t="s">
        <v>11217</v>
      </c>
      <c r="AI7087" s="840">
        <v>0.40099999999999997</v>
      </c>
    </row>
    <row r="7088" spans="33:35" ht="15" customHeight="1">
      <c r="AG7088" s="839" t="s">
        <v>12272</v>
      </c>
      <c r="AH7088" t="s">
        <v>11218</v>
      </c>
      <c r="AI7088" s="840">
        <v>0</v>
      </c>
    </row>
    <row r="7089" spans="33:35" ht="15" customHeight="1">
      <c r="AG7089" s="839" t="s">
        <v>12273</v>
      </c>
      <c r="AH7089" t="s">
        <v>11219</v>
      </c>
      <c r="AI7089" s="840">
        <v>0.33399999999999996</v>
      </c>
    </row>
    <row r="7090" spans="33:35" ht="15" customHeight="1">
      <c r="AG7090" s="839" t="s">
        <v>12274</v>
      </c>
      <c r="AH7090" t="s">
        <v>11220</v>
      </c>
      <c r="AI7090" s="840">
        <v>0.53700000000000003</v>
      </c>
    </row>
    <row r="7091" spans="33:35" ht="15" customHeight="1">
      <c r="AG7091" s="839" t="s">
        <v>12275</v>
      </c>
      <c r="AH7091" t="s">
        <v>11221</v>
      </c>
      <c r="AI7091" s="840">
        <v>0.41699999999999998</v>
      </c>
    </row>
    <row r="7092" spans="33:35" ht="15" customHeight="1">
      <c r="AG7092" s="839" t="s">
        <v>12276</v>
      </c>
      <c r="AH7092" t="s">
        <v>11222</v>
      </c>
      <c r="AI7092" s="840">
        <v>0</v>
      </c>
    </row>
    <row r="7093" spans="33:35" ht="15" customHeight="1">
      <c r="AG7093" s="839" t="s">
        <v>12277</v>
      </c>
      <c r="AH7093" t="s">
        <v>11223</v>
      </c>
      <c r="AI7093" s="840">
        <v>0</v>
      </c>
    </row>
    <row r="7094" spans="33:35" ht="15" customHeight="1">
      <c r="AG7094" s="839" t="s">
        <v>12278</v>
      </c>
      <c r="AH7094" t="s">
        <v>11224</v>
      </c>
      <c r="AI7094" s="840">
        <v>0.17200000000000001</v>
      </c>
    </row>
    <row r="7095" spans="33:35" ht="15" customHeight="1">
      <c r="AG7095" s="839" t="s">
        <v>12279</v>
      </c>
      <c r="AH7095" t="s">
        <v>11225</v>
      </c>
      <c r="AI7095" s="840">
        <v>0</v>
      </c>
    </row>
    <row r="7096" spans="33:35" ht="15" customHeight="1">
      <c r="AG7096" s="839" t="s">
        <v>12280</v>
      </c>
      <c r="AH7096" t="s">
        <v>11226</v>
      </c>
      <c r="AI7096" s="840">
        <v>0</v>
      </c>
    </row>
    <row r="7097" spans="33:35" ht="15" customHeight="1">
      <c r="AG7097" s="839" t="s">
        <v>12281</v>
      </c>
      <c r="AH7097" t="s">
        <v>11227</v>
      </c>
      <c r="AI7097" s="840">
        <v>0.65</v>
      </c>
    </row>
    <row r="7098" spans="33:35" ht="15" customHeight="1">
      <c r="AG7098" s="839" t="s">
        <v>12282</v>
      </c>
      <c r="AH7098" t="s">
        <v>11228</v>
      </c>
      <c r="AI7098" s="840">
        <v>0.61799999999999999</v>
      </c>
    </row>
    <row r="7099" spans="33:35" ht="15" customHeight="1">
      <c r="AG7099" s="839" t="s">
        <v>12283</v>
      </c>
      <c r="AH7099" t="s">
        <v>11229</v>
      </c>
      <c r="AI7099" s="840">
        <v>0.45399999999999996</v>
      </c>
    </row>
    <row r="7100" spans="33:35" ht="15" customHeight="1">
      <c r="AG7100" s="839" t="s">
        <v>12284</v>
      </c>
      <c r="AH7100" t="s">
        <v>11230</v>
      </c>
      <c r="AI7100" s="840">
        <v>0</v>
      </c>
    </row>
    <row r="7101" spans="33:35" ht="15" customHeight="1">
      <c r="AG7101" s="839" t="s">
        <v>12285</v>
      </c>
      <c r="AH7101" t="s">
        <v>11231</v>
      </c>
      <c r="AI7101" s="840">
        <v>0.19400000000000001</v>
      </c>
    </row>
    <row r="7102" spans="33:35" ht="15" customHeight="1">
      <c r="AG7102" s="839" t="s">
        <v>12286</v>
      </c>
      <c r="AH7102" t="s">
        <v>11232</v>
      </c>
      <c r="AI7102" s="840">
        <v>0.63700000000000001</v>
      </c>
    </row>
    <row r="7103" spans="33:35" ht="15" customHeight="1">
      <c r="AG7103" s="839" t="s">
        <v>12287</v>
      </c>
      <c r="AH7103" t="s">
        <v>11233</v>
      </c>
      <c r="AI7103" s="840">
        <v>0.501</v>
      </c>
    </row>
    <row r="7104" spans="33:35" ht="15" customHeight="1">
      <c r="AG7104" s="839" t="s">
        <v>12288</v>
      </c>
      <c r="AH7104" t="s">
        <v>11234</v>
      </c>
      <c r="AI7104" s="840">
        <v>0.42599999999999999</v>
      </c>
    </row>
    <row r="7105" spans="33:35" ht="15" customHeight="1">
      <c r="AG7105" s="839" t="s">
        <v>12289</v>
      </c>
      <c r="AH7105" t="s">
        <v>11235</v>
      </c>
      <c r="AI7105" s="840">
        <v>0</v>
      </c>
    </row>
    <row r="7106" spans="33:35" ht="15" customHeight="1">
      <c r="AG7106" s="839" t="s">
        <v>12290</v>
      </c>
      <c r="AH7106" t="s">
        <v>11236</v>
      </c>
      <c r="AI7106" s="840">
        <v>0.16400000000000001</v>
      </c>
    </row>
    <row r="7107" spans="33:35" ht="15" customHeight="1">
      <c r="AG7107" s="839" t="s">
        <v>12291</v>
      </c>
      <c r="AH7107" t="s">
        <v>11237</v>
      </c>
      <c r="AI7107" s="840">
        <v>0.27399999999999997</v>
      </c>
    </row>
    <row r="7108" spans="33:35" ht="15" customHeight="1">
      <c r="AG7108" s="839" t="s">
        <v>12292</v>
      </c>
      <c r="AH7108" t="s">
        <v>11238</v>
      </c>
      <c r="AI7108" s="840">
        <v>0.29500000000000004</v>
      </c>
    </row>
    <row r="7109" spans="33:35" ht="15" customHeight="1">
      <c r="AG7109" s="839" t="s">
        <v>12293</v>
      </c>
      <c r="AH7109" t="s">
        <v>11239</v>
      </c>
      <c r="AI7109" s="840">
        <v>0.48799999999999999</v>
      </c>
    </row>
    <row r="7110" spans="33:35" ht="15" customHeight="1">
      <c r="AG7110" s="839" t="s">
        <v>12294</v>
      </c>
      <c r="AH7110" t="s">
        <v>11240</v>
      </c>
      <c r="AI7110" s="840">
        <v>0.59000000000000008</v>
      </c>
    </row>
    <row r="7111" spans="33:35" ht="15" customHeight="1">
      <c r="AG7111" s="839" t="s">
        <v>12295</v>
      </c>
      <c r="AH7111" t="s">
        <v>11241</v>
      </c>
      <c r="AI7111" s="840">
        <v>0.38600000000000001</v>
      </c>
    </row>
    <row r="7112" spans="33:35" ht="15" customHeight="1">
      <c r="AG7112" s="839" t="s">
        <v>12296</v>
      </c>
      <c r="AH7112" t="s">
        <v>11242</v>
      </c>
      <c r="AI7112" s="840">
        <v>0</v>
      </c>
    </row>
    <row r="7113" spans="33:35" ht="15" customHeight="1">
      <c r="AG7113" s="839" t="s">
        <v>12297</v>
      </c>
      <c r="AH7113" t="s">
        <v>11243</v>
      </c>
      <c r="AI7113" s="840">
        <v>0</v>
      </c>
    </row>
    <row r="7114" spans="33:35" ht="15" customHeight="1">
      <c r="AG7114" s="839" t="s">
        <v>12298</v>
      </c>
      <c r="AH7114" t="s">
        <v>11244</v>
      </c>
      <c r="AI7114" s="840">
        <v>0.378</v>
      </c>
    </row>
    <row r="7115" spans="33:35" ht="15" customHeight="1">
      <c r="AG7115" s="839" t="s">
        <v>12299</v>
      </c>
      <c r="AH7115" t="s">
        <v>11245</v>
      </c>
      <c r="AI7115" s="840">
        <v>0.38699999999999996</v>
      </c>
    </row>
    <row r="7116" spans="33:35" ht="15" customHeight="1">
      <c r="AG7116" s="839" t="s">
        <v>12300</v>
      </c>
      <c r="AH7116" t="s">
        <v>11246</v>
      </c>
      <c r="AI7116" s="840">
        <v>0.38699999999999996</v>
      </c>
    </row>
    <row r="7117" spans="33:35" ht="15" customHeight="1">
      <c r="AG7117" s="839" t="s">
        <v>12301</v>
      </c>
      <c r="AH7117" t="s">
        <v>11247</v>
      </c>
      <c r="AI7117" s="840">
        <v>0.40299999999999997</v>
      </c>
    </row>
    <row r="7118" spans="33:35" ht="15" customHeight="1">
      <c r="AG7118" s="839" t="s">
        <v>12302</v>
      </c>
      <c r="AH7118" t="s">
        <v>11248</v>
      </c>
      <c r="AI7118" s="840">
        <v>0.629</v>
      </c>
    </row>
    <row r="7119" spans="33:35" ht="15" customHeight="1">
      <c r="AG7119" s="839" t="s">
        <v>12303</v>
      </c>
      <c r="AH7119" t="s">
        <v>11249</v>
      </c>
      <c r="AI7119" s="840">
        <v>0.161</v>
      </c>
    </row>
    <row r="7120" spans="33:35" ht="15" customHeight="1">
      <c r="AG7120" s="839" t="s">
        <v>12304</v>
      </c>
      <c r="AH7120" t="s">
        <v>11250</v>
      </c>
      <c r="AI7120" s="840">
        <v>0</v>
      </c>
    </row>
    <row r="7121" spans="33:35" ht="15" customHeight="1">
      <c r="AG7121" s="839" t="s">
        <v>12305</v>
      </c>
      <c r="AH7121" t="s">
        <v>11251</v>
      </c>
      <c r="AI7121" s="840">
        <v>0.42000000000000004</v>
      </c>
    </row>
    <row r="7122" spans="33:35" ht="15" customHeight="1">
      <c r="AG7122" s="839" t="s">
        <v>12306</v>
      </c>
      <c r="AH7122" t="s">
        <v>1486</v>
      </c>
      <c r="AI7122" s="840">
        <v>0.80800000000000005</v>
      </c>
    </row>
    <row r="7123" spans="33:35" ht="15" customHeight="1">
      <c r="AG7123" s="839" t="s">
        <v>12307</v>
      </c>
      <c r="AH7123" t="s">
        <v>11252</v>
      </c>
      <c r="AI7123" s="840">
        <v>0.59000000000000008</v>
      </c>
    </row>
    <row r="7124" spans="33:35" ht="15" customHeight="1">
      <c r="AG7124" s="839" t="s">
        <v>12308</v>
      </c>
      <c r="AH7124" t="s">
        <v>11253</v>
      </c>
      <c r="AI7124" s="840">
        <v>0</v>
      </c>
    </row>
    <row r="7125" spans="33:35" ht="15" customHeight="1">
      <c r="AG7125" s="839" t="s">
        <v>12309</v>
      </c>
      <c r="AH7125" t="s">
        <v>11254</v>
      </c>
      <c r="AI7125" s="840">
        <v>0</v>
      </c>
    </row>
    <row r="7126" spans="33:35" ht="15" customHeight="1">
      <c r="AG7126" s="839" t="s">
        <v>12310</v>
      </c>
      <c r="AH7126" t="s">
        <v>11255</v>
      </c>
      <c r="AI7126" s="840">
        <v>0.32</v>
      </c>
    </row>
    <row r="7127" spans="33:35" ht="15" customHeight="1">
      <c r="AG7127" s="839" t="s">
        <v>12311</v>
      </c>
      <c r="AH7127" t="s">
        <v>11256</v>
      </c>
      <c r="AI7127" s="840">
        <v>0.38699999999999996</v>
      </c>
    </row>
    <row r="7128" spans="33:35" ht="15" customHeight="1">
      <c r="AG7128" s="839" t="s">
        <v>12312</v>
      </c>
      <c r="AH7128" t="s">
        <v>11257</v>
      </c>
      <c r="AI7128" s="840">
        <v>0.40900000000000003</v>
      </c>
    </row>
    <row r="7129" spans="33:35" ht="15" customHeight="1">
      <c r="AG7129" s="839" t="s">
        <v>12313</v>
      </c>
      <c r="AH7129" t="s">
        <v>11258</v>
      </c>
      <c r="AI7129" s="840">
        <v>0</v>
      </c>
    </row>
    <row r="7130" spans="33:35" ht="15" customHeight="1">
      <c r="AG7130" s="839" t="s">
        <v>12314</v>
      </c>
      <c r="AH7130" t="s">
        <v>11259</v>
      </c>
      <c r="AI7130" s="840">
        <v>0.67500000000000004</v>
      </c>
    </row>
    <row r="7131" spans="33:35" ht="15" customHeight="1">
      <c r="AG7131" s="839" t="s">
        <v>12315</v>
      </c>
      <c r="AH7131" t="s">
        <v>11260</v>
      </c>
      <c r="AI7131" s="840">
        <v>0.41899999999999998</v>
      </c>
    </row>
    <row r="7132" spans="33:35" ht="15" customHeight="1">
      <c r="AG7132" s="839" t="s">
        <v>12316</v>
      </c>
      <c r="AH7132" t="s">
        <v>11261</v>
      </c>
      <c r="AI7132" s="840">
        <v>0.64400000000000002</v>
      </c>
    </row>
    <row r="7133" spans="33:35" ht="15" customHeight="1">
      <c r="AG7133" s="839" t="s">
        <v>12317</v>
      </c>
      <c r="AH7133" t="s">
        <v>11262</v>
      </c>
      <c r="AI7133" s="840">
        <v>0</v>
      </c>
    </row>
    <row r="7134" spans="33:35" ht="15" customHeight="1">
      <c r="AG7134" s="839" t="s">
        <v>12318</v>
      </c>
      <c r="AH7134" t="s">
        <v>11263</v>
      </c>
      <c r="AI7134" s="840">
        <v>0.42199999999999999</v>
      </c>
    </row>
    <row r="7135" spans="33:35" ht="15" customHeight="1">
      <c r="AG7135" s="839" t="s">
        <v>12319</v>
      </c>
      <c r="AH7135" t="s">
        <v>11264</v>
      </c>
      <c r="AI7135" s="840">
        <v>0</v>
      </c>
    </row>
    <row r="7136" spans="33:35" ht="15" customHeight="1">
      <c r="AG7136" s="839" t="s">
        <v>12320</v>
      </c>
      <c r="AH7136" t="s">
        <v>11265</v>
      </c>
      <c r="AI7136" s="840">
        <v>0.26600000000000001</v>
      </c>
    </row>
    <row r="7137" spans="33:35" ht="15" customHeight="1">
      <c r="AG7137" s="839" t="s">
        <v>12321</v>
      </c>
      <c r="AH7137" t="s">
        <v>11266</v>
      </c>
      <c r="AI7137" s="840">
        <v>0.13799999999999998</v>
      </c>
    </row>
    <row r="7138" spans="33:35" ht="15" customHeight="1">
      <c r="AG7138" s="839" t="s">
        <v>12322</v>
      </c>
      <c r="AH7138" t="s">
        <v>11267</v>
      </c>
      <c r="AI7138" s="840">
        <v>0.28800000000000003</v>
      </c>
    </row>
    <row r="7139" spans="33:35" ht="15" customHeight="1">
      <c r="AG7139" s="839" t="s">
        <v>12323</v>
      </c>
      <c r="AH7139" t="s">
        <v>11268</v>
      </c>
      <c r="AI7139" s="840">
        <v>0.24600000000000002</v>
      </c>
    </row>
    <row r="7140" spans="33:35" ht="15" customHeight="1">
      <c r="AG7140" s="839" t="s">
        <v>12324</v>
      </c>
      <c r="AH7140" t="s">
        <v>11269</v>
      </c>
      <c r="AI7140" s="840">
        <v>0.20499999999999999</v>
      </c>
    </row>
    <row r="7141" spans="33:35" ht="15" customHeight="1">
      <c r="AG7141" s="839" t="s">
        <v>12325</v>
      </c>
      <c r="AH7141" t="s">
        <v>11270</v>
      </c>
      <c r="AI7141" s="840">
        <v>0.46099999999999997</v>
      </c>
    </row>
    <row r="7142" spans="33:35" ht="15" customHeight="1">
      <c r="AG7142" s="839" t="s">
        <v>12326</v>
      </c>
      <c r="AH7142" t="s">
        <v>11271</v>
      </c>
      <c r="AI7142" s="840">
        <v>0</v>
      </c>
    </row>
    <row r="7143" spans="33:35" ht="15" customHeight="1">
      <c r="AG7143" s="839" t="s">
        <v>12327</v>
      </c>
      <c r="AH7143" t="s">
        <v>11272</v>
      </c>
      <c r="AI7143" s="840">
        <v>0.91</v>
      </c>
    </row>
    <row r="7144" spans="33:35" ht="15" customHeight="1">
      <c r="AG7144" s="839" t="s">
        <v>12328</v>
      </c>
      <c r="AH7144" t="s">
        <v>11273</v>
      </c>
      <c r="AI7144" s="840">
        <v>0</v>
      </c>
    </row>
    <row r="7145" spans="33:35" ht="15" customHeight="1">
      <c r="AG7145" s="839" t="s">
        <v>12329</v>
      </c>
      <c r="AH7145" t="s">
        <v>11274</v>
      </c>
      <c r="AI7145" s="840">
        <v>0.91900000000000004</v>
      </c>
    </row>
    <row r="7146" spans="33:35" ht="15" customHeight="1">
      <c r="AG7146" s="839" t="s">
        <v>12330</v>
      </c>
      <c r="AH7146" t="s">
        <v>11275</v>
      </c>
      <c r="AI7146" s="840">
        <v>0.84599999999999997</v>
      </c>
    </row>
    <row r="7147" spans="33:35" ht="15" customHeight="1">
      <c r="AG7147" s="839" t="s">
        <v>12331</v>
      </c>
      <c r="AH7147" t="s">
        <v>11276</v>
      </c>
      <c r="AI7147" s="840">
        <v>0.52800000000000002</v>
      </c>
    </row>
    <row r="7148" spans="33:35" ht="15" customHeight="1">
      <c r="AG7148" s="839" t="s">
        <v>12332</v>
      </c>
      <c r="AH7148" t="s">
        <v>11277</v>
      </c>
      <c r="AI7148" s="840">
        <v>0</v>
      </c>
    </row>
    <row r="7149" spans="33:35" ht="15" customHeight="1">
      <c r="AG7149" s="839" t="s">
        <v>12333</v>
      </c>
      <c r="AH7149" t="s">
        <v>11278</v>
      </c>
      <c r="AI7149" s="840">
        <v>0.34</v>
      </c>
    </row>
    <row r="7150" spans="33:35" ht="15" customHeight="1">
      <c r="AG7150" s="839" t="s">
        <v>12334</v>
      </c>
      <c r="AH7150" t="s">
        <v>11279</v>
      </c>
      <c r="AI7150" s="840">
        <v>0.29599999999999999</v>
      </c>
    </row>
    <row r="7151" spans="33:35" ht="15" customHeight="1">
      <c r="AG7151" s="839" t="s">
        <v>12335</v>
      </c>
      <c r="AH7151" t="s">
        <v>11280</v>
      </c>
      <c r="AI7151" s="840">
        <v>0.42399999999999999</v>
      </c>
    </row>
    <row r="7152" spans="33:35" ht="15" customHeight="1">
      <c r="AG7152" s="839" t="s">
        <v>12336</v>
      </c>
      <c r="AH7152" t="s">
        <v>11281</v>
      </c>
      <c r="AI7152" s="840">
        <v>0.19900000000000001</v>
      </c>
    </row>
    <row r="7153" spans="33:35" ht="15" customHeight="1">
      <c r="AG7153" s="839" t="s">
        <v>12337</v>
      </c>
      <c r="AH7153" t="s">
        <v>11282</v>
      </c>
      <c r="AI7153" s="840">
        <v>0</v>
      </c>
    </row>
    <row r="7154" spans="33:35" ht="15" customHeight="1">
      <c r="AG7154" s="839" t="s">
        <v>12338</v>
      </c>
      <c r="AH7154" t="s">
        <v>11283</v>
      </c>
      <c r="AI7154" s="840">
        <v>0.58399999999999996</v>
      </c>
    </row>
    <row r="7155" spans="33:35" ht="15" customHeight="1">
      <c r="AG7155" s="839" t="s">
        <v>12339</v>
      </c>
      <c r="AH7155" t="s">
        <v>11284</v>
      </c>
      <c r="AI7155" s="840">
        <v>0</v>
      </c>
    </row>
    <row r="7156" spans="33:35" ht="15" customHeight="1">
      <c r="AG7156" s="839" t="s">
        <v>12340</v>
      </c>
      <c r="AH7156" t="s">
        <v>11285</v>
      </c>
      <c r="AI7156" s="840">
        <v>0.21199999999999999</v>
      </c>
    </row>
    <row r="7157" spans="33:35" ht="15" customHeight="1">
      <c r="AG7157" s="839" t="s">
        <v>12341</v>
      </c>
      <c r="AH7157" t="s">
        <v>11286</v>
      </c>
      <c r="AI7157" s="840">
        <v>0.318</v>
      </c>
    </row>
    <row r="7158" spans="33:35" ht="15" customHeight="1">
      <c r="AG7158" s="839" t="s">
        <v>12342</v>
      </c>
      <c r="AH7158" t="s">
        <v>11287</v>
      </c>
      <c r="AI7158" s="840">
        <v>0.33900000000000002</v>
      </c>
    </row>
    <row r="7159" spans="33:35" ht="15" customHeight="1">
      <c r="AG7159" s="839" t="s">
        <v>12343</v>
      </c>
      <c r="AH7159" t="s">
        <v>11288</v>
      </c>
      <c r="AI7159" s="840">
        <v>0.33700000000000002</v>
      </c>
    </row>
    <row r="7160" spans="33:35" ht="15" customHeight="1">
      <c r="AG7160" s="839" t="s">
        <v>12344</v>
      </c>
      <c r="AH7160" t="s">
        <v>11289</v>
      </c>
      <c r="AI7160" s="840">
        <v>0.35499999999999998</v>
      </c>
    </row>
    <row r="7161" spans="33:35" ht="15" customHeight="1">
      <c r="AG7161" s="839" t="s">
        <v>12345</v>
      </c>
      <c r="AH7161" t="s">
        <v>11290</v>
      </c>
      <c r="AI7161" s="840">
        <v>0.61099999999999999</v>
      </c>
    </row>
    <row r="7162" spans="33:35" ht="15" customHeight="1">
      <c r="AG7162" s="839" t="s">
        <v>12346</v>
      </c>
      <c r="AH7162" t="s">
        <v>11291</v>
      </c>
      <c r="AI7162" s="840">
        <v>0</v>
      </c>
    </row>
    <row r="7163" spans="33:35" ht="15" customHeight="1">
      <c r="AG7163" s="839" t="s">
        <v>12347</v>
      </c>
      <c r="AH7163" t="s">
        <v>11292</v>
      </c>
      <c r="AI7163" s="840">
        <v>0.39300000000000002</v>
      </c>
    </row>
    <row r="7164" spans="33:35" ht="15" customHeight="1">
      <c r="AG7164" s="839" t="s">
        <v>12348</v>
      </c>
      <c r="AH7164" t="s">
        <v>11293</v>
      </c>
      <c r="AI7164" s="840">
        <v>0.53300000000000003</v>
      </c>
    </row>
    <row r="7165" spans="33:35" ht="15" customHeight="1">
      <c r="AG7165" s="839" t="s">
        <v>12349</v>
      </c>
      <c r="AH7165" t="s">
        <v>11294</v>
      </c>
      <c r="AI7165" s="840">
        <v>0</v>
      </c>
    </row>
    <row r="7166" spans="33:35" ht="15" customHeight="1">
      <c r="AG7166" s="839" t="s">
        <v>12350</v>
      </c>
      <c r="AH7166" t="s">
        <v>11295</v>
      </c>
      <c r="AI7166" s="840">
        <v>0.24600000000000002</v>
      </c>
    </row>
    <row r="7167" spans="33:35" ht="15" customHeight="1">
      <c r="AG7167" s="839" t="s">
        <v>12351</v>
      </c>
      <c r="AH7167" t="s">
        <v>11296</v>
      </c>
      <c r="AI7167" s="840">
        <v>0</v>
      </c>
    </row>
    <row r="7168" spans="33:35" ht="15" customHeight="1">
      <c r="AG7168" s="839" t="s">
        <v>12352</v>
      </c>
      <c r="AH7168" t="s">
        <v>11297</v>
      </c>
      <c r="AI7168" s="840">
        <v>0</v>
      </c>
    </row>
    <row r="7169" spans="33:35" ht="15" customHeight="1">
      <c r="AG7169" s="839" t="s">
        <v>12353</v>
      </c>
      <c r="AH7169" t="s">
        <v>11298</v>
      </c>
      <c r="AI7169" s="840">
        <v>0.63500000000000001</v>
      </c>
    </row>
    <row r="7170" spans="33:35" ht="15" customHeight="1">
      <c r="AG7170" s="839" t="s">
        <v>12354</v>
      </c>
      <c r="AH7170" t="s">
        <v>11299</v>
      </c>
      <c r="AI7170" s="840">
        <v>0.63200000000000001</v>
      </c>
    </row>
    <row r="7171" spans="33:35" ht="15" customHeight="1">
      <c r="AG7171" s="839" t="s">
        <v>12355</v>
      </c>
      <c r="AH7171" t="s">
        <v>11300</v>
      </c>
      <c r="AI7171" s="840">
        <v>0.64400000000000002</v>
      </c>
    </row>
    <row r="7172" spans="33:35" ht="15" customHeight="1">
      <c r="AG7172" s="839" t="s">
        <v>12356</v>
      </c>
      <c r="AH7172" t="s">
        <v>11301</v>
      </c>
      <c r="AI7172" s="840">
        <v>0.72599999999999998</v>
      </c>
    </row>
    <row r="7173" spans="33:35" ht="15" customHeight="1">
      <c r="AG7173" s="839" t="s">
        <v>12357</v>
      </c>
      <c r="AH7173" t="s">
        <v>11302</v>
      </c>
      <c r="AI7173" s="840">
        <v>0</v>
      </c>
    </row>
    <row r="7174" spans="33:35" ht="15" customHeight="1">
      <c r="AG7174" s="839" t="s">
        <v>12358</v>
      </c>
      <c r="AH7174" t="s">
        <v>11303</v>
      </c>
      <c r="AI7174" s="840">
        <v>0</v>
      </c>
    </row>
    <row r="7175" spans="33:35" ht="15" customHeight="1">
      <c r="AG7175" s="839" t="s">
        <v>12359</v>
      </c>
      <c r="AH7175" t="s">
        <v>11304</v>
      </c>
      <c r="AI7175" s="840">
        <v>0.41800000000000004</v>
      </c>
    </row>
    <row r="7176" spans="33:35" ht="15" customHeight="1">
      <c r="AG7176" s="839" t="s">
        <v>12360</v>
      </c>
      <c r="AH7176" t="s">
        <v>11305</v>
      </c>
      <c r="AI7176" s="840">
        <v>0</v>
      </c>
    </row>
    <row r="7177" spans="33:35" ht="15" customHeight="1">
      <c r="AG7177" s="839" t="s">
        <v>12361</v>
      </c>
      <c r="AH7177" t="s">
        <v>11306</v>
      </c>
      <c r="AI7177" s="840">
        <v>0</v>
      </c>
    </row>
    <row r="7178" spans="33:35" ht="15" customHeight="1">
      <c r="AG7178" s="839" t="s">
        <v>12362</v>
      </c>
      <c r="AH7178" t="s">
        <v>11307</v>
      </c>
      <c r="AI7178" s="840">
        <v>0</v>
      </c>
    </row>
    <row r="7179" spans="33:35" ht="15" customHeight="1">
      <c r="AG7179" s="839" t="s">
        <v>12363</v>
      </c>
      <c r="AH7179" t="s">
        <v>11308</v>
      </c>
      <c r="AI7179" s="840">
        <v>0</v>
      </c>
    </row>
    <row r="7180" spans="33:35" ht="15" customHeight="1">
      <c r="AG7180" s="839" t="s">
        <v>12364</v>
      </c>
      <c r="AH7180" t="s">
        <v>11309</v>
      </c>
      <c r="AI7180" s="840">
        <v>0</v>
      </c>
    </row>
    <row r="7181" spans="33:35" ht="15" customHeight="1">
      <c r="AG7181" s="839" t="s">
        <v>12365</v>
      </c>
      <c r="AH7181" t="s">
        <v>11310</v>
      </c>
      <c r="AI7181" s="840">
        <v>0</v>
      </c>
    </row>
    <row r="7182" spans="33:35" ht="15" customHeight="1">
      <c r="AG7182" s="839" t="s">
        <v>12366</v>
      </c>
      <c r="AH7182" t="s">
        <v>11311</v>
      </c>
      <c r="AI7182" s="840">
        <v>0</v>
      </c>
    </row>
    <row r="7183" spans="33:35" ht="15" customHeight="1">
      <c r="AG7183" s="839" t="s">
        <v>12367</v>
      </c>
      <c r="AH7183" t="s">
        <v>11312</v>
      </c>
      <c r="AI7183" s="840">
        <v>0</v>
      </c>
    </row>
    <row r="7184" spans="33:35" ht="15" customHeight="1">
      <c r="AG7184" s="839" t="s">
        <v>12368</v>
      </c>
      <c r="AH7184" t="s">
        <v>11313</v>
      </c>
      <c r="AI7184" s="840">
        <v>0</v>
      </c>
    </row>
    <row r="7185" spans="33:35" ht="15" customHeight="1">
      <c r="AG7185" s="839" t="s">
        <v>12369</v>
      </c>
      <c r="AH7185" t="s">
        <v>11314</v>
      </c>
      <c r="AI7185" s="840">
        <v>0</v>
      </c>
    </row>
    <row r="7186" spans="33:35" ht="15" customHeight="1">
      <c r="AG7186" s="839" t="s">
        <v>12370</v>
      </c>
      <c r="AH7186" t="s">
        <v>11315</v>
      </c>
      <c r="AI7186" s="840">
        <v>0</v>
      </c>
    </row>
    <row r="7187" spans="33:35" ht="15" customHeight="1">
      <c r="AG7187" s="839" t="s">
        <v>12371</v>
      </c>
      <c r="AH7187" t="s">
        <v>11316</v>
      </c>
      <c r="AI7187" s="840">
        <v>0.42199999999999999</v>
      </c>
    </row>
    <row r="7188" spans="33:35" ht="15" customHeight="1">
      <c r="AG7188" s="839" t="s">
        <v>12372</v>
      </c>
      <c r="AH7188" t="s">
        <v>11317</v>
      </c>
      <c r="AI7188" s="840">
        <v>0</v>
      </c>
    </row>
    <row r="7189" spans="33:35" ht="15" customHeight="1">
      <c r="AG7189" s="839" t="s">
        <v>12373</v>
      </c>
      <c r="AH7189" t="s">
        <v>11318</v>
      </c>
      <c r="AI7189" s="840">
        <v>0.55599999999999994</v>
      </c>
    </row>
    <row r="7190" spans="33:35" ht="15" customHeight="1">
      <c r="AG7190" s="839" t="s">
        <v>12374</v>
      </c>
      <c r="AH7190" t="s">
        <v>11319</v>
      </c>
      <c r="AI7190" s="840">
        <v>0.496</v>
      </c>
    </row>
    <row r="7191" spans="33:35" ht="15" customHeight="1">
      <c r="AG7191" s="839" t="s">
        <v>12375</v>
      </c>
      <c r="AH7191" t="s">
        <v>11320</v>
      </c>
      <c r="AI7191" s="840">
        <v>0.54400000000000004</v>
      </c>
    </row>
    <row r="7192" spans="33:35" ht="15" customHeight="1">
      <c r="AG7192" s="839" t="s">
        <v>12376</v>
      </c>
      <c r="AH7192" t="s">
        <v>11321</v>
      </c>
      <c r="AI7192" s="840">
        <v>0.55400000000000005</v>
      </c>
    </row>
    <row r="7193" spans="33:35" ht="15" customHeight="1">
      <c r="AG7193" s="839" t="s">
        <v>12377</v>
      </c>
      <c r="AH7193" t="s">
        <v>11322</v>
      </c>
      <c r="AI7193" s="840">
        <v>2.3E-2</v>
      </c>
    </row>
    <row r="7194" spans="33:35" ht="15" customHeight="1">
      <c r="AG7194" s="839" t="s">
        <v>12378</v>
      </c>
      <c r="AH7194" t="s">
        <v>11323</v>
      </c>
      <c r="AI7194" s="840">
        <v>0.66100000000000003</v>
      </c>
    </row>
    <row r="7195" spans="33:35" ht="15" customHeight="1">
      <c r="AG7195" s="839" t="s">
        <v>12379</v>
      </c>
      <c r="AH7195" t="s">
        <v>11324</v>
      </c>
      <c r="AI7195" s="840">
        <v>0.36799999999999999</v>
      </c>
    </row>
    <row r="7196" spans="33:35" ht="15" customHeight="1">
      <c r="AG7196" s="839" t="s">
        <v>12380</v>
      </c>
      <c r="AH7196" t="s">
        <v>11325</v>
      </c>
      <c r="AI7196" s="840">
        <v>0.35199999999999998</v>
      </c>
    </row>
    <row r="7197" spans="33:35" ht="15" customHeight="1">
      <c r="AG7197" s="839" t="s">
        <v>12381</v>
      </c>
      <c r="AH7197" t="s">
        <v>11326</v>
      </c>
      <c r="AI7197" s="840">
        <v>0.59899999999999998</v>
      </c>
    </row>
    <row r="7198" spans="33:35" ht="15" customHeight="1">
      <c r="AG7198" s="839" t="s">
        <v>12382</v>
      </c>
      <c r="AH7198" t="s">
        <v>11327</v>
      </c>
      <c r="AI7198" s="840">
        <v>0.377</v>
      </c>
    </row>
    <row r="7199" spans="33:35" ht="15" customHeight="1">
      <c r="AG7199" s="839" t="s">
        <v>12383</v>
      </c>
      <c r="AH7199" t="s">
        <v>11328</v>
      </c>
      <c r="AI7199" s="840">
        <v>0.35399999999999998</v>
      </c>
    </row>
    <row r="7200" spans="33:35" ht="15" customHeight="1">
      <c r="AG7200" s="839" t="s">
        <v>12384</v>
      </c>
      <c r="AH7200" t="s">
        <v>11329</v>
      </c>
      <c r="AI7200" s="840">
        <v>0.36000000000000004</v>
      </c>
    </row>
    <row r="7201" spans="33:35" ht="15" customHeight="1">
      <c r="AG7201" s="839" t="s">
        <v>12385</v>
      </c>
      <c r="AH7201" t="s">
        <v>11330</v>
      </c>
      <c r="AI7201" s="840">
        <v>0</v>
      </c>
    </row>
    <row r="7202" spans="33:35" ht="15" customHeight="1">
      <c r="AG7202" s="839" t="s">
        <v>12386</v>
      </c>
      <c r="AH7202" t="s">
        <v>11331</v>
      </c>
      <c r="AI7202" s="840">
        <v>0</v>
      </c>
    </row>
    <row r="7203" spans="33:35" ht="15" customHeight="1">
      <c r="AG7203" s="839" t="s">
        <v>12387</v>
      </c>
      <c r="AH7203" t="s">
        <v>11332</v>
      </c>
      <c r="AI7203" s="840">
        <v>0.42899999999999999</v>
      </c>
    </row>
    <row r="7204" spans="33:35" ht="15" customHeight="1">
      <c r="AG7204" s="839" t="s">
        <v>12388</v>
      </c>
      <c r="AH7204" t="s">
        <v>11333</v>
      </c>
      <c r="AI7204" s="840">
        <v>0.45700000000000002</v>
      </c>
    </row>
    <row r="7205" spans="33:35" ht="15" customHeight="1">
      <c r="AG7205" s="839" t="s">
        <v>12389</v>
      </c>
      <c r="AH7205" t="s">
        <v>11334</v>
      </c>
      <c r="AI7205" s="840">
        <v>0.627</v>
      </c>
    </row>
    <row r="7206" spans="33:35" ht="15" customHeight="1">
      <c r="AG7206" s="839" t="s">
        <v>12390</v>
      </c>
      <c r="AH7206" t="s">
        <v>11335</v>
      </c>
      <c r="AI7206" s="840">
        <v>0</v>
      </c>
    </row>
    <row r="7207" spans="33:35" ht="15" customHeight="1">
      <c r="AG7207" s="839" t="s">
        <v>12391</v>
      </c>
      <c r="AH7207" t="s">
        <v>11336</v>
      </c>
      <c r="AI7207" s="840">
        <v>0.17399999999999999</v>
      </c>
    </row>
    <row r="7208" spans="33:35" ht="15" customHeight="1">
      <c r="AG7208" s="839" t="s">
        <v>12392</v>
      </c>
      <c r="AH7208" t="s">
        <v>11337</v>
      </c>
      <c r="AI7208" s="840">
        <v>0.26200000000000001</v>
      </c>
    </row>
    <row r="7209" spans="33:35" ht="15" customHeight="1">
      <c r="AG7209" s="839" t="s">
        <v>12393</v>
      </c>
      <c r="AH7209" t="s">
        <v>11338</v>
      </c>
      <c r="AI7209" s="840">
        <v>0.34799999999999998</v>
      </c>
    </row>
    <row r="7210" spans="33:35" ht="15" customHeight="1">
      <c r="AG7210" s="839" t="s">
        <v>12394</v>
      </c>
      <c r="AH7210" t="s">
        <v>11339</v>
      </c>
      <c r="AI7210" s="840">
        <v>0.32</v>
      </c>
    </row>
    <row r="7211" spans="33:35" ht="15" customHeight="1">
      <c r="AG7211" s="839" t="s">
        <v>12395</v>
      </c>
      <c r="AH7211" t="s">
        <v>11340</v>
      </c>
      <c r="AI7211" s="840">
        <v>0.42499999999999999</v>
      </c>
    </row>
    <row r="7212" spans="33:35" ht="15" customHeight="1">
      <c r="AG7212" s="839" t="s">
        <v>12396</v>
      </c>
      <c r="AH7212" t="s">
        <v>11341</v>
      </c>
      <c r="AI7212" s="840">
        <v>0</v>
      </c>
    </row>
    <row r="7213" spans="33:35" ht="15" customHeight="1">
      <c r="AG7213" s="839" t="s">
        <v>12397</v>
      </c>
      <c r="AH7213" t="s">
        <v>4642</v>
      </c>
      <c r="AI7213" s="840">
        <v>0.38600000000000001</v>
      </c>
    </row>
    <row r="7214" spans="33:35" ht="15" customHeight="1">
      <c r="AG7214" s="839" t="s">
        <v>12398</v>
      </c>
      <c r="AH7214" t="s">
        <v>11342</v>
      </c>
      <c r="AI7214" s="840">
        <v>0.20399999999999999</v>
      </c>
    </row>
    <row r="7215" spans="33:35" ht="15" customHeight="1">
      <c r="AG7215" s="839" t="s">
        <v>12399</v>
      </c>
      <c r="AH7215" t="s">
        <v>11343</v>
      </c>
      <c r="AI7215" s="840">
        <v>0.42199999999999999</v>
      </c>
    </row>
    <row r="7216" spans="33:35" ht="15" customHeight="1">
      <c r="AG7216" s="839" t="s">
        <v>12400</v>
      </c>
      <c r="AH7216" t="s">
        <v>11344</v>
      </c>
      <c r="AI7216" s="840">
        <v>0.56099999999999994</v>
      </c>
    </row>
    <row r="7217" spans="33:35" ht="15" customHeight="1">
      <c r="AG7217" s="839" t="s">
        <v>12401</v>
      </c>
      <c r="AH7217" t="s">
        <v>11345</v>
      </c>
      <c r="AI7217" s="840">
        <v>0.34499999999999997</v>
      </c>
    </row>
    <row r="7218" spans="33:35" ht="15" customHeight="1">
      <c r="AG7218" s="839" t="s">
        <v>12402</v>
      </c>
      <c r="AH7218" t="s">
        <v>11346</v>
      </c>
      <c r="AI7218" s="840">
        <v>0.27099999999999996</v>
      </c>
    </row>
    <row r="7219" spans="33:35" ht="15" customHeight="1">
      <c r="AG7219" s="839" t="s">
        <v>12403</v>
      </c>
      <c r="AH7219" t="s">
        <v>11347</v>
      </c>
      <c r="AI7219" s="840">
        <v>0.63300000000000001</v>
      </c>
    </row>
    <row r="7220" spans="33:35" ht="15" customHeight="1">
      <c r="AG7220" s="839" t="s">
        <v>12404</v>
      </c>
      <c r="AH7220" t="s">
        <v>11348</v>
      </c>
      <c r="AI7220" s="840">
        <v>0.107</v>
      </c>
    </row>
    <row r="7221" spans="33:35" ht="15" customHeight="1">
      <c r="AG7221" s="839" t="s">
        <v>12405</v>
      </c>
      <c r="AH7221" t="s">
        <v>11349</v>
      </c>
      <c r="AI7221" s="840">
        <v>0.60400000000000009</v>
      </c>
    </row>
    <row r="7222" spans="33:35" ht="15" customHeight="1">
      <c r="AG7222" s="839" t="s">
        <v>12406</v>
      </c>
      <c r="AH7222" t="s">
        <v>11350</v>
      </c>
      <c r="AI7222" s="840">
        <v>0.441</v>
      </c>
    </row>
    <row r="7223" spans="33:35" ht="15" customHeight="1">
      <c r="AG7223" s="839" t="s">
        <v>12407</v>
      </c>
      <c r="AH7223" t="s">
        <v>11351</v>
      </c>
      <c r="AI7223" s="840">
        <v>0.42700000000000005</v>
      </c>
    </row>
    <row r="7224" spans="33:35" ht="15" customHeight="1">
      <c r="AG7224" s="839" t="s">
        <v>12408</v>
      </c>
      <c r="AH7224" t="s">
        <v>11352</v>
      </c>
      <c r="AI7224" s="840">
        <v>0.30599999999999999</v>
      </c>
    </row>
    <row r="7225" spans="33:35" ht="15" customHeight="1">
      <c r="AG7225" s="839" t="s">
        <v>12409</v>
      </c>
      <c r="AH7225" t="s">
        <v>11353</v>
      </c>
      <c r="AI7225" s="840">
        <v>0</v>
      </c>
    </row>
    <row r="7226" spans="33:35" ht="15" customHeight="1">
      <c r="AG7226" s="839" t="s">
        <v>12410</v>
      </c>
      <c r="AH7226" t="s">
        <v>11354</v>
      </c>
      <c r="AI7226" s="840">
        <v>0.39900000000000002</v>
      </c>
    </row>
    <row r="7227" spans="33:35" ht="15" customHeight="1">
      <c r="AG7227" s="839" t="s">
        <v>12411</v>
      </c>
      <c r="AH7227" t="s">
        <v>11355</v>
      </c>
      <c r="AI7227" s="840">
        <v>0.53200000000000003</v>
      </c>
    </row>
    <row r="7228" spans="33:35" ht="15" customHeight="1">
      <c r="AG7228" s="839" t="s">
        <v>12412</v>
      </c>
      <c r="AH7228" t="s">
        <v>11356</v>
      </c>
      <c r="AI7228" s="840">
        <v>0.48899999999999993</v>
      </c>
    </row>
    <row r="7229" spans="33:35" ht="15" customHeight="1">
      <c r="AG7229" s="839" t="s">
        <v>12413</v>
      </c>
      <c r="AH7229" t="s">
        <v>3965</v>
      </c>
      <c r="AI7229" s="840">
        <v>0.61799999999999999</v>
      </c>
    </row>
    <row r="7230" spans="33:35" ht="15" customHeight="1">
      <c r="AG7230" s="839" t="s">
        <v>12414</v>
      </c>
      <c r="AH7230" t="s">
        <v>11357</v>
      </c>
      <c r="AI7230" s="840">
        <v>0.38300000000000001</v>
      </c>
    </row>
    <row r="7231" spans="33:35" ht="15" customHeight="1">
      <c r="AG7231" s="839" t="s">
        <v>12415</v>
      </c>
      <c r="AH7231" t="s">
        <v>11358</v>
      </c>
      <c r="AI7231" s="840">
        <v>0</v>
      </c>
    </row>
    <row r="7232" spans="33:35" ht="15" customHeight="1">
      <c r="AG7232" s="839" t="s">
        <v>12416</v>
      </c>
      <c r="AH7232" t="s">
        <v>11359</v>
      </c>
      <c r="AI7232" s="840">
        <v>0</v>
      </c>
    </row>
    <row r="7233" spans="33:35" ht="15" customHeight="1">
      <c r="AG7233" s="839" t="s">
        <v>12417</v>
      </c>
      <c r="AH7233" t="s">
        <v>11360</v>
      </c>
      <c r="AI7233" s="840">
        <v>0.59399999999999997</v>
      </c>
    </row>
    <row r="7234" spans="33:35" ht="15" customHeight="1">
      <c r="AG7234" s="839" t="s">
        <v>12418</v>
      </c>
      <c r="AH7234" t="s">
        <v>11361</v>
      </c>
      <c r="AI7234" s="840">
        <v>0.433</v>
      </c>
    </row>
    <row r="7235" spans="33:35" ht="15" customHeight="1">
      <c r="AG7235" s="839" t="s">
        <v>12419</v>
      </c>
      <c r="AH7235" t="s">
        <v>11362</v>
      </c>
      <c r="AI7235" s="840">
        <v>3.0000000000000001E-3</v>
      </c>
    </row>
    <row r="7236" spans="33:35" ht="15" customHeight="1">
      <c r="AG7236" s="839" t="s">
        <v>12420</v>
      </c>
      <c r="AH7236" t="s">
        <v>11363</v>
      </c>
      <c r="AI7236" s="840">
        <v>0.36299999999999999</v>
      </c>
    </row>
    <row r="7237" spans="33:35" ht="15" customHeight="1">
      <c r="AG7237" s="839" t="s">
        <v>12421</v>
      </c>
      <c r="AH7237" t="s">
        <v>11364</v>
      </c>
      <c r="AI7237" s="840">
        <v>0</v>
      </c>
    </row>
    <row r="7238" spans="33:35" ht="15" customHeight="1">
      <c r="AG7238" s="839" t="s">
        <v>12422</v>
      </c>
      <c r="AH7238" t="s">
        <v>11365</v>
      </c>
      <c r="AI7238" s="840">
        <v>0.124</v>
      </c>
    </row>
    <row r="7239" spans="33:35" ht="15" customHeight="1">
      <c r="AG7239" s="839" t="s">
        <v>12423</v>
      </c>
      <c r="AH7239" t="s">
        <v>11366</v>
      </c>
      <c r="AI7239" s="840">
        <v>0</v>
      </c>
    </row>
    <row r="7240" spans="33:35" ht="15" customHeight="1">
      <c r="AG7240" s="839" t="s">
        <v>12424</v>
      </c>
      <c r="AH7240" t="s">
        <v>11367</v>
      </c>
      <c r="AI7240" s="840">
        <v>0.43</v>
      </c>
    </row>
    <row r="7241" spans="33:35" ht="15" customHeight="1">
      <c r="AG7241" s="839" t="s">
        <v>12425</v>
      </c>
      <c r="AH7241" t="s">
        <v>11368</v>
      </c>
      <c r="AI7241" s="840">
        <v>0.51200000000000001</v>
      </c>
    </row>
    <row r="7242" spans="33:35" ht="15" customHeight="1">
      <c r="AG7242" s="839" t="s">
        <v>12426</v>
      </c>
      <c r="AH7242" t="s">
        <v>11369</v>
      </c>
      <c r="AI7242" s="840">
        <v>0.46400000000000002</v>
      </c>
    </row>
    <row r="7243" spans="33:35" ht="15" customHeight="1">
      <c r="AG7243" s="839" t="s">
        <v>12427</v>
      </c>
      <c r="AH7243" t="s">
        <v>11370</v>
      </c>
      <c r="AI7243" s="840">
        <v>0.51200000000000001</v>
      </c>
    </row>
    <row r="7244" spans="33:35" ht="15" customHeight="1">
      <c r="AG7244" s="839" t="s">
        <v>12428</v>
      </c>
      <c r="AH7244" t="s">
        <v>11371</v>
      </c>
      <c r="AI7244" s="840">
        <v>0.45500000000000002</v>
      </c>
    </row>
    <row r="7245" spans="33:35" ht="15" customHeight="1">
      <c r="AG7245" s="839" t="s">
        <v>12429</v>
      </c>
      <c r="AH7245" t="s">
        <v>11372</v>
      </c>
      <c r="AI7245" s="840">
        <v>0</v>
      </c>
    </row>
    <row r="7246" spans="33:35" ht="15" customHeight="1">
      <c r="AG7246" s="839" t="s">
        <v>12430</v>
      </c>
      <c r="AH7246" t="s">
        <v>11373</v>
      </c>
      <c r="AI7246" s="840">
        <v>0.43</v>
      </c>
    </row>
    <row r="7247" spans="33:35" ht="15" customHeight="1">
      <c r="AG7247" s="839" t="s">
        <v>12431</v>
      </c>
      <c r="AH7247" t="s">
        <v>11374</v>
      </c>
      <c r="AI7247" s="840">
        <v>0</v>
      </c>
    </row>
    <row r="7248" spans="33:35" ht="15" customHeight="1">
      <c r="AG7248" s="839" t="s">
        <v>12432</v>
      </c>
      <c r="AH7248" t="s">
        <v>11375</v>
      </c>
      <c r="AI7248" s="840">
        <v>0.621</v>
      </c>
    </row>
    <row r="7249" spans="33:35" ht="15" customHeight="1">
      <c r="AG7249" s="839" t="s">
        <v>12433</v>
      </c>
      <c r="AH7249" t="s">
        <v>11376</v>
      </c>
      <c r="AI7249" s="840">
        <v>0.24600000000000002</v>
      </c>
    </row>
    <row r="7250" spans="33:35" ht="15" customHeight="1">
      <c r="AG7250" s="839" t="s">
        <v>12434</v>
      </c>
      <c r="AH7250" t="s">
        <v>11377</v>
      </c>
      <c r="AI7250" s="840">
        <v>0.56499999999999995</v>
      </c>
    </row>
    <row r="7251" spans="33:35" ht="15" customHeight="1">
      <c r="AG7251" s="839" t="s">
        <v>12435</v>
      </c>
      <c r="AH7251" t="s">
        <v>11378</v>
      </c>
      <c r="AI7251" s="840">
        <v>0.26300000000000001</v>
      </c>
    </row>
    <row r="7252" spans="33:35" ht="15" customHeight="1">
      <c r="AG7252" s="839" t="s">
        <v>12436</v>
      </c>
      <c r="AH7252" t="s">
        <v>11379</v>
      </c>
      <c r="AI7252" s="840">
        <v>0.57899999999999996</v>
      </c>
    </row>
    <row r="7253" spans="33:35" ht="15" customHeight="1">
      <c r="AG7253" s="839" t="s">
        <v>12437</v>
      </c>
      <c r="AH7253" t="s">
        <v>11380</v>
      </c>
      <c r="AI7253" s="840">
        <v>0.66200000000000003</v>
      </c>
    </row>
    <row r="7254" spans="33:35" ht="15" customHeight="1">
      <c r="AG7254" s="839" t="s">
        <v>12438</v>
      </c>
      <c r="AH7254" t="s">
        <v>11381</v>
      </c>
      <c r="AI7254" s="840">
        <v>0.58299999999999996</v>
      </c>
    </row>
    <row r="7255" spans="33:35" ht="15" customHeight="1">
      <c r="AG7255" s="839" t="s">
        <v>12439</v>
      </c>
      <c r="AH7255" t="s">
        <v>11382</v>
      </c>
      <c r="AI7255" s="840">
        <v>0.55400000000000005</v>
      </c>
    </row>
    <row r="7256" spans="33:35" ht="15" customHeight="1">
      <c r="AG7256" s="839" t="s">
        <v>12440</v>
      </c>
      <c r="AH7256" t="s">
        <v>11383</v>
      </c>
      <c r="AI7256" s="840">
        <v>0.60299999999999998</v>
      </c>
    </row>
    <row r="7257" spans="33:35" ht="15" customHeight="1">
      <c r="AG7257" s="839" t="s">
        <v>12441</v>
      </c>
      <c r="AH7257" t="s">
        <v>11384</v>
      </c>
      <c r="AI7257" s="840">
        <v>0.58100000000000007</v>
      </c>
    </row>
    <row r="7258" spans="33:35" ht="15" customHeight="1">
      <c r="AG7258" s="839" t="s">
        <v>12442</v>
      </c>
      <c r="AH7258" t="s">
        <v>11385</v>
      </c>
      <c r="AI7258" s="840">
        <v>0.40099999999999997</v>
      </c>
    </row>
    <row r="7259" spans="33:35" ht="15" customHeight="1">
      <c r="AG7259" s="839" t="s">
        <v>12443</v>
      </c>
      <c r="AH7259" t="s">
        <v>11386</v>
      </c>
      <c r="AI7259" s="840">
        <v>0.40600000000000003</v>
      </c>
    </row>
    <row r="7260" spans="33:35" ht="15" customHeight="1">
      <c r="AG7260" s="839" t="s">
        <v>12444</v>
      </c>
      <c r="AH7260" t="s">
        <v>11387</v>
      </c>
      <c r="AI7260" s="840">
        <v>0.38800000000000001</v>
      </c>
    </row>
    <row r="7261" spans="33:35" ht="15" customHeight="1">
      <c r="AG7261" s="839" t="s">
        <v>12445</v>
      </c>
      <c r="AH7261" t="s">
        <v>11388</v>
      </c>
      <c r="AI7261" s="840">
        <v>0</v>
      </c>
    </row>
    <row r="7262" spans="33:35" ht="15" customHeight="1">
      <c r="AG7262" s="839" t="s">
        <v>12446</v>
      </c>
      <c r="AH7262" t="s">
        <v>11389</v>
      </c>
      <c r="AI7262" s="840">
        <v>0.377</v>
      </c>
    </row>
    <row r="7263" spans="33:35" ht="15" customHeight="1">
      <c r="AG7263" s="839" t="s">
        <v>12447</v>
      </c>
      <c r="AH7263" t="s">
        <v>11390</v>
      </c>
      <c r="AI7263" s="840">
        <v>0.627</v>
      </c>
    </row>
    <row r="7264" spans="33:35" ht="15" customHeight="1">
      <c r="AG7264" s="839" t="s">
        <v>12448</v>
      </c>
      <c r="AH7264" t="s">
        <v>11391</v>
      </c>
      <c r="AI7264" s="840">
        <v>0.46799999999999997</v>
      </c>
    </row>
    <row r="7265" spans="33:35" ht="15" customHeight="1">
      <c r="AG7265" s="839" t="s">
        <v>12449</v>
      </c>
      <c r="AH7265" t="s">
        <v>11392</v>
      </c>
      <c r="AI7265" s="840">
        <v>0.47600000000000003</v>
      </c>
    </row>
    <row r="7266" spans="33:35" ht="15" customHeight="1">
      <c r="AG7266" s="839" t="s">
        <v>12450</v>
      </c>
      <c r="AH7266" t="s">
        <v>11393</v>
      </c>
      <c r="AI7266" s="840">
        <v>0.41</v>
      </c>
    </row>
    <row r="7267" spans="33:35" ht="15" customHeight="1">
      <c r="AG7267" s="839" t="s">
        <v>12451</v>
      </c>
      <c r="AH7267" t="s">
        <v>11394</v>
      </c>
      <c r="AI7267" s="840">
        <v>0.42499999999999999</v>
      </c>
    </row>
    <row r="7268" spans="33:35" ht="15" customHeight="1">
      <c r="AG7268" s="839" t="s">
        <v>12452</v>
      </c>
      <c r="AH7268" t="s">
        <v>11395</v>
      </c>
      <c r="AI7268" s="840">
        <v>0.623</v>
      </c>
    </row>
    <row r="7269" spans="33:35" ht="15" customHeight="1">
      <c r="AG7269" s="839" t="s">
        <v>12453</v>
      </c>
      <c r="AH7269" t="s">
        <v>11396</v>
      </c>
      <c r="AI7269" s="840">
        <v>0</v>
      </c>
    </row>
    <row r="7270" spans="33:35" ht="15" customHeight="1">
      <c r="AG7270" s="839" t="s">
        <v>12454</v>
      </c>
      <c r="AH7270" t="s">
        <v>11397</v>
      </c>
      <c r="AI7270" s="840">
        <v>0.3</v>
      </c>
    </row>
    <row r="7271" spans="33:35" ht="15" customHeight="1">
      <c r="AG7271" s="839" t="s">
        <v>12455</v>
      </c>
      <c r="AH7271" t="s">
        <v>11398</v>
      </c>
      <c r="AI7271" s="840">
        <v>0</v>
      </c>
    </row>
    <row r="7272" spans="33:35" ht="15" customHeight="1">
      <c r="AG7272" s="839" t="s">
        <v>12456</v>
      </c>
      <c r="AH7272" t="s">
        <v>11399</v>
      </c>
      <c r="AI7272" s="840">
        <v>0.52899999999999991</v>
      </c>
    </row>
    <row r="7273" spans="33:35" ht="15" customHeight="1">
      <c r="AG7273" s="839" t="s">
        <v>12457</v>
      </c>
      <c r="AH7273" t="s">
        <v>11400</v>
      </c>
      <c r="AI7273" s="840">
        <v>0.433</v>
      </c>
    </row>
    <row r="7274" spans="33:35" ht="15" customHeight="1">
      <c r="AG7274" s="839" t="s">
        <v>12458</v>
      </c>
      <c r="AH7274" t="s">
        <v>11401</v>
      </c>
      <c r="AI7274" s="840">
        <v>0</v>
      </c>
    </row>
    <row r="7275" spans="33:35" ht="15" customHeight="1">
      <c r="AG7275" s="839" t="s">
        <v>12459</v>
      </c>
      <c r="AH7275" t="s">
        <v>11402</v>
      </c>
      <c r="AI7275" s="840">
        <v>0.63200000000000001</v>
      </c>
    </row>
    <row r="7276" spans="33:35" ht="15" customHeight="1">
      <c r="AG7276" s="839" t="s">
        <v>12460</v>
      </c>
      <c r="AH7276" t="s">
        <v>11403</v>
      </c>
      <c r="AI7276" s="840">
        <v>4.0000000000000001E-3</v>
      </c>
    </row>
    <row r="7277" spans="33:35" ht="15" customHeight="1">
      <c r="AG7277" s="839" t="s">
        <v>12461</v>
      </c>
      <c r="AH7277" t="s">
        <v>11404</v>
      </c>
      <c r="AI7277" s="840">
        <v>0.71199999999999997</v>
      </c>
    </row>
    <row r="7278" spans="33:35" ht="15" customHeight="1">
      <c r="AG7278" s="839" t="s">
        <v>12462</v>
      </c>
      <c r="AH7278" t="s">
        <v>11405</v>
      </c>
      <c r="AI7278" s="840">
        <v>9.8999999999999991E-2</v>
      </c>
    </row>
    <row r="7279" spans="33:35" ht="15" customHeight="1">
      <c r="AG7279" s="839" t="s">
        <v>12463</v>
      </c>
      <c r="AH7279" t="s">
        <v>11406</v>
      </c>
      <c r="AI7279" s="840">
        <v>0.26600000000000001</v>
      </c>
    </row>
    <row r="7280" spans="33:35" ht="15" customHeight="1">
      <c r="AG7280" s="839" t="s">
        <v>12464</v>
      </c>
      <c r="AH7280" t="s">
        <v>11407</v>
      </c>
      <c r="AI7280" s="840">
        <v>0.34499999999999997</v>
      </c>
    </row>
    <row r="7281" spans="33:35" ht="15" customHeight="1">
      <c r="AG7281" s="839" t="s">
        <v>12465</v>
      </c>
      <c r="AH7281" t="s">
        <v>11408</v>
      </c>
      <c r="AI7281" s="840">
        <v>0</v>
      </c>
    </row>
    <row r="7282" spans="33:35" ht="15" customHeight="1">
      <c r="AG7282" s="839" t="s">
        <v>12466</v>
      </c>
      <c r="AH7282" t="s">
        <v>11409</v>
      </c>
      <c r="AI7282" s="840">
        <v>0.36099999999999999</v>
      </c>
    </row>
    <row r="7283" spans="33:35" ht="15" customHeight="1">
      <c r="AG7283" s="839" t="s">
        <v>12467</v>
      </c>
      <c r="AH7283" t="s">
        <v>11410</v>
      </c>
      <c r="AI7283" s="840">
        <v>0.47499999999999998</v>
      </c>
    </row>
    <row r="7284" spans="33:35" ht="15" customHeight="1">
      <c r="AG7284" s="839" t="s">
        <v>12468</v>
      </c>
      <c r="AH7284" t="s">
        <v>11411</v>
      </c>
      <c r="AI7284" s="840">
        <v>0.47300000000000003</v>
      </c>
    </row>
    <row r="7285" spans="33:35" ht="15" customHeight="1">
      <c r="AG7285" s="839" t="s">
        <v>12469</v>
      </c>
      <c r="AH7285" t="s">
        <v>11412</v>
      </c>
      <c r="AI7285" s="840">
        <v>0</v>
      </c>
    </row>
    <row r="7286" spans="33:35" ht="15" customHeight="1">
      <c r="AG7286" s="839" t="s">
        <v>12470</v>
      </c>
      <c r="AH7286" t="s">
        <v>11413</v>
      </c>
      <c r="AI7286" s="840">
        <v>0.38800000000000001</v>
      </c>
    </row>
    <row r="7287" spans="33:35" ht="15" customHeight="1">
      <c r="AG7287" s="839" t="s">
        <v>12471</v>
      </c>
      <c r="AH7287" t="s">
        <v>11414</v>
      </c>
      <c r="AI7287" s="840">
        <v>0.443</v>
      </c>
    </row>
    <row r="7288" spans="33:35" ht="15" customHeight="1">
      <c r="AG7288" s="839" t="s">
        <v>12472</v>
      </c>
      <c r="AH7288" t="s">
        <v>11415</v>
      </c>
      <c r="AI7288" s="840">
        <v>0</v>
      </c>
    </row>
    <row r="7289" spans="33:35" ht="15" customHeight="1">
      <c r="AG7289" s="839" t="s">
        <v>12473</v>
      </c>
      <c r="AH7289" t="s">
        <v>11416</v>
      </c>
      <c r="AI7289" s="840">
        <v>0</v>
      </c>
    </row>
    <row r="7290" spans="33:35" ht="15" customHeight="1">
      <c r="AG7290" s="839" t="s">
        <v>12474</v>
      </c>
      <c r="AH7290" t="s">
        <v>11417</v>
      </c>
      <c r="AI7290" s="840">
        <v>0</v>
      </c>
    </row>
    <row r="7291" spans="33:35" ht="15" customHeight="1">
      <c r="AG7291" s="839" t="s">
        <v>12475</v>
      </c>
      <c r="AH7291" t="s">
        <v>11418</v>
      </c>
      <c r="AI7291" s="840">
        <v>0.57399999999999995</v>
      </c>
    </row>
    <row r="7292" spans="33:35" ht="15" customHeight="1">
      <c r="AG7292" s="839" t="s">
        <v>12476</v>
      </c>
      <c r="AH7292" t="s">
        <v>11419</v>
      </c>
      <c r="AI7292" s="840">
        <v>0</v>
      </c>
    </row>
    <row r="7293" spans="33:35" ht="15" customHeight="1">
      <c r="AG7293" s="839" t="s">
        <v>12477</v>
      </c>
      <c r="AH7293" t="s">
        <v>11420</v>
      </c>
      <c r="AI7293" s="840">
        <v>0.46200000000000002</v>
      </c>
    </row>
    <row r="7294" spans="33:35" ht="15" customHeight="1">
      <c r="AG7294" s="839" t="s">
        <v>12478</v>
      </c>
      <c r="AH7294" t="s">
        <v>11421</v>
      </c>
      <c r="AI7294" s="840">
        <v>0.63800000000000001</v>
      </c>
    </row>
    <row r="7295" spans="33:35" ht="15" customHeight="1">
      <c r="AG7295" s="839" t="s">
        <v>12479</v>
      </c>
      <c r="AH7295" t="s">
        <v>11422</v>
      </c>
      <c r="AI7295" s="840">
        <v>0.47600000000000003</v>
      </c>
    </row>
    <row r="7296" spans="33:35" ht="15" customHeight="1">
      <c r="AG7296" s="839" t="s">
        <v>12480</v>
      </c>
      <c r="AH7296" t="s">
        <v>11423</v>
      </c>
      <c r="AI7296" s="840">
        <v>0</v>
      </c>
    </row>
    <row r="7297" spans="33:35" ht="15" customHeight="1">
      <c r="AG7297" s="839" t="s">
        <v>12481</v>
      </c>
      <c r="AH7297" t="s">
        <v>11424</v>
      </c>
      <c r="AI7297" s="840">
        <v>0</v>
      </c>
    </row>
    <row r="7298" spans="33:35" ht="15" customHeight="1">
      <c r="AG7298" s="839" t="s">
        <v>12482</v>
      </c>
      <c r="AH7298" t="s">
        <v>11425</v>
      </c>
      <c r="AI7298" s="840">
        <v>0.16699999999999998</v>
      </c>
    </row>
    <row r="7299" spans="33:35" ht="15" customHeight="1">
      <c r="AG7299" s="839" t="s">
        <v>12483</v>
      </c>
      <c r="AH7299" t="s">
        <v>11426</v>
      </c>
      <c r="AI7299" s="840">
        <v>0.21299999999999999</v>
      </c>
    </row>
    <row r="7300" spans="33:35" ht="15" customHeight="1">
      <c r="AG7300" s="839" t="s">
        <v>12484</v>
      </c>
      <c r="AH7300" t="s">
        <v>11427</v>
      </c>
      <c r="AI7300" s="840">
        <v>0.30499999999999999</v>
      </c>
    </row>
    <row r="7301" spans="33:35" ht="15" customHeight="1">
      <c r="AG7301" s="839" t="s">
        <v>12485</v>
      </c>
      <c r="AH7301" t="s">
        <v>11428</v>
      </c>
      <c r="AI7301" s="840">
        <v>0.39700000000000002</v>
      </c>
    </row>
    <row r="7302" spans="33:35" ht="15" customHeight="1">
      <c r="AG7302" s="839" t="s">
        <v>12486</v>
      </c>
      <c r="AH7302" t="s">
        <v>11429</v>
      </c>
      <c r="AI7302" s="840">
        <v>0.45700000000000002</v>
      </c>
    </row>
    <row r="7303" spans="33:35" ht="15" customHeight="1">
      <c r="AG7303" s="839" t="s">
        <v>12487</v>
      </c>
      <c r="AH7303" t="s">
        <v>11430</v>
      </c>
      <c r="AI7303" s="840">
        <v>0.57399999999999995</v>
      </c>
    </row>
    <row r="7304" spans="33:35" ht="15" customHeight="1">
      <c r="AG7304" s="839" t="s">
        <v>12488</v>
      </c>
      <c r="AH7304" t="s">
        <v>11431</v>
      </c>
      <c r="AI7304" s="840">
        <v>0.53900000000000003</v>
      </c>
    </row>
    <row r="7305" spans="33:35" ht="15" customHeight="1">
      <c r="AG7305" s="839" t="s">
        <v>12489</v>
      </c>
      <c r="AH7305" t="s">
        <v>11432</v>
      </c>
      <c r="AI7305" s="840">
        <v>0</v>
      </c>
    </row>
    <row r="7306" spans="33:35" ht="15" customHeight="1">
      <c r="AG7306" s="839" t="s">
        <v>12490</v>
      </c>
      <c r="AH7306" t="s">
        <v>11433</v>
      </c>
      <c r="AI7306" s="840">
        <v>0.59799999999999998</v>
      </c>
    </row>
    <row r="7307" spans="33:35" ht="15" customHeight="1">
      <c r="AG7307" s="839" t="s">
        <v>12491</v>
      </c>
      <c r="AH7307" t="s">
        <v>11434</v>
      </c>
      <c r="AI7307" s="840">
        <v>0.48899999999999993</v>
      </c>
    </row>
    <row r="7308" spans="33:35" ht="15" customHeight="1">
      <c r="AG7308" s="839" t="s">
        <v>12492</v>
      </c>
      <c r="AH7308" t="s">
        <v>11435</v>
      </c>
      <c r="AI7308" s="840">
        <v>0.42199999999999999</v>
      </c>
    </row>
    <row r="7309" spans="33:35" ht="15" customHeight="1">
      <c r="AG7309" s="839" t="s">
        <v>12493</v>
      </c>
      <c r="AH7309" t="s">
        <v>11436</v>
      </c>
      <c r="AI7309" s="840">
        <v>0.02</v>
      </c>
    </row>
    <row r="7310" spans="33:35" ht="15" customHeight="1">
      <c r="AG7310" s="839" t="s">
        <v>12494</v>
      </c>
      <c r="AH7310" t="s">
        <v>11437</v>
      </c>
      <c r="AI7310" s="840">
        <v>8.8999999999999996E-2</v>
      </c>
    </row>
    <row r="7311" spans="33:35" ht="15" customHeight="1">
      <c r="AG7311" s="839" t="s">
        <v>12495</v>
      </c>
      <c r="AH7311" t="s">
        <v>11438</v>
      </c>
      <c r="AI7311" s="840">
        <v>0.28899999999999998</v>
      </c>
    </row>
    <row r="7312" spans="33:35" ht="15" customHeight="1">
      <c r="AG7312" s="839" t="s">
        <v>12496</v>
      </c>
      <c r="AH7312" t="s">
        <v>11439</v>
      </c>
      <c r="AI7312" s="840">
        <v>0.222</v>
      </c>
    </row>
    <row r="7313" spans="33:35" ht="15" customHeight="1">
      <c r="AG7313" s="839" t="s">
        <v>12497</v>
      </c>
      <c r="AH7313" t="s">
        <v>11440</v>
      </c>
      <c r="AI7313" s="840">
        <v>0.57899999999999996</v>
      </c>
    </row>
    <row r="7314" spans="33:35" ht="15" customHeight="1">
      <c r="AG7314" s="839" t="s">
        <v>12498</v>
      </c>
      <c r="AH7314" t="s">
        <v>11441</v>
      </c>
      <c r="AI7314" s="840">
        <v>0</v>
      </c>
    </row>
    <row r="7315" spans="33:35" ht="15" customHeight="1">
      <c r="AG7315" s="839" t="s">
        <v>12499</v>
      </c>
      <c r="AH7315" t="s">
        <v>11442</v>
      </c>
      <c r="AI7315" s="840">
        <v>0.42799999999999999</v>
      </c>
    </row>
    <row r="7316" spans="33:35" ht="15" customHeight="1">
      <c r="AG7316" s="839" t="s">
        <v>12500</v>
      </c>
      <c r="AH7316" t="s">
        <v>11443</v>
      </c>
      <c r="AI7316" s="840">
        <v>0.23100000000000001</v>
      </c>
    </row>
    <row r="7317" spans="33:35" ht="15" customHeight="1">
      <c r="AG7317" s="839" t="s">
        <v>12501</v>
      </c>
      <c r="AH7317" t="s">
        <v>11444</v>
      </c>
      <c r="AI7317" s="840">
        <v>0</v>
      </c>
    </row>
    <row r="7318" spans="33:35" ht="15" customHeight="1">
      <c r="AG7318" s="839" t="s">
        <v>12502</v>
      </c>
      <c r="AH7318" t="s">
        <v>11445</v>
      </c>
      <c r="AI7318" s="840">
        <v>0.30399999999999999</v>
      </c>
    </row>
    <row r="7319" spans="33:35" ht="15" customHeight="1">
      <c r="AG7319" s="839" t="s">
        <v>12503</v>
      </c>
      <c r="AH7319" t="s">
        <v>11446</v>
      </c>
      <c r="AI7319" s="840">
        <v>0.29500000000000004</v>
      </c>
    </row>
    <row r="7320" spans="33:35" ht="15" customHeight="1">
      <c r="AG7320" s="839" t="s">
        <v>12504</v>
      </c>
      <c r="AH7320" t="s">
        <v>11447</v>
      </c>
      <c r="AI7320" s="840">
        <v>0.43</v>
      </c>
    </row>
    <row r="7321" spans="33:35" ht="15" customHeight="1">
      <c r="AG7321" s="839" t="s">
        <v>12505</v>
      </c>
      <c r="AH7321" t="s">
        <v>11448</v>
      </c>
      <c r="AI7321" s="840">
        <v>0.42199999999999999</v>
      </c>
    </row>
    <row r="7322" spans="33:35" ht="15" customHeight="1">
      <c r="AG7322" s="839" t="s">
        <v>12506</v>
      </c>
      <c r="AH7322" t="s">
        <v>11449</v>
      </c>
      <c r="AI7322" s="840">
        <v>0</v>
      </c>
    </row>
    <row r="7323" spans="33:35" ht="15" customHeight="1">
      <c r="AG7323" s="839" t="s">
        <v>12507</v>
      </c>
      <c r="AH7323" t="s">
        <v>11450</v>
      </c>
      <c r="AI7323" s="840">
        <v>0.625</v>
      </c>
    </row>
    <row r="7324" spans="33:35" ht="15" customHeight="1">
      <c r="AG7324" s="839" t="s">
        <v>12508</v>
      </c>
      <c r="AH7324" t="s">
        <v>11451</v>
      </c>
      <c r="AI7324" s="840">
        <v>0.61599999999999999</v>
      </c>
    </row>
    <row r="7325" spans="33:35" ht="15" customHeight="1">
      <c r="AG7325" s="839" t="s">
        <v>12509</v>
      </c>
      <c r="AH7325" t="s">
        <v>11452</v>
      </c>
      <c r="AI7325" s="840">
        <v>0.129</v>
      </c>
    </row>
    <row r="7326" spans="33:35" ht="15" customHeight="1">
      <c r="AG7326" s="839" t="s">
        <v>12510</v>
      </c>
      <c r="AH7326" t="s">
        <v>11453</v>
      </c>
      <c r="AI7326" s="840">
        <v>0.14799999999999999</v>
      </c>
    </row>
    <row r="7327" spans="33:35" ht="15" customHeight="1">
      <c r="AG7327" s="839" t="s">
        <v>12511</v>
      </c>
      <c r="AH7327" t="s">
        <v>11454</v>
      </c>
      <c r="AI7327" s="840">
        <v>9.8000000000000004E-2</v>
      </c>
    </row>
    <row r="7328" spans="33:35" ht="15" customHeight="1">
      <c r="AG7328" s="839" t="s">
        <v>12512</v>
      </c>
      <c r="AH7328" t="s">
        <v>11455</v>
      </c>
      <c r="AI7328" s="840">
        <v>0.24099999999999999</v>
      </c>
    </row>
    <row r="7329" spans="33:35" ht="15" customHeight="1">
      <c r="AG7329" s="839" t="s">
        <v>12513</v>
      </c>
      <c r="AH7329" t="s">
        <v>11456</v>
      </c>
      <c r="AI7329" s="840">
        <v>9.4E-2</v>
      </c>
    </row>
    <row r="7330" spans="33:35" ht="15" customHeight="1">
      <c r="AG7330" s="839" t="s">
        <v>12514</v>
      </c>
      <c r="AH7330" t="s">
        <v>11457</v>
      </c>
      <c r="AI7330" s="840">
        <v>0.5109999999999999</v>
      </c>
    </row>
    <row r="7331" spans="33:35" ht="15" customHeight="1">
      <c r="AG7331" s="839" t="s">
        <v>12515</v>
      </c>
      <c r="AH7331" t="s">
        <v>11458</v>
      </c>
      <c r="AI7331" s="840">
        <v>0</v>
      </c>
    </row>
    <row r="7332" spans="33:35" ht="15" customHeight="1">
      <c r="AG7332" s="839" t="s">
        <v>12516</v>
      </c>
      <c r="AH7332" t="s">
        <v>11459</v>
      </c>
      <c r="AI7332" s="840">
        <v>0.58799999999999997</v>
      </c>
    </row>
    <row r="7333" spans="33:35" ht="15" customHeight="1">
      <c r="AG7333" s="839" t="s">
        <v>12517</v>
      </c>
      <c r="AH7333" t="s">
        <v>11460</v>
      </c>
      <c r="AI7333" s="840">
        <v>0.30599999999999999</v>
      </c>
    </row>
    <row r="7334" spans="33:35" ht="15" customHeight="1">
      <c r="AG7334" s="839" t="s">
        <v>12518</v>
      </c>
      <c r="AH7334" t="s">
        <v>11461</v>
      </c>
      <c r="AI7334" s="840">
        <v>0.46599999999999997</v>
      </c>
    </row>
    <row r="7335" spans="33:35" ht="15" customHeight="1">
      <c r="AG7335" s="839" t="s">
        <v>12519</v>
      </c>
      <c r="AH7335" t="s">
        <v>11462</v>
      </c>
      <c r="AI7335" s="840">
        <v>0.25</v>
      </c>
    </row>
    <row r="7336" spans="33:35" ht="15" customHeight="1">
      <c r="AG7336" s="839" t="s">
        <v>12520</v>
      </c>
      <c r="AH7336" t="s">
        <v>11463</v>
      </c>
      <c r="AI7336" s="840">
        <v>0.47100000000000009</v>
      </c>
    </row>
    <row r="7337" spans="33:35" ht="15" customHeight="1">
      <c r="AG7337" s="839" t="s">
        <v>12521</v>
      </c>
      <c r="AH7337" t="s">
        <v>11464</v>
      </c>
      <c r="AI7337" s="840">
        <v>0.42700000000000005</v>
      </c>
    </row>
    <row r="7338" spans="33:35" ht="15" customHeight="1">
      <c r="AG7338" s="839" t="s">
        <v>12522</v>
      </c>
      <c r="AH7338" t="s">
        <v>11465</v>
      </c>
      <c r="AI7338" s="840">
        <v>0.44499999999999995</v>
      </c>
    </row>
    <row r="7339" spans="33:35" ht="15" customHeight="1">
      <c r="AG7339" s="839" t="s">
        <v>12523</v>
      </c>
      <c r="AH7339" t="s">
        <v>11466</v>
      </c>
      <c r="AI7339" s="840">
        <v>0.41899999999999998</v>
      </c>
    </row>
    <row r="7340" spans="33:35" ht="15" customHeight="1">
      <c r="AG7340" s="839" t="s">
        <v>12524</v>
      </c>
      <c r="AH7340" t="s">
        <v>11467</v>
      </c>
      <c r="AI7340" s="840">
        <v>0.44700000000000001</v>
      </c>
    </row>
    <row r="7341" spans="33:35" ht="15" customHeight="1">
      <c r="AG7341" s="839" t="s">
        <v>12525</v>
      </c>
      <c r="AH7341" t="s">
        <v>11468</v>
      </c>
      <c r="AI7341" s="840">
        <v>0</v>
      </c>
    </row>
    <row r="7342" spans="33:35" ht="15" customHeight="1">
      <c r="AG7342" s="839" t="s">
        <v>12526</v>
      </c>
      <c r="AH7342" t="s">
        <v>11469</v>
      </c>
      <c r="AI7342" s="840">
        <v>0</v>
      </c>
    </row>
    <row r="7343" spans="33:35" ht="15" customHeight="1">
      <c r="AG7343" s="839" t="s">
        <v>12527</v>
      </c>
      <c r="AH7343" t="s">
        <v>11470</v>
      </c>
      <c r="AI7343" s="840">
        <v>0.377</v>
      </c>
    </row>
    <row r="7344" spans="33:35" ht="15" customHeight="1">
      <c r="AG7344" s="839" t="s">
        <v>12528</v>
      </c>
      <c r="AH7344" t="s">
        <v>11471</v>
      </c>
      <c r="AI7344" s="840">
        <v>0</v>
      </c>
    </row>
    <row r="7345" spans="33:35" ht="15" customHeight="1">
      <c r="AG7345" s="839" t="s">
        <v>12529</v>
      </c>
      <c r="AH7345" t="s">
        <v>11472</v>
      </c>
      <c r="AI7345" s="840">
        <v>0.93899999999999995</v>
      </c>
    </row>
    <row r="7346" spans="33:35" ht="15" customHeight="1">
      <c r="AG7346" s="839" t="s">
        <v>12530</v>
      </c>
      <c r="AH7346" t="s">
        <v>11473</v>
      </c>
      <c r="AI7346" s="840">
        <v>0.55099999999999993</v>
      </c>
    </row>
    <row r="7347" spans="33:35" ht="15" customHeight="1">
      <c r="AG7347" s="839" t="s">
        <v>12531</v>
      </c>
      <c r="AH7347" t="s">
        <v>11474</v>
      </c>
      <c r="AI7347" s="840">
        <v>0</v>
      </c>
    </row>
    <row r="7348" spans="33:35" ht="15" customHeight="1">
      <c r="AG7348" s="839" t="s">
        <v>12532</v>
      </c>
      <c r="AH7348" t="s">
        <v>11475</v>
      </c>
      <c r="AI7348" s="840">
        <v>0.39599999999999996</v>
      </c>
    </row>
    <row r="7349" spans="33:35" ht="15" customHeight="1">
      <c r="AG7349" s="839" t="s">
        <v>12533</v>
      </c>
      <c r="AH7349" t="s">
        <v>11476</v>
      </c>
      <c r="AI7349" s="840">
        <v>0.48799999999999999</v>
      </c>
    </row>
    <row r="7350" spans="33:35" ht="15" customHeight="1">
      <c r="AG7350" s="839" t="s">
        <v>12534</v>
      </c>
      <c r="AH7350" t="s">
        <v>11477</v>
      </c>
      <c r="AI7350" s="840">
        <v>0.376</v>
      </c>
    </row>
    <row r="7351" spans="33:35" ht="15" customHeight="1">
      <c r="AG7351" s="839" t="s">
        <v>12535</v>
      </c>
      <c r="AH7351" t="s">
        <v>11478</v>
      </c>
      <c r="AI7351" s="840">
        <v>0.4870000000000001</v>
      </c>
    </row>
    <row r="7352" spans="33:35" ht="15" customHeight="1">
      <c r="AG7352" s="839" t="s">
        <v>12536</v>
      </c>
      <c r="AH7352" t="s">
        <v>11479</v>
      </c>
      <c r="AI7352" s="840">
        <v>0</v>
      </c>
    </row>
    <row r="7353" spans="33:35" ht="15" customHeight="1">
      <c r="AG7353" s="839" t="s">
        <v>12537</v>
      </c>
      <c r="AH7353" t="s">
        <v>11480</v>
      </c>
      <c r="AI7353" s="840">
        <v>0.63100000000000001</v>
      </c>
    </row>
    <row r="7354" spans="33:35" ht="15" customHeight="1">
      <c r="AG7354" s="839" t="s">
        <v>12538</v>
      </c>
      <c r="AH7354" t="s">
        <v>11481</v>
      </c>
      <c r="AI7354" s="840">
        <v>0.61699999999999999</v>
      </c>
    </row>
    <row r="7355" spans="33:35" ht="15" customHeight="1">
      <c r="AG7355" s="839" t="s">
        <v>12542</v>
      </c>
      <c r="AH7355" t="s">
        <v>11482</v>
      </c>
      <c r="AI7355" s="840">
        <v>0.42299999999999999</v>
      </c>
    </row>
    <row r="7356" spans="33:35" ht="15" customHeight="1">
      <c r="AG7356" s="839" t="s">
        <v>12543</v>
      </c>
      <c r="AH7356" t="s">
        <v>11483</v>
      </c>
      <c r="AI7356" s="840">
        <v>0.42299999999999999</v>
      </c>
    </row>
    <row r="7357" spans="33:35" ht="15" customHeight="1">
      <c r="AG7357" s="839" t="s">
        <v>12544</v>
      </c>
      <c r="AH7357" t="s">
        <v>11484</v>
      </c>
      <c r="AI7357" s="840">
        <v>0.42299999999999999</v>
      </c>
    </row>
    <row r="7358" spans="33:35" ht="15" customHeight="1">
      <c r="AG7358" s="839" t="s">
        <v>12545</v>
      </c>
      <c r="AH7358" t="s">
        <v>11485</v>
      </c>
      <c r="AI7358" s="840">
        <v>0.42299999999999999</v>
      </c>
    </row>
    <row r="7359" spans="33:35" ht="15" customHeight="1">
      <c r="AG7359" s="839" t="s">
        <v>12546</v>
      </c>
      <c r="AH7359" t="s">
        <v>11486</v>
      </c>
      <c r="AI7359" s="840">
        <v>0.42299999999999999</v>
      </c>
    </row>
    <row r="7360" spans="33:35" ht="15" customHeight="1">
      <c r="AG7360" s="839" t="s">
        <v>12547</v>
      </c>
      <c r="AH7360" t="s">
        <v>11487</v>
      </c>
      <c r="AI7360" s="840">
        <v>0.42299999999999999</v>
      </c>
    </row>
    <row r="7361" spans="33:35" ht="15" customHeight="1">
      <c r="AG7361" s="839" t="s">
        <v>12548</v>
      </c>
      <c r="AH7361" t="s">
        <v>11488</v>
      </c>
      <c r="AI7361" s="840">
        <v>0.42299999999999999</v>
      </c>
    </row>
    <row r="7362" spans="33:35" ht="15" customHeight="1">
      <c r="AG7362" s="839" t="s">
        <v>12549</v>
      </c>
      <c r="AH7362" t="s">
        <v>11489</v>
      </c>
      <c r="AI7362" s="840">
        <v>0.42299999999999999</v>
      </c>
    </row>
    <row r="7363" spans="33:35" ht="15" customHeight="1">
      <c r="AG7363" s="839" t="s">
        <v>12550</v>
      </c>
      <c r="AH7363" t="s">
        <v>11490</v>
      </c>
      <c r="AI7363" s="840">
        <v>0.42299999999999999</v>
      </c>
    </row>
    <row r="7364" spans="33:35" ht="15" customHeight="1">
      <c r="AG7364" s="839" t="s">
        <v>12551</v>
      </c>
      <c r="AH7364" t="s">
        <v>11491</v>
      </c>
      <c r="AI7364" s="840">
        <v>0.70699999999999996</v>
      </c>
    </row>
    <row r="7365" spans="33:35" ht="15" customHeight="1" thickBot="1">
      <c r="AG7365" s="841" t="s">
        <v>12539</v>
      </c>
      <c r="AH7365" s="842" t="s">
        <v>11492</v>
      </c>
      <c r="AI7365" s="843">
        <v>0.41599999999999998</v>
      </c>
    </row>
  </sheetData>
  <sheetProtection algorithmName="SHA-512" hashValue="tg2NDsJNxE825k3S/ntFWcLVdf+FPUjq1dNt74KaAd5Latva5c30m5DH4ERTXM9iXFUubdLd09FbPICenx4rgg==" saltValue="hjW0C9VFp7XtGcr0RSfNOg==" spinCount="100000" sheet="1" formatCells="0"/>
  <mergeCells count="202">
    <mergeCell ref="T7:T8"/>
    <mergeCell ref="J7:J8"/>
    <mergeCell ref="M7:M8"/>
    <mergeCell ref="K7:L8"/>
    <mergeCell ref="N7:O8"/>
    <mergeCell ref="P7:Q8"/>
    <mergeCell ref="R7:R8"/>
    <mergeCell ref="S7:S8"/>
    <mergeCell ref="F9:G9"/>
    <mergeCell ref="F10:G10"/>
    <mergeCell ref="F11:G11"/>
    <mergeCell ref="F8:G8"/>
    <mergeCell ref="F12:G12"/>
    <mergeCell ref="D7:E7"/>
    <mergeCell ref="F7:G7"/>
    <mergeCell ref="I7:I8"/>
    <mergeCell ref="H7:H8"/>
    <mergeCell ref="F13:G13"/>
    <mergeCell ref="F14:G14"/>
    <mergeCell ref="F15:G15"/>
    <mergeCell ref="F16:G16"/>
    <mergeCell ref="F17:G17"/>
    <mergeCell ref="F22:G22"/>
    <mergeCell ref="F18:G18"/>
    <mergeCell ref="F19:G19"/>
    <mergeCell ref="F20:G20"/>
    <mergeCell ref="F30:G30"/>
    <mergeCell ref="F29:G29"/>
    <mergeCell ref="F31:G31"/>
    <mergeCell ref="F32:G32"/>
    <mergeCell ref="F33:G33"/>
    <mergeCell ref="F34:G34"/>
    <mergeCell ref="F23:G23"/>
    <mergeCell ref="F24:G24"/>
    <mergeCell ref="F21:G21"/>
    <mergeCell ref="F25:G25"/>
    <mergeCell ref="F26:G26"/>
    <mergeCell ref="F28:G28"/>
    <mergeCell ref="F27:G27"/>
    <mergeCell ref="C60:C65"/>
    <mergeCell ref="F60:G60"/>
    <mergeCell ref="F61:G61"/>
    <mergeCell ref="F62:G62"/>
    <mergeCell ref="F63:G63"/>
    <mergeCell ref="F66:G66"/>
    <mergeCell ref="F35:G35"/>
    <mergeCell ref="F36:G36"/>
    <mergeCell ref="F37:G37"/>
    <mergeCell ref="F38:G38"/>
    <mergeCell ref="F39:F40"/>
    <mergeCell ref="F41:F59"/>
    <mergeCell ref="T67:T68"/>
    <mergeCell ref="F69:G70"/>
    <mergeCell ref="I69:I70"/>
    <mergeCell ref="J69:J70"/>
    <mergeCell ref="K69:K70"/>
    <mergeCell ref="L69:L70"/>
    <mergeCell ref="M69:M70"/>
    <mergeCell ref="N69:N70"/>
    <mergeCell ref="O69:O70"/>
    <mergeCell ref="P69:P70"/>
    <mergeCell ref="N67:N68"/>
    <mergeCell ref="O67:O68"/>
    <mergeCell ref="P67:P68"/>
    <mergeCell ref="Q67:Q68"/>
    <mergeCell ref="R67:R68"/>
    <mergeCell ref="S67:S68"/>
    <mergeCell ref="F67:G68"/>
    <mergeCell ref="I67:I68"/>
    <mergeCell ref="J67:J68"/>
    <mergeCell ref="K67:K68"/>
    <mergeCell ref="L67:L68"/>
    <mergeCell ref="M67:M68"/>
    <mergeCell ref="Q69:Q70"/>
    <mergeCell ref="R69:R70"/>
    <mergeCell ref="S69:S70"/>
    <mergeCell ref="T69:T70"/>
    <mergeCell ref="F71:G72"/>
    <mergeCell ref="I71:I72"/>
    <mergeCell ref="J71:J72"/>
    <mergeCell ref="K71:K72"/>
    <mergeCell ref="L71:L72"/>
    <mergeCell ref="M71:M72"/>
    <mergeCell ref="Q73:Q74"/>
    <mergeCell ref="R73:R74"/>
    <mergeCell ref="S73:S74"/>
    <mergeCell ref="T73:T74"/>
    <mergeCell ref="F75:G75"/>
    <mergeCell ref="F76:G76"/>
    <mergeCell ref="T71:T72"/>
    <mergeCell ref="F73:G74"/>
    <mergeCell ref="I73:I74"/>
    <mergeCell ref="J73:J74"/>
    <mergeCell ref="K73:K74"/>
    <mergeCell ref="L73:L74"/>
    <mergeCell ref="M73:M74"/>
    <mergeCell ref="N73:N74"/>
    <mergeCell ref="O73:O74"/>
    <mergeCell ref="P73:P74"/>
    <mergeCell ref="N71:N72"/>
    <mergeCell ref="O71:O72"/>
    <mergeCell ref="P71:P72"/>
    <mergeCell ref="Q71:Q72"/>
    <mergeCell ref="R71:R72"/>
    <mergeCell ref="S71:S72"/>
    <mergeCell ref="F82:G82"/>
    <mergeCell ref="F83:G83"/>
    <mergeCell ref="F84:G84"/>
    <mergeCell ref="F85:G85"/>
    <mergeCell ref="F86:G86"/>
    <mergeCell ref="F87:G87"/>
    <mergeCell ref="C77:C78"/>
    <mergeCell ref="F77:G77"/>
    <mergeCell ref="F78:G78"/>
    <mergeCell ref="F79:G79"/>
    <mergeCell ref="F80:G80"/>
    <mergeCell ref="F81:G81"/>
    <mergeCell ref="F88:G88"/>
    <mergeCell ref="F89:G89"/>
    <mergeCell ref="F90:G90"/>
    <mergeCell ref="F91:G91"/>
    <mergeCell ref="F92:G92"/>
    <mergeCell ref="C93:C95"/>
    <mergeCell ref="E93:E95"/>
    <mergeCell ref="F93:G93"/>
    <mergeCell ref="F94:G94"/>
    <mergeCell ref="F95:G95"/>
    <mergeCell ref="F96:G96"/>
    <mergeCell ref="F97:G97"/>
    <mergeCell ref="C98:C99"/>
    <mergeCell ref="F98:G98"/>
    <mergeCell ref="F99:G99"/>
    <mergeCell ref="C100:C107"/>
    <mergeCell ref="F100:G100"/>
    <mergeCell ref="F101:G101"/>
    <mergeCell ref="F102:G102"/>
    <mergeCell ref="F103:G103"/>
    <mergeCell ref="C112:C116"/>
    <mergeCell ref="F112:G112"/>
    <mergeCell ref="F113:G113"/>
    <mergeCell ref="F114:G114"/>
    <mergeCell ref="F115:G115"/>
    <mergeCell ref="F116:G116"/>
    <mergeCell ref="F104:G104"/>
    <mergeCell ref="F105:G105"/>
    <mergeCell ref="F106:G106"/>
    <mergeCell ref="F107:G107"/>
    <mergeCell ref="C108:C111"/>
    <mergeCell ref="F108:G108"/>
    <mergeCell ref="F109:G109"/>
    <mergeCell ref="F110:G110"/>
    <mergeCell ref="F111:G111"/>
    <mergeCell ref="F123:G123"/>
    <mergeCell ref="F124:G124"/>
    <mergeCell ref="F125:G125"/>
    <mergeCell ref="F126:G126"/>
    <mergeCell ref="F127:G127"/>
    <mergeCell ref="F128:G128"/>
    <mergeCell ref="F117:G117"/>
    <mergeCell ref="F118:G118"/>
    <mergeCell ref="F119:G119"/>
    <mergeCell ref="F120:G120"/>
    <mergeCell ref="F121:G121"/>
    <mergeCell ref="F122:G122"/>
    <mergeCell ref="F135:G135"/>
    <mergeCell ref="F136:G136"/>
    <mergeCell ref="F137:G137"/>
    <mergeCell ref="F138:G138"/>
    <mergeCell ref="F139:G139"/>
    <mergeCell ref="F140:G140"/>
    <mergeCell ref="F129:G129"/>
    <mergeCell ref="F130:G130"/>
    <mergeCell ref="F131:G131"/>
    <mergeCell ref="F132:G132"/>
    <mergeCell ref="F133:G133"/>
    <mergeCell ref="F134:G134"/>
    <mergeCell ref="F147:G147"/>
    <mergeCell ref="F149:G149"/>
    <mergeCell ref="F150:G150"/>
    <mergeCell ref="F151:G151"/>
    <mergeCell ref="F152:G152"/>
    <mergeCell ref="F153:G153"/>
    <mergeCell ref="F148:G148"/>
    <mergeCell ref="F141:G141"/>
    <mergeCell ref="F142:G142"/>
    <mergeCell ref="F143:G143"/>
    <mergeCell ref="F144:G144"/>
    <mergeCell ref="F145:G145"/>
    <mergeCell ref="F146:G146"/>
    <mergeCell ref="F166:G166"/>
    <mergeCell ref="F159:G159"/>
    <mergeCell ref="F160:G160"/>
    <mergeCell ref="F161:G161"/>
    <mergeCell ref="F162:G162"/>
    <mergeCell ref="F163:G163"/>
    <mergeCell ref="F164:G164"/>
    <mergeCell ref="F154:G154"/>
    <mergeCell ref="F155:G155"/>
    <mergeCell ref="F156:G156"/>
    <mergeCell ref="F157:G157"/>
    <mergeCell ref="F158:G158"/>
    <mergeCell ref="F165:G165"/>
  </mergeCells>
  <phoneticPr fontId="2"/>
  <dataValidations count="2">
    <dataValidation type="list" allowBlank="1" showInputMessage="1" showErrorMessage="1" sqref="D5" xr:uid="{F8AEC423-6AF6-4A2C-8AD3-992BECCB2C44}">
      <formula1>$Y$3:$Y$4</formula1>
    </dataValidation>
    <dataValidation type="list" allowBlank="1" showInputMessage="1" showErrorMessage="1" sqref="E70 E72 E74" xr:uid="{66AE422C-A375-45AD-9A5A-8A20DB976384}">
      <formula1>INDIRECT($AF$6)</formula1>
    </dataValidation>
  </dataValidations>
  <printOptions horizontalCentered="1"/>
  <pageMargins left="0.59055118110236227" right="0.59055118110236227" top="0.78740157480314965" bottom="0.78740157480314965" header="0.51181102362204722" footer="0.51181102362204722"/>
  <pageSetup paperSize="9" scale="71" fitToHeight="0" pageOrder="overThenDown" orientation="landscape" r:id="rId1"/>
  <headerFooter alignWithMargins="0"/>
  <rowBreaks count="3" manualBreakCount="3">
    <brk id="40" min="1" max="29" man="1"/>
    <brk id="79" min="1" max="29" man="1"/>
    <brk id="141" min="1" max="29" man="1"/>
  </rowBreaks>
  <drawing r:id="rId2"/>
  <legacyDrawing r:id="rId3"/>
  <controls>
    <mc:AlternateContent xmlns:mc="http://schemas.openxmlformats.org/markup-compatibility/2006">
      <mc:Choice Requires="x14">
        <control shapeId="5121" r:id="rId4" name="cmdUnLock">
          <controlPr defaultSize="0" print="0" autoLine="0" r:id="rId5">
            <anchor>
              <from>
                <xdr:col>11</xdr:col>
                <xdr:colOff>266700</xdr:colOff>
                <xdr:row>1</xdr:row>
                <xdr:rowOff>12700</xdr:rowOff>
              </from>
              <to>
                <xdr:col>18</xdr:col>
                <xdr:colOff>266700</xdr:colOff>
                <xdr:row>3</xdr:row>
                <xdr:rowOff>19050</xdr:rowOff>
              </to>
            </anchor>
          </controlPr>
        </control>
      </mc:Choice>
      <mc:Fallback>
        <control shapeId="5121" r:id="rId4" name="cmdUnLock"/>
      </mc:Fallback>
    </mc:AlternateContent>
  </control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571B-93ED-4202-A19F-4FB31CEAC97B}">
  <sheetPr codeName="Sheet3"/>
  <dimension ref="A1:AK145"/>
  <sheetViews>
    <sheetView view="pageBreakPreview" topLeftCell="C1" zoomScale="80" zoomScaleNormal="5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39.36328125" style="3" customWidth="1"/>
    <col min="4" max="4" width="9" style="3" hidden="1" customWidth="1"/>
    <col min="5" max="5" width="42.90625" style="3" customWidth="1"/>
    <col min="6" max="6" width="9" style="3" hidden="1" customWidth="1"/>
    <col min="7" max="7" width="29" style="3" customWidth="1"/>
    <col min="8" max="8" width="9" style="3" hidden="1" customWidth="1"/>
    <col min="9" max="9" width="11.453125" style="4" customWidth="1"/>
    <col min="10" max="10" width="6.90625" style="3" bestFit="1" customWidth="1"/>
    <col min="11" max="11" width="0" style="3" hidden="1" customWidth="1"/>
    <col min="12" max="13" width="0" style="4" hidden="1" customWidth="1"/>
    <col min="14" max="14" width="2.7265625" style="3" customWidth="1"/>
    <col min="15" max="15" width="5" style="4" customWidth="1"/>
    <col min="16" max="16" width="2.7265625" style="3" customWidth="1"/>
    <col min="17" max="18" width="9" style="4"/>
    <col min="19" max="19" width="6.7265625" style="4" customWidth="1"/>
    <col min="20" max="20" width="12.08984375" style="4" customWidth="1"/>
    <col min="21" max="21" width="5.6328125" style="3" customWidth="1"/>
    <col min="22" max="22" width="8.453125" style="3" customWidth="1"/>
    <col min="23" max="24" width="8.453125" style="3" hidden="1" customWidth="1"/>
    <col min="25" max="26" width="8.453125" style="15" hidden="1" customWidth="1"/>
    <col min="27" max="29" width="8.453125" style="16" hidden="1" customWidth="1"/>
    <col min="30" max="30" width="8.453125" style="3" hidden="1" customWidth="1"/>
    <col min="31" max="37" width="6.453125" style="3" hidden="1" customWidth="1"/>
    <col min="38" max="38" width="6.453125" style="3" customWidth="1"/>
    <col min="39" max="16384" width="9" style="3"/>
  </cols>
  <sheetData>
    <row r="1" spans="1:37" ht="14">
      <c r="A1" s="2" t="s">
        <v>169</v>
      </c>
      <c r="C1" s="2"/>
    </row>
    <row r="2" spans="1:37" ht="15" customHeight="1">
      <c r="A2" s="2" t="s">
        <v>213</v>
      </c>
      <c r="C2" s="2" t="s">
        <v>152</v>
      </c>
    </row>
    <row r="3" spans="1:37" ht="15" customHeight="1">
      <c r="Y3" s="16" t="s">
        <v>187</v>
      </c>
    </row>
    <row r="4" spans="1:37" ht="15" customHeight="1">
      <c r="A4" s="161"/>
      <c r="B4" s="161"/>
      <c r="C4" s="114"/>
      <c r="D4" s="64" t="s">
        <v>189</v>
      </c>
      <c r="E4" s="64" t="s">
        <v>190</v>
      </c>
      <c r="Y4" s="16" t="s">
        <v>188</v>
      </c>
    </row>
    <row r="5" spans="1:37" ht="15" customHeight="1">
      <c r="A5" s="162"/>
      <c r="B5" s="162"/>
      <c r="C5" s="113"/>
      <c r="D5" s="116" t="s">
        <v>188</v>
      </c>
      <c r="E5" s="115" t="str">
        <f>'別紙-第3項(2)現況'!$D$4&amp;"年度"</f>
        <v>2025年度</v>
      </c>
      <c r="G5" s="40" t="s">
        <v>38</v>
      </c>
    </row>
    <row r="6" spans="1:37" ht="15" customHeight="1">
      <c r="G6" s="163" t="s">
        <v>39</v>
      </c>
    </row>
    <row r="7" spans="1:37"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37" ht="15" customHeight="1">
      <c r="A8" s="1" t="s">
        <v>191</v>
      </c>
      <c r="B8" s="155" t="s">
        <v>180</v>
      </c>
      <c r="C8" s="5" t="s">
        <v>181</v>
      </c>
      <c r="D8" s="1" t="s">
        <v>192</v>
      </c>
      <c r="E8" s="6" t="s">
        <v>170</v>
      </c>
      <c r="F8" s="1" t="s">
        <v>212</v>
      </c>
      <c r="G8" s="7" t="s">
        <v>170</v>
      </c>
      <c r="H8" s="1301"/>
      <c r="I8" s="1293"/>
      <c r="J8" s="1294"/>
      <c r="K8" s="1297"/>
      <c r="L8" s="1298"/>
      <c r="M8" s="1293"/>
      <c r="N8" s="1297"/>
      <c r="O8" s="1298"/>
      <c r="P8" s="1297"/>
      <c r="Q8" s="1298"/>
      <c r="R8" s="1293"/>
      <c r="S8" s="1293"/>
      <c r="T8" s="1293"/>
    </row>
    <row r="9" spans="1:37" ht="15" customHeight="1">
      <c r="A9" s="22"/>
      <c r="B9" s="75"/>
      <c r="C9" s="1304" t="s">
        <v>56</v>
      </c>
      <c r="D9" s="23"/>
      <c r="E9" s="1307" t="s">
        <v>459</v>
      </c>
      <c r="F9" s="14"/>
      <c r="G9" s="669"/>
      <c r="H9" s="13"/>
      <c r="I9" s="17"/>
      <c r="J9" s="8" t="str">
        <f t="shared" ref="J9:J64" si="0">IF(G9="","",VLOOKUP(G9,$AE$10:$AG$74,2,FALSE))</f>
        <v/>
      </c>
      <c r="K9" s="9"/>
      <c r="L9" s="87" t="s">
        <v>27</v>
      </c>
      <c r="M9" s="194" t="s">
        <v>28</v>
      </c>
      <c r="N9" s="9"/>
      <c r="O9" s="18" t="str">
        <f t="shared" ref="O9:O64" si="1">IF(G9="","",VLOOKUP(G9,$AE$10:$AG$74,3,FALSE))</f>
        <v/>
      </c>
      <c r="P9" s="679"/>
      <c r="Q9" s="680" t="str">
        <f>IFERROR(VLOOKUP(G9,$AE$10:$AI$53,5,FALSE),"")</f>
        <v/>
      </c>
      <c r="R9" s="727">
        <f>IF(ISERROR(I9*IF(O9= "",1,O9)*Q9),0,ROUND(I9*IF(O9= "",1,O9)*Q9,1))</f>
        <v>0</v>
      </c>
      <c r="S9" s="688">
        <v>28</v>
      </c>
      <c r="T9" s="728">
        <f>IF(ISERROR(R9*S9),0,ROUND(R9*S9,1))</f>
        <v>0</v>
      </c>
      <c r="U9" s="110"/>
      <c r="Y9" s="3"/>
      <c r="Z9" s="3"/>
      <c r="AA9" s="3"/>
      <c r="AB9" s="3"/>
      <c r="AC9" s="670" t="s">
        <v>9768</v>
      </c>
      <c r="AE9" s="1319" t="s">
        <v>9769</v>
      </c>
      <c r="AF9" s="1320"/>
      <c r="AG9" s="1320"/>
      <c r="AH9" s="1320"/>
      <c r="AI9" s="1321"/>
      <c r="AJ9" s="1321"/>
      <c r="AK9" s="1321"/>
    </row>
    <row r="10" spans="1:37" ht="15" customHeight="1">
      <c r="A10" s="26"/>
      <c r="B10" s="68"/>
      <c r="C10" s="1318"/>
      <c r="D10" s="27"/>
      <c r="E10" s="1308"/>
      <c r="F10" s="14"/>
      <c r="G10" s="669"/>
      <c r="H10" s="13"/>
      <c r="I10" s="17"/>
      <c r="J10" s="8" t="str">
        <f t="shared" si="0"/>
        <v/>
      </c>
      <c r="K10" s="9"/>
      <c r="L10" s="87" t="s">
        <v>27</v>
      </c>
      <c r="M10" s="194" t="s">
        <v>28</v>
      </c>
      <c r="N10" s="9"/>
      <c r="O10" s="18" t="str">
        <f t="shared" si="1"/>
        <v/>
      </c>
      <c r="P10" s="679"/>
      <c r="Q10" s="680" t="str">
        <f>IFERROR(VLOOKUP(G10,$AE$10:$AI$53,5,FALSE),"")</f>
        <v/>
      </c>
      <c r="R10" s="727">
        <f t="shared" ref="R10:R59" si="2">IF(ISERROR(I10*IF(O10= "",1,O10)*Q10),0,ROUND(I10*IF(O10= "",1,O10)*Q10,1))</f>
        <v>0</v>
      </c>
      <c r="S10" s="688">
        <v>28</v>
      </c>
      <c r="T10" s="728">
        <f t="shared" ref="T10:T59" si="3">IF(ISERROR(R10*S10),0,ROUND(R10*S10,1))</f>
        <v>0</v>
      </c>
      <c r="U10" s="110"/>
      <c r="W10" s="3" t="s">
        <v>9770</v>
      </c>
      <c r="X10" s="3" t="s">
        <v>194</v>
      </c>
      <c r="Y10" s="3" t="s">
        <v>9771</v>
      </c>
      <c r="Z10" s="3" t="s">
        <v>57</v>
      </c>
      <c r="AA10" s="3" t="s">
        <v>9772</v>
      </c>
      <c r="AB10" s="3"/>
      <c r="AC10" s="3" t="s">
        <v>9770</v>
      </c>
      <c r="AE10" s="3" t="s">
        <v>9770</v>
      </c>
      <c r="AF10" s="3" t="s">
        <v>194</v>
      </c>
      <c r="AG10" s="3" t="s">
        <v>9771</v>
      </c>
      <c r="AH10" s="3" t="s">
        <v>9773</v>
      </c>
      <c r="AI10" s="110" t="s">
        <v>9774</v>
      </c>
      <c r="AJ10" s="671" t="s">
        <v>9773</v>
      </c>
      <c r="AK10" s="110" t="s">
        <v>9774</v>
      </c>
    </row>
    <row r="11" spans="1:37" ht="15" customHeight="1">
      <c r="A11" s="20"/>
      <c r="B11" s="83"/>
      <c r="C11" s="1305"/>
      <c r="D11" s="25"/>
      <c r="E11" s="1309"/>
      <c r="F11" s="14"/>
      <c r="G11" s="669"/>
      <c r="H11" s="13"/>
      <c r="I11" s="17"/>
      <c r="J11" s="8" t="str">
        <f t="shared" si="0"/>
        <v/>
      </c>
      <c r="K11" s="9"/>
      <c r="L11" s="87" t="s">
        <v>27</v>
      </c>
      <c r="M11" s="194" t="s">
        <v>28</v>
      </c>
      <c r="N11" s="9"/>
      <c r="O11" s="18" t="str">
        <f t="shared" si="1"/>
        <v/>
      </c>
      <c r="P11" s="679"/>
      <c r="Q11" s="680" t="str">
        <f>IFERROR(VLOOKUP(G11,$AE$10:$AI$53,5,FALSE),"")</f>
        <v/>
      </c>
      <c r="R11" s="727">
        <f t="shared" si="2"/>
        <v>0</v>
      </c>
      <c r="S11" s="688">
        <v>28</v>
      </c>
      <c r="T11" s="728">
        <f t="shared" si="3"/>
        <v>0</v>
      </c>
      <c r="U11" s="110"/>
      <c r="W11" s="3" t="s">
        <v>8082</v>
      </c>
      <c r="X11" s="3" t="s">
        <v>194</v>
      </c>
      <c r="Y11" s="3" t="s">
        <v>9775</v>
      </c>
      <c r="Z11" s="3" t="s">
        <v>57</v>
      </c>
      <c r="AA11" s="3" t="s">
        <v>9772</v>
      </c>
      <c r="AB11" s="3"/>
      <c r="AC11" s="3" t="s">
        <v>8082</v>
      </c>
      <c r="AE11" s="3" t="s">
        <v>8082</v>
      </c>
      <c r="AF11" s="3" t="s">
        <v>194</v>
      </c>
      <c r="AG11" s="3" t="s">
        <v>9775</v>
      </c>
      <c r="AH11" s="3" t="s">
        <v>9773</v>
      </c>
      <c r="AI11" s="110" t="s">
        <v>9774</v>
      </c>
      <c r="AJ11" s="671" t="s">
        <v>9776</v>
      </c>
      <c r="AK11" s="110" t="s">
        <v>9777</v>
      </c>
    </row>
    <row r="12" spans="1:37" ht="15" customHeight="1">
      <c r="A12" s="119"/>
      <c r="B12" s="120"/>
      <c r="C12" s="1305"/>
      <c r="D12" s="25"/>
      <c r="E12" s="1313" t="s">
        <v>9778</v>
      </c>
      <c r="F12" s="14"/>
      <c r="G12" s="102"/>
      <c r="H12" s="103"/>
      <c r="I12" s="17"/>
      <c r="J12" s="8" t="str">
        <f t="shared" si="0"/>
        <v/>
      </c>
      <c r="K12" s="9"/>
      <c r="L12" s="87" t="s">
        <v>27</v>
      </c>
      <c r="M12" s="194" t="s">
        <v>28</v>
      </c>
      <c r="N12" s="9"/>
      <c r="O12" s="18" t="str">
        <f t="shared" si="1"/>
        <v/>
      </c>
      <c r="P12" s="679"/>
      <c r="Q12" s="680">
        <v>3.1000000000000001E-5</v>
      </c>
      <c r="R12" s="727">
        <f t="shared" si="2"/>
        <v>0</v>
      </c>
      <c r="S12" s="688">
        <v>28</v>
      </c>
      <c r="T12" s="728">
        <f t="shared" si="3"/>
        <v>0</v>
      </c>
      <c r="U12" s="121"/>
      <c r="W12" s="3" t="s">
        <v>8081</v>
      </c>
      <c r="X12" s="3" t="s">
        <v>194</v>
      </c>
      <c r="Y12" s="3" t="s">
        <v>9779</v>
      </c>
      <c r="Z12" s="3" t="s">
        <v>57</v>
      </c>
      <c r="AA12" s="3" t="s">
        <v>9772</v>
      </c>
      <c r="AB12" s="3"/>
      <c r="AC12" s="3" t="s">
        <v>8081</v>
      </c>
      <c r="AE12" s="3" t="s">
        <v>8081</v>
      </c>
      <c r="AF12" s="3" t="s">
        <v>194</v>
      </c>
      <c r="AG12" s="3" t="s">
        <v>9779</v>
      </c>
      <c r="AH12" s="3" t="s">
        <v>9773</v>
      </c>
      <c r="AI12" s="110" t="s">
        <v>9774</v>
      </c>
      <c r="AJ12" s="671" t="s">
        <v>9780</v>
      </c>
      <c r="AK12" s="110" t="s">
        <v>9781</v>
      </c>
    </row>
    <row r="13" spans="1:37" ht="15" customHeight="1">
      <c r="A13" s="26"/>
      <c r="B13" s="68"/>
      <c r="C13" s="1305"/>
      <c r="D13" s="25"/>
      <c r="E13" s="1308"/>
      <c r="F13" s="14"/>
      <c r="G13" s="102"/>
      <c r="H13" s="103"/>
      <c r="I13" s="17"/>
      <c r="J13" s="8" t="str">
        <f t="shared" si="0"/>
        <v/>
      </c>
      <c r="K13" s="9"/>
      <c r="L13" s="87"/>
      <c r="M13" s="194"/>
      <c r="N13" s="9"/>
      <c r="O13" s="18" t="str">
        <f t="shared" si="1"/>
        <v/>
      </c>
      <c r="P13" s="679"/>
      <c r="Q13" s="680">
        <v>3.1000000000000001E-5</v>
      </c>
      <c r="R13" s="727">
        <f t="shared" si="2"/>
        <v>0</v>
      </c>
      <c r="S13" s="688">
        <v>28</v>
      </c>
      <c r="T13" s="728">
        <f t="shared" si="3"/>
        <v>0</v>
      </c>
      <c r="U13" s="121"/>
      <c r="W13" s="3" t="s">
        <v>8084</v>
      </c>
      <c r="X13" s="3" t="s">
        <v>194</v>
      </c>
      <c r="Y13" s="3" t="s">
        <v>9782</v>
      </c>
      <c r="Z13" s="3" t="s">
        <v>57</v>
      </c>
      <c r="AA13" s="3" t="s">
        <v>9772</v>
      </c>
      <c r="AB13" s="3"/>
      <c r="AC13" s="3" t="s">
        <v>8084</v>
      </c>
      <c r="AE13" s="3" t="s">
        <v>8084</v>
      </c>
      <c r="AF13" s="3" t="s">
        <v>194</v>
      </c>
      <c r="AG13" s="3" t="s">
        <v>9782</v>
      </c>
      <c r="AH13" s="3" t="s">
        <v>9773</v>
      </c>
      <c r="AI13" s="110" t="s">
        <v>9774</v>
      </c>
      <c r="AJ13" s="671" t="s">
        <v>9783</v>
      </c>
      <c r="AK13" s="110" t="s">
        <v>9784</v>
      </c>
    </row>
    <row r="14" spans="1:37" ht="15" customHeight="1">
      <c r="A14" s="26"/>
      <c r="B14" s="68"/>
      <c r="C14" s="1305"/>
      <c r="D14" s="25"/>
      <c r="E14" s="1308"/>
      <c r="F14" s="14"/>
      <c r="G14" s="102"/>
      <c r="H14" s="103"/>
      <c r="I14" s="17"/>
      <c r="J14" s="8" t="str">
        <f t="shared" si="0"/>
        <v/>
      </c>
      <c r="K14" s="9"/>
      <c r="L14" s="87"/>
      <c r="M14" s="194"/>
      <c r="N14" s="9"/>
      <c r="O14" s="18" t="str">
        <f t="shared" si="1"/>
        <v/>
      </c>
      <c r="P14" s="679"/>
      <c r="Q14" s="680">
        <v>3.1000000000000001E-5</v>
      </c>
      <c r="R14" s="727">
        <f t="shared" si="2"/>
        <v>0</v>
      </c>
      <c r="S14" s="688">
        <v>28</v>
      </c>
      <c r="T14" s="728">
        <f t="shared" si="3"/>
        <v>0</v>
      </c>
      <c r="U14" s="121"/>
      <c r="W14" s="3" t="s">
        <v>9785</v>
      </c>
      <c r="X14" s="3" t="s">
        <v>194</v>
      </c>
      <c r="Y14" s="3" t="s">
        <v>9786</v>
      </c>
      <c r="Z14" s="3" t="s">
        <v>57</v>
      </c>
      <c r="AA14" s="3" t="s">
        <v>9772</v>
      </c>
      <c r="AB14" s="3"/>
      <c r="AC14" s="3" t="s">
        <v>9785</v>
      </c>
      <c r="AE14" s="3" t="s">
        <v>9785</v>
      </c>
      <c r="AF14" s="3" t="s">
        <v>194</v>
      </c>
      <c r="AG14" s="3" t="s">
        <v>9786</v>
      </c>
      <c r="AH14" s="3" t="s">
        <v>9773</v>
      </c>
      <c r="AI14" s="110" t="s">
        <v>9774</v>
      </c>
      <c r="AJ14" s="671" t="s">
        <v>9787</v>
      </c>
      <c r="AK14" s="110" t="s">
        <v>9788</v>
      </c>
    </row>
    <row r="15" spans="1:37" ht="15" customHeight="1">
      <c r="A15" s="26"/>
      <c r="B15" s="68"/>
      <c r="C15" s="1305"/>
      <c r="D15" s="25"/>
      <c r="E15" s="1309"/>
      <c r="F15" s="14"/>
      <c r="G15" s="102"/>
      <c r="H15" s="103"/>
      <c r="I15" s="17"/>
      <c r="J15" s="8" t="str">
        <f t="shared" si="0"/>
        <v/>
      </c>
      <c r="K15" s="9"/>
      <c r="L15" s="87" t="s">
        <v>27</v>
      </c>
      <c r="M15" s="194" t="s">
        <v>28</v>
      </c>
      <c r="N15" s="9"/>
      <c r="O15" s="18" t="str">
        <f t="shared" si="1"/>
        <v/>
      </c>
      <c r="P15" s="679"/>
      <c r="Q15" s="680">
        <v>3.1000000000000001E-5</v>
      </c>
      <c r="R15" s="727">
        <f t="shared" si="2"/>
        <v>0</v>
      </c>
      <c r="S15" s="688">
        <v>28</v>
      </c>
      <c r="T15" s="728">
        <f t="shared" si="3"/>
        <v>0</v>
      </c>
      <c r="U15" s="121"/>
      <c r="W15" s="3" t="s">
        <v>9789</v>
      </c>
      <c r="X15" s="3" t="s">
        <v>194</v>
      </c>
      <c r="Y15" s="3" t="s">
        <v>9790</v>
      </c>
      <c r="Z15" s="3" t="s">
        <v>57</v>
      </c>
      <c r="AA15" s="3" t="s">
        <v>9772</v>
      </c>
      <c r="AB15" s="3"/>
      <c r="AC15" s="3" t="s">
        <v>9789</v>
      </c>
      <c r="AE15" s="3" t="s">
        <v>9789</v>
      </c>
      <c r="AF15" s="3" t="s">
        <v>194</v>
      </c>
      <c r="AG15" s="3" t="s">
        <v>9790</v>
      </c>
      <c r="AH15" s="3" t="s">
        <v>9773</v>
      </c>
      <c r="AI15" s="110" t="s">
        <v>9774</v>
      </c>
      <c r="AJ15" s="671" t="s">
        <v>9791</v>
      </c>
      <c r="AK15" s="110" t="s">
        <v>9792</v>
      </c>
    </row>
    <row r="16" spans="1:37" ht="15" customHeight="1">
      <c r="A16" s="26"/>
      <c r="B16" s="68"/>
      <c r="C16" s="1305"/>
      <c r="D16" s="25"/>
      <c r="E16" s="1310" t="s">
        <v>9793</v>
      </c>
      <c r="F16" s="14"/>
      <c r="G16" s="102"/>
      <c r="H16" s="103"/>
      <c r="I16" s="17"/>
      <c r="J16" s="8" t="str">
        <f t="shared" si="0"/>
        <v/>
      </c>
      <c r="K16" s="9"/>
      <c r="L16" s="87" t="s">
        <v>27</v>
      </c>
      <c r="M16" s="194" t="s">
        <v>28</v>
      </c>
      <c r="N16" s="9"/>
      <c r="O16" s="18" t="str">
        <f t="shared" si="1"/>
        <v/>
      </c>
      <c r="P16" s="679"/>
      <c r="Q16" s="680">
        <v>1.7E-6</v>
      </c>
      <c r="R16" s="727">
        <f t="shared" si="2"/>
        <v>0</v>
      </c>
      <c r="S16" s="688">
        <v>28</v>
      </c>
      <c r="T16" s="728">
        <f t="shared" si="3"/>
        <v>0</v>
      </c>
      <c r="U16" s="110"/>
      <c r="W16" s="3" t="s">
        <v>9794</v>
      </c>
      <c r="X16" s="3" t="s">
        <v>194</v>
      </c>
      <c r="Y16" s="3" t="s">
        <v>9795</v>
      </c>
      <c r="Z16" s="3" t="s">
        <v>57</v>
      </c>
      <c r="AA16" s="3" t="s">
        <v>9772</v>
      </c>
      <c r="AB16" s="3"/>
      <c r="AC16" s="3" t="s">
        <v>9794</v>
      </c>
      <c r="AE16" s="3" t="s">
        <v>9794</v>
      </c>
      <c r="AF16" s="3" t="s">
        <v>194</v>
      </c>
      <c r="AG16" s="3" t="s">
        <v>9795</v>
      </c>
      <c r="AH16" s="3" t="s">
        <v>9773</v>
      </c>
      <c r="AI16" s="110" t="s">
        <v>9774</v>
      </c>
      <c r="AJ16" s="671" t="s">
        <v>9796</v>
      </c>
      <c r="AK16" s="110" t="s">
        <v>9797</v>
      </c>
    </row>
    <row r="17" spans="1:37" ht="15" customHeight="1">
      <c r="A17" s="26"/>
      <c r="B17" s="68"/>
      <c r="C17" s="1305"/>
      <c r="D17" s="25"/>
      <c r="E17" s="1316"/>
      <c r="F17" s="14"/>
      <c r="G17" s="102"/>
      <c r="H17" s="103"/>
      <c r="I17" s="17"/>
      <c r="J17" s="8" t="str">
        <f t="shared" si="0"/>
        <v/>
      </c>
      <c r="K17" s="9"/>
      <c r="L17" s="87" t="s">
        <v>27</v>
      </c>
      <c r="M17" s="194" t="s">
        <v>28</v>
      </c>
      <c r="N17" s="9"/>
      <c r="O17" s="18" t="str">
        <f t="shared" si="1"/>
        <v/>
      </c>
      <c r="P17" s="679"/>
      <c r="Q17" s="680">
        <v>1.7E-6</v>
      </c>
      <c r="R17" s="727">
        <f t="shared" si="2"/>
        <v>0</v>
      </c>
      <c r="S17" s="688">
        <v>28</v>
      </c>
      <c r="T17" s="728">
        <f t="shared" si="3"/>
        <v>0</v>
      </c>
      <c r="U17" s="110"/>
      <c r="W17" s="3" t="s">
        <v>9798</v>
      </c>
      <c r="X17" s="3" t="s">
        <v>194</v>
      </c>
      <c r="Y17" s="3" t="s">
        <v>9799</v>
      </c>
      <c r="Z17" s="3" t="s">
        <v>57</v>
      </c>
      <c r="AA17" s="3" t="s">
        <v>9772</v>
      </c>
      <c r="AB17" s="3"/>
      <c r="AC17" s="3" t="s">
        <v>9798</v>
      </c>
      <c r="AE17" s="3" t="s">
        <v>9798</v>
      </c>
      <c r="AF17" s="3" t="s">
        <v>194</v>
      </c>
      <c r="AG17" s="3" t="s">
        <v>9799</v>
      </c>
      <c r="AH17" s="3" t="s">
        <v>9773</v>
      </c>
      <c r="AI17" s="110" t="s">
        <v>9774</v>
      </c>
      <c r="AJ17" s="671" t="s">
        <v>9800</v>
      </c>
      <c r="AK17" s="110" t="s">
        <v>9801</v>
      </c>
    </row>
    <row r="18" spans="1:37" ht="15" customHeight="1">
      <c r="A18" s="26"/>
      <c r="B18" s="68"/>
      <c r="C18" s="1305"/>
      <c r="D18" s="25"/>
      <c r="E18" s="1316"/>
      <c r="F18" s="14"/>
      <c r="G18" s="102"/>
      <c r="H18" s="103"/>
      <c r="I18" s="17"/>
      <c r="J18" s="8" t="str">
        <f t="shared" si="0"/>
        <v/>
      </c>
      <c r="K18" s="9"/>
      <c r="L18" s="87" t="s">
        <v>27</v>
      </c>
      <c r="M18" s="194" t="s">
        <v>28</v>
      </c>
      <c r="N18" s="9"/>
      <c r="O18" s="18" t="str">
        <f t="shared" si="1"/>
        <v/>
      </c>
      <c r="P18" s="679"/>
      <c r="Q18" s="680">
        <v>1.7E-6</v>
      </c>
      <c r="R18" s="727">
        <f t="shared" si="2"/>
        <v>0</v>
      </c>
      <c r="S18" s="688">
        <v>28</v>
      </c>
      <c r="T18" s="728">
        <f t="shared" si="3"/>
        <v>0</v>
      </c>
      <c r="U18" s="110"/>
      <c r="W18" s="3" t="s">
        <v>9802</v>
      </c>
      <c r="X18" s="3" t="s">
        <v>194</v>
      </c>
      <c r="Y18" s="3" t="s">
        <v>9803</v>
      </c>
      <c r="Z18" s="3" t="s">
        <v>57</v>
      </c>
      <c r="AA18" s="3" t="s">
        <v>9772</v>
      </c>
      <c r="AB18" s="3"/>
      <c r="AC18" s="3" t="s">
        <v>9802</v>
      </c>
      <c r="AE18" s="3" t="s">
        <v>8090</v>
      </c>
      <c r="AF18" s="3" t="s">
        <v>562</v>
      </c>
      <c r="AG18" s="3" t="s">
        <v>9804</v>
      </c>
      <c r="AH18" s="3" t="s">
        <v>9773</v>
      </c>
      <c r="AI18" s="110" t="s">
        <v>9774</v>
      </c>
      <c r="AJ18" s="671" t="s">
        <v>9805</v>
      </c>
      <c r="AK18" s="110" t="s">
        <v>9806</v>
      </c>
    </row>
    <row r="19" spans="1:37" ht="15" customHeight="1">
      <c r="A19" s="26"/>
      <c r="B19" s="68"/>
      <c r="C19" s="1305"/>
      <c r="D19" s="25"/>
      <c r="E19" s="1317"/>
      <c r="F19" s="14"/>
      <c r="G19" s="102"/>
      <c r="H19" s="103"/>
      <c r="I19" s="17"/>
      <c r="J19" s="8" t="str">
        <f t="shared" si="0"/>
        <v/>
      </c>
      <c r="K19" s="9"/>
      <c r="L19" s="87" t="s">
        <v>27</v>
      </c>
      <c r="M19" s="194" t="s">
        <v>28</v>
      </c>
      <c r="N19" s="9"/>
      <c r="O19" s="18" t="str">
        <f t="shared" si="1"/>
        <v/>
      </c>
      <c r="P19" s="679"/>
      <c r="Q19" s="680">
        <v>1.7E-6</v>
      </c>
      <c r="R19" s="727">
        <f t="shared" si="2"/>
        <v>0</v>
      </c>
      <c r="S19" s="688">
        <v>28</v>
      </c>
      <c r="T19" s="728">
        <f t="shared" si="3"/>
        <v>0</v>
      </c>
      <c r="U19" s="110"/>
      <c r="W19" s="3" t="s">
        <v>9807</v>
      </c>
      <c r="X19" s="3" t="s">
        <v>194</v>
      </c>
      <c r="Y19" s="3" t="s">
        <v>9808</v>
      </c>
      <c r="Z19" s="3" t="s">
        <v>57</v>
      </c>
      <c r="AA19" s="3" t="s">
        <v>9772</v>
      </c>
      <c r="AB19" s="3"/>
      <c r="AC19" s="3" t="s">
        <v>9807</v>
      </c>
      <c r="AE19" s="3" t="s">
        <v>8091</v>
      </c>
      <c r="AF19" s="3" t="s">
        <v>562</v>
      </c>
      <c r="AG19" s="3" t="s">
        <v>563</v>
      </c>
      <c r="AH19" s="3" t="s">
        <v>9773</v>
      </c>
      <c r="AI19" s="110" t="s">
        <v>9774</v>
      </c>
      <c r="AJ19" s="671" t="s">
        <v>9809</v>
      </c>
      <c r="AK19" s="110" t="s">
        <v>9792</v>
      </c>
    </row>
    <row r="20" spans="1:37" ht="15" customHeight="1">
      <c r="A20" s="26"/>
      <c r="B20" s="68"/>
      <c r="C20" s="1305"/>
      <c r="D20" s="25"/>
      <c r="E20" s="1310" t="s">
        <v>9810</v>
      </c>
      <c r="F20" s="14"/>
      <c r="G20" s="102"/>
      <c r="H20" s="103"/>
      <c r="I20" s="17"/>
      <c r="J20" s="8" t="str">
        <f t="shared" si="0"/>
        <v/>
      </c>
      <c r="K20" s="9"/>
      <c r="L20" s="87" t="s">
        <v>27</v>
      </c>
      <c r="M20" s="194" t="s">
        <v>28</v>
      </c>
      <c r="N20" s="9"/>
      <c r="O20" s="18" t="str">
        <f t="shared" si="1"/>
        <v/>
      </c>
      <c r="P20" s="679"/>
      <c r="Q20" s="729" t="str">
        <f>IF(G20="","",IF(VLOOKUP(G20,$W$10:$AA$74,5,FALSE)="固体化石燃料",$AF$57,IF(VLOOKUP(G20,$W$10:$AA$74,5,FALSE)="液体化石燃料",$AF$58,IF(VLOOKUP(G20,$W$10:$AA$74,5,FALSE)="気体化石燃料",$AF$59))))</f>
        <v/>
      </c>
      <c r="R20" s="727">
        <f t="shared" si="2"/>
        <v>0</v>
      </c>
      <c r="S20" s="688">
        <v>28</v>
      </c>
      <c r="T20" s="728">
        <f t="shared" si="3"/>
        <v>0</v>
      </c>
      <c r="U20" s="121"/>
      <c r="W20" s="3" t="s">
        <v>9811</v>
      </c>
      <c r="X20" s="3" t="s">
        <v>195</v>
      </c>
      <c r="Y20" s="3" t="s">
        <v>9812</v>
      </c>
      <c r="Z20" s="3" t="s">
        <v>59</v>
      </c>
      <c r="AA20" s="3" t="s">
        <v>9813</v>
      </c>
      <c r="AB20" s="3"/>
      <c r="AC20" s="3" t="s">
        <v>9811</v>
      </c>
      <c r="AE20" s="3" t="s">
        <v>8092</v>
      </c>
      <c r="AF20" s="3" t="s">
        <v>562</v>
      </c>
      <c r="AG20" s="3" t="s">
        <v>9814</v>
      </c>
      <c r="AH20" s="3" t="s">
        <v>9773</v>
      </c>
      <c r="AI20" s="110" t="s">
        <v>9774</v>
      </c>
    </row>
    <row r="21" spans="1:37" ht="15" customHeight="1">
      <c r="A21" s="26"/>
      <c r="B21" s="68"/>
      <c r="C21" s="1305"/>
      <c r="D21" s="25"/>
      <c r="E21" s="1316"/>
      <c r="F21" s="14"/>
      <c r="G21" s="102"/>
      <c r="H21" s="103"/>
      <c r="I21" s="17"/>
      <c r="J21" s="8" t="str">
        <f t="shared" si="0"/>
        <v/>
      </c>
      <c r="K21" s="9"/>
      <c r="L21" s="87" t="s">
        <v>27</v>
      </c>
      <c r="M21" s="194" t="s">
        <v>28</v>
      </c>
      <c r="N21" s="9"/>
      <c r="O21" s="18" t="str">
        <f t="shared" si="1"/>
        <v/>
      </c>
      <c r="P21" s="679"/>
      <c r="Q21" s="729" t="str">
        <f>IF(G21="","",IF(VLOOKUP(G21,$W$10:$AA$74,5,FALSE)="固体化石燃料",$AF$57,IF(VLOOKUP(G21,$W$10:$AA$74,5,FALSE)="液体化石燃料",$AF$58,IF(VLOOKUP(G21,$W$10:$AA$74,5,FALSE)="気体化石燃料",$AF$59))))</f>
        <v/>
      </c>
      <c r="R21" s="727">
        <f t="shared" si="2"/>
        <v>0</v>
      </c>
      <c r="S21" s="688">
        <v>28</v>
      </c>
      <c r="T21" s="728">
        <f t="shared" si="3"/>
        <v>0</v>
      </c>
      <c r="U21" s="121"/>
      <c r="W21" s="3" t="s">
        <v>9815</v>
      </c>
      <c r="X21" s="3" t="s">
        <v>195</v>
      </c>
      <c r="Y21" s="3" t="s">
        <v>9816</v>
      </c>
      <c r="Z21" s="3" t="s">
        <v>59</v>
      </c>
      <c r="AA21" s="3" t="s">
        <v>9813</v>
      </c>
      <c r="AB21" s="3"/>
      <c r="AC21" s="3" t="s">
        <v>9815</v>
      </c>
      <c r="AE21" s="3" t="s">
        <v>8093</v>
      </c>
      <c r="AF21" s="3" t="s">
        <v>562</v>
      </c>
      <c r="AG21" s="3" t="s">
        <v>9817</v>
      </c>
      <c r="AH21" s="3" t="s">
        <v>9773</v>
      </c>
      <c r="AI21" s="110" t="s">
        <v>9774</v>
      </c>
    </row>
    <row r="22" spans="1:37" ht="15" customHeight="1">
      <c r="A22" s="26"/>
      <c r="B22" s="68"/>
      <c r="C22" s="1305"/>
      <c r="D22" s="25"/>
      <c r="E22" s="1316"/>
      <c r="F22" s="14"/>
      <c r="G22" s="102"/>
      <c r="H22" s="103"/>
      <c r="I22" s="17"/>
      <c r="J22" s="8" t="str">
        <f t="shared" si="0"/>
        <v/>
      </c>
      <c r="K22" s="9"/>
      <c r="L22" s="87" t="s">
        <v>27</v>
      </c>
      <c r="M22" s="194" t="s">
        <v>28</v>
      </c>
      <c r="N22" s="9"/>
      <c r="O22" s="18" t="str">
        <f t="shared" si="1"/>
        <v/>
      </c>
      <c r="P22" s="679"/>
      <c r="Q22" s="729" t="str">
        <f>IF(G22="","",IF(VLOOKUP(G22,$W$10:$AA$74,5,FALSE)="固体化石燃料",$AF$57,IF(VLOOKUP(G22,$W$10:$AA$74,5,FALSE)="液体化石燃料",$AF$58,IF(VLOOKUP(G22,$W$10:$AA$74,5,FALSE)="気体化石燃料",$AF$59))))</f>
        <v/>
      </c>
      <c r="R22" s="727">
        <f t="shared" si="2"/>
        <v>0</v>
      </c>
      <c r="S22" s="688">
        <v>28</v>
      </c>
      <c r="T22" s="728">
        <f t="shared" si="3"/>
        <v>0</v>
      </c>
      <c r="U22" s="121"/>
      <c r="W22" s="3" t="s">
        <v>9818</v>
      </c>
      <c r="X22" s="3" t="s">
        <v>195</v>
      </c>
      <c r="Y22" s="3" t="s">
        <v>9819</v>
      </c>
      <c r="Z22" s="3" t="s">
        <v>59</v>
      </c>
      <c r="AA22" s="3" t="s">
        <v>9813</v>
      </c>
      <c r="AB22" s="3"/>
      <c r="AC22" s="3" t="s">
        <v>9818</v>
      </c>
      <c r="AE22" s="3" t="s">
        <v>8094</v>
      </c>
      <c r="AF22" s="3" t="s">
        <v>562</v>
      </c>
      <c r="AG22" s="3" t="s">
        <v>9817</v>
      </c>
      <c r="AH22" s="3" t="s">
        <v>9773</v>
      </c>
      <c r="AI22" s="110" t="s">
        <v>9774</v>
      </c>
    </row>
    <row r="23" spans="1:37" ht="15" customHeight="1">
      <c r="A23" s="26"/>
      <c r="B23" s="68"/>
      <c r="C23" s="1305"/>
      <c r="D23" s="25"/>
      <c r="E23" s="1317"/>
      <c r="F23" s="14"/>
      <c r="G23" s="102"/>
      <c r="H23" s="103"/>
      <c r="I23" s="17"/>
      <c r="J23" s="8" t="str">
        <f t="shared" si="0"/>
        <v/>
      </c>
      <c r="K23" s="9"/>
      <c r="L23" s="87" t="s">
        <v>27</v>
      </c>
      <c r="M23" s="194" t="s">
        <v>28</v>
      </c>
      <c r="N23" s="9"/>
      <c r="O23" s="18" t="str">
        <f t="shared" si="1"/>
        <v/>
      </c>
      <c r="P23" s="679"/>
      <c r="Q23" s="729" t="str">
        <f>IF(G23="","",IF(VLOOKUP(G23,$W$10:$AA$74,5,FALSE)="固体化石燃料",$AF$57,IF(VLOOKUP(G23,$W$10:$AA$74,5,FALSE)="液体化石燃料",$AF$58,IF(VLOOKUP(G23,$W$10:$AA$74,5,FALSE)="気体化石燃料",$AF$59))))</f>
        <v/>
      </c>
      <c r="R23" s="727">
        <f t="shared" si="2"/>
        <v>0</v>
      </c>
      <c r="S23" s="688">
        <v>28</v>
      </c>
      <c r="T23" s="728">
        <f t="shared" si="3"/>
        <v>0</v>
      </c>
      <c r="U23" s="121"/>
      <c r="W23" s="3" t="s">
        <v>9820</v>
      </c>
      <c r="X23" s="3" t="s">
        <v>195</v>
      </c>
      <c r="Y23" s="3" t="s">
        <v>9821</v>
      </c>
      <c r="Z23" s="3" t="s">
        <v>59</v>
      </c>
      <c r="AA23" s="3" t="s">
        <v>9813</v>
      </c>
      <c r="AB23" s="3"/>
      <c r="AC23" s="3" t="s">
        <v>9820</v>
      </c>
      <c r="AE23" s="3" t="s">
        <v>9802</v>
      </c>
      <c r="AF23" s="3" t="s">
        <v>194</v>
      </c>
      <c r="AG23" s="3" t="s">
        <v>9803</v>
      </c>
      <c r="AH23" s="3" t="s">
        <v>9773</v>
      </c>
      <c r="AI23" s="110" t="s">
        <v>9774</v>
      </c>
    </row>
    <row r="24" spans="1:37" ht="15" customHeight="1">
      <c r="A24" s="26"/>
      <c r="B24" s="68"/>
      <c r="C24" s="1305"/>
      <c r="D24" s="25"/>
      <c r="E24" s="1313" t="s">
        <v>9822</v>
      </c>
      <c r="F24" s="14"/>
      <c r="G24" s="102"/>
      <c r="H24" s="103"/>
      <c r="I24" s="17"/>
      <c r="J24" s="8" t="str">
        <f t="shared" si="0"/>
        <v/>
      </c>
      <c r="K24" s="9"/>
      <c r="L24" s="87" t="s">
        <v>27</v>
      </c>
      <c r="M24" s="194" t="s">
        <v>28</v>
      </c>
      <c r="N24" s="9"/>
      <c r="O24" s="18" t="str">
        <f t="shared" si="1"/>
        <v/>
      </c>
      <c r="P24" s="679"/>
      <c r="Q24" s="729" t="str">
        <f>IF(G24="","",IF(VLOOKUP(G24,$W$10:$AA$74,5,FALSE)="固体化石燃料",$AF$62,IF(VLOOKUP(G24,$W$10:$AA$74,5,FALSE)="液体化石燃料",$AF$63,IF(VLOOKUP(G24,$W$10:$AA$74,5,FALSE)="気体化石燃料",$AF$64))))</f>
        <v/>
      </c>
      <c r="R24" s="727">
        <f t="shared" si="2"/>
        <v>0</v>
      </c>
      <c r="S24" s="688">
        <v>28</v>
      </c>
      <c r="T24" s="728">
        <f t="shared" si="3"/>
        <v>0</v>
      </c>
      <c r="U24" s="121"/>
      <c r="W24" s="3" t="s">
        <v>8077</v>
      </c>
      <c r="X24" s="3" t="s">
        <v>195</v>
      </c>
      <c r="Y24" s="3" t="s">
        <v>9823</v>
      </c>
      <c r="Z24" s="3" t="s">
        <v>59</v>
      </c>
      <c r="AA24" s="3" t="s">
        <v>9813</v>
      </c>
      <c r="AB24" s="3"/>
      <c r="AC24" s="3" t="s">
        <v>8077</v>
      </c>
      <c r="AE24" s="3" t="s">
        <v>9807</v>
      </c>
      <c r="AF24" s="3" t="s">
        <v>194</v>
      </c>
      <c r="AG24" s="3" t="s">
        <v>9808</v>
      </c>
      <c r="AH24" s="3" t="s">
        <v>9773</v>
      </c>
      <c r="AI24" s="110" t="s">
        <v>9774</v>
      </c>
    </row>
    <row r="25" spans="1:37" ht="15" customHeight="1">
      <c r="A25" s="26"/>
      <c r="B25" s="68"/>
      <c r="C25" s="1305"/>
      <c r="D25" s="25"/>
      <c r="E25" s="1314"/>
      <c r="F25" s="14"/>
      <c r="G25" s="102"/>
      <c r="H25" s="103"/>
      <c r="I25" s="17"/>
      <c r="J25" s="8" t="str">
        <f t="shared" si="0"/>
        <v/>
      </c>
      <c r="K25" s="9"/>
      <c r="L25" s="87" t="s">
        <v>27</v>
      </c>
      <c r="M25" s="194" t="s">
        <v>28</v>
      </c>
      <c r="N25" s="9"/>
      <c r="O25" s="18" t="str">
        <f t="shared" si="1"/>
        <v/>
      </c>
      <c r="P25" s="679"/>
      <c r="Q25" s="729" t="str">
        <f>IF(G25="","",IF(VLOOKUP(G25,$W$10:$AA$74,5,FALSE)="固体化石燃料",$AF$62,IF(VLOOKUP(G25,$W$10:$AA$74,5,FALSE)="液体化石燃料",$AF$63,IF(VLOOKUP(G25,$W$10:$AA$74,5,FALSE)="気体化石燃料",$AF$64))))</f>
        <v/>
      </c>
      <c r="R25" s="727">
        <f t="shared" si="2"/>
        <v>0</v>
      </c>
      <c r="S25" s="688">
        <v>28</v>
      </c>
      <c r="T25" s="728">
        <f t="shared" si="3"/>
        <v>0</v>
      </c>
      <c r="U25" s="121"/>
      <c r="W25" s="3" t="s">
        <v>61</v>
      </c>
      <c r="X25" s="3" t="s">
        <v>195</v>
      </c>
      <c r="Y25" s="3" t="s">
        <v>9824</v>
      </c>
      <c r="Z25" s="3" t="s">
        <v>59</v>
      </c>
      <c r="AA25" s="3" t="s">
        <v>9813</v>
      </c>
      <c r="AB25" s="3"/>
      <c r="AC25" s="3" t="s">
        <v>61</v>
      </c>
      <c r="AE25" s="3" t="s">
        <v>9825</v>
      </c>
      <c r="AF25" s="3" t="s">
        <v>562</v>
      </c>
      <c r="AG25" s="3" t="s">
        <v>9826</v>
      </c>
      <c r="AH25" s="672" t="s">
        <v>9787</v>
      </c>
      <c r="AI25" s="110" t="s">
        <v>9788</v>
      </c>
    </row>
    <row r="26" spans="1:37" ht="15" customHeight="1">
      <c r="A26" s="26"/>
      <c r="B26" s="68"/>
      <c r="C26" s="1305"/>
      <c r="D26" s="25"/>
      <c r="E26" s="1314"/>
      <c r="F26" s="14"/>
      <c r="G26" s="102"/>
      <c r="H26" s="103"/>
      <c r="I26" s="17"/>
      <c r="J26" s="8" t="str">
        <f t="shared" si="0"/>
        <v/>
      </c>
      <c r="K26" s="9"/>
      <c r="L26" s="87" t="s">
        <v>27</v>
      </c>
      <c r="M26" s="194" t="s">
        <v>28</v>
      </c>
      <c r="N26" s="9"/>
      <c r="O26" s="18" t="str">
        <f t="shared" si="1"/>
        <v/>
      </c>
      <c r="P26" s="679"/>
      <c r="Q26" s="729" t="str">
        <f>IF(G26="","",IF(VLOOKUP(G26,$W$10:$AA$74,5,FALSE)="固体化石燃料",$AF$62,IF(VLOOKUP(G26,$W$10:$AA$74,5,FALSE)="液体化石燃料",$AF$63,IF(VLOOKUP(G26,$W$10:$AA$74,5,FALSE)="気体化石燃料",$AF$64))))</f>
        <v/>
      </c>
      <c r="R26" s="727">
        <f t="shared" si="2"/>
        <v>0</v>
      </c>
      <c r="S26" s="688">
        <v>28</v>
      </c>
      <c r="T26" s="728">
        <f t="shared" si="3"/>
        <v>0</v>
      </c>
      <c r="U26" s="121"/>
      <c r="W26" s="3" t="s">
        <v>9827</v>
      </c>
      <c r="X26" s="3" t="s">
        <v>195</v>
      </c>
      <c r="Y26" s="3" t="s">
        <v>9828</v>
      </c>
      <c r="Z26" s="3" t="s">
        <v>59</v>
      </c>
      <c r="AA26" s="3" t="s">
        <v>9813</v>
      </c>
      <c r="AB26" s="3"/>
      <c r="AC26" s="3" t="s">
        <v>9827</v>
      </c>
      <c r="AE26" s="3" t="s">
        <v>9829</v>
      </c>
      <c r="AF26" s="3" t="s">
        <v>562</v>
      </c>
      <c r="AG26" s="3" t="s">
        <v>9830</v>
      </c>
      <c r="AH26" s="672" t="s">
        <v>9787</v>
      </c>
      <c r="AI26" s="110" t="s">
        <v>9788</v>
      </c>
    </row>
    <row r="27" spans="1:37" ht="15" customHeight="1">
      <c r="A27" s="26"/>
      <c r="B27" s="68"/>
      <c r="C27" s="1305"/>
      <c r="D27" s="25"/>
      <c r="E27" s="1315"/>
      <c r="F27" s="14"/>
      <c r="G27" s="102"/>
      <c r="H27" s="103"/>
      <c r="I27" s="17"/>
      <c r="J27" s="8" t="str">
        <f t="shared" si="0"/>
        <v/>
      </c>
      <c r="K27" s="9"/>
      <c r="L27" s="87" t="s">
        <v>27</v>
      </c>
      <c r="M27" s="194" t="s">
        <v>28</v>
      </c>
      <c r="N27" s="9"/>
      <c r="O27" s="18" t="str">
        <f t="shared" si="1"/>
        <v/>
      </c>
      <c r="P27" s="679"/>
      <c r="Q27" s="729" t="str">
        <f>IF(G27="","",IF(VLOOKUP(G27,$W$10:$AA$74,5,FALSE)="固体化石燃料",$AF$62,IF(VLOOKUP(G27,$W$10:$AA$74,5,FALSE)="液体化石燃料",$AF$63,IF(VLOOKUP(G27,$W$10:$AA$74,5,FALSE)="気体化石燃料",$AF$64))))</f>
        <v/>
      </c>
      <c r="R27" s="727">
        <f t="shared" si="2"/>
        <v>0</v>
      </c>
      <c r="S27" s="688">
        <v>28</v>
      </c>
      <c r="T27" s="728">
        <f t="shared" si="3"/>
        <v>0</v>
      </c>
      <c r="U27" s="121"/>
      <c r="W27" s="3" t="s">
        <v>9831</v>
      </c>
      <c r="X27" s="3" t="s">
        <v>195</v>
      </c>
      <c r="Y27" s="3" t="s">
        <v>9832</v>
      </c>
      <c r="Z27" s="3" t="s">
        <v>59</v>
      </c>
      <c r="AA27" s="3" t="s">
        <v>9813</v>
      </c>
      <c r="AB27" s="3"/>
      <c r="AC27" s="3" t="s">
        <v>9831</v>
      </c>
      <c r="AE27" s="3" t="s">
        <v>9833</v>
      </c>
      <c r="AF27" s="3" t="s">
        <v>562</v>
      </c>
      <c r="AG27" s="3" t="s">
        <v>9826</v>
      </c>
      <c r="AH27" s="672" t="s">
        <v>9791</v>
      </c>
      <c r="AI27" s="110" t="s">
        <v>9792</v>
      </c>
    </row>
    <row r="28" spans="1:37" ht="15" customHeight="1">
      <c r="A28" s="26"/>
      <c r="B28" s="68"/>
      <c r="C28" s="1305"/>
      <c r="D28" s="25"/>
      <c r="E28" s="1313" t="s">
        <v>9834</v>
      </c>
      <c r="F28" s="14"/>
      <c r="G28" s="102"/>
      <c r="H28" s="103"/>
      <c r="I28" s="17"/>
      <c r="J28" s="8" t="str">
        <f t="shared" si="0"/>
        <v/>
      </c>
      <c r="K28" s="9"/>
      <c r="L28" s="87" t="s">
        <v>27</v>
      </c>
      <c r="M28" s="194" t="s">
        <v>28</v>
      </c>
      <c r="N28" s="9"/>
      <c r="O28" s="18" t="str">
        <f t="shared" si="1"/>
        <v/>
      </c>
      <c r="P28" s="679"/>
      <c r="Q28" s="680">
        <v>5.4E-8</v>
      </c>
      <c r="R28" s="727">
        <f t="shared" si="2"/>
        <v>0</v>
      </c>
      <c r="S28" s="688">
        <v>28</v>
      </c>
      <c r="T28" s="728">
        <f t="shared" si="3"/>
        <v>0</v>
      </c>
      <c r="U28" s="110"/>
      <c r="W28" s="3" t="s">
        <v>9835</v>
      </c>
      <c r="X28" s="3" t="s">
        <v>195</v>
      </c>
      <c r="Y28" s="3" t="s">
        <v>9836</v>
      </c>
      <c r="Z28" s="3" t="s">
        <v>59</v>
      </c>
      <c r="AA28" s="3" t="s">
        <v>9813</v>
      </c>
      <c r="AB28" s="3"/>
      <c r="AC28" s="3" t="s">
        <v>9835</v>
      </c>
      <c r="AE28" s="3" t="s">
        <v>9837</v>
      </c>
      <c r="AF28" s="3" t="s">
        <v>562</v>
      </c>
      <c r="AG28" s="3" t="s">
        <v>9830</v>
      </c>
      <c r="AH28" s="672" t="s">
        <v>9791</v>
      </c>
      <c r="AI28" s="110" t="s">
        <v>9792</v>
      </c>
    </row>
    <row r="29" spans="1:37" ht="15" customHeight="1">
      <c r="A29" s="26"/>
      <c r="B29" s="68"/>
      <c r="C29" s="1305"/>
      <c r="D29" s="25"/>
      <c r="E29" s="1314"/>
      <c r="F29" s="14"/>
      <c r="G29" s="102"/>
      <c r="H29" s="103"/>
      <c r="I29" s="17"/>
      <c r="J29" s="8" t="str">
        <f t="shared" si="0"/>
        <v/>
      </c>
      <c r="K29" s="9"/>
      <c r="L29" s="87" t="s">
        <v>27</v>
      </c>
      <c r="M29" s="194" t="s">
        <v>28</v>
      </c>
      <c r="N29" s="9"/>
      <c r="O29" s="18" t="str">
        <f t="shared" si="1"/>
        <v/>
      </c>
      <c r="P29" s="679"/>
      <c r="Q29" s="680">
        <v>5.4E-8</v>
      </c>
      <c r="R29" s="727">
        <f t="shared" si="2"/>
        <v>0</v>
      </c>
      <c r="S29" s="688">
        <v>28</v>
      </c>
      <c r="T29" s="728">
        <f t="shared" si="3"/>
        <v>0</v>
      </c>
      <c r="U29" s="110"/>
      <c r="W29" s="3" t="s">
        <v>9838</v>
      </c>
      <c r="X29" s="3" t="s">
        <v>195</v>
      </c>
      <c r="Y29" s="3" t="s">
        <v>9839</v>
      </c>
      <c r="Z29" s="3" t="s">
        <v>59</v>
      </c>
      <c r="AA29" s="3" t="s">
        <v>9813</v>
      </c>
      <c r="AB29" s="3"/>
      <c r="AC29" s="3" t="s">
        <v>9838</v>
      </c>
      <c r="AE29" s="3" t="s">
        <v>9840</v>
      </c>
      <c r="AF29" s="3" t="s">
        <v>562</v>
      </c>
      <c r="AG29" s="3" t="s">
        <v>9830</v>
      </c>
      <c r="AH29" s="672" t="s">
        <v>9796</v>
      </c>
      <c r="AI29" s="110" t="s">
        <v>9797</v>
      </c>
    </row>
    <row r="30" spans="1:37" ht="15" customHeight="1">
      <c r="A30" s="26"/>
      <c r="B30" s="68"/>
      <c r="C30" s="1305"/>
      <c r="D30" s="25"/>
      <c r="E30" s="1314"/>
      <c r="F30" s="14"/>
      <c r="G30" s="102"/>
      <c r="H30" s="103"/>
      <c r="I30" s="17"/>
      <c r="J30" s="8" t="str">
        <f t="shared" si="0"/>
        <v/>
      </c>
      <c r="K30" s="9"/>
      <c r="L30" s="87" t="s">
        <v>27</v>
      </c>
      <c r="M30" s="194" t="s">
        <v>28</v>
      </c>
      <c r="N30" s="9"/>
      <c r="O30" s="18" t="str">
        <f t="shared" si="1"/>
        <v/>
      </c>
      <c r="P30" s="679"/>
      <c r="Q30" s="680">
        <v>5.4E-8</v>
      </c>
      <c r="R30" s="727">
        <f t="shared" si="2"/>
        <v>0</v>
      </c>
      <c r="S30" s="688">
        <v>28</v>
      </c>
      <c r="T30" s="728">
        <f t="shared" si="3"/>
        <v>0</v>
      </c>
      <c r="U30" s="110"/>
      <c r="W30" s="3" t="s">
        <v>9841</v>
      </c>
      <c r="X30" s="3" t="s">
        <v>194</v>
      </c>
      <c r="Y30" s="3" t="s">
        <v>9842</v>
      </c>
      <c r="Z30" s="3" t="s">
        <v>58</v>
      </c>
      <c r="AA30" s="3" t="s">
        <v>9843</v>
      </c>
      <c r="AB30" s="3"/>
      <c r="AC30" s="3" t="s">
        <v>9841</v>
      </c>
      <c r="AE30" s="3" t="s">
        <v>8097</v>
      </c>
      <c r="AF30" s="3" t="s">
        <v>562</v>
      </c>
      <c r="AG30" s="3" t="s">
        <v>9844</v>
      </c>
      <c r="AH30" s="672" t="s">
        <v>9800</v>
      </c>
      <c r="AI30" s="110" t="s">
        <v>9801</v>
      </c>
    </row>
    <row r="31" spans="1:37" ht="15" customHeight="1">
      <c r="A31" s="26"/>
      <c r="B31" s="68"/>
      <c r="C31" s="1305"/>
      <c r="D31" s="25"/>
      <c r="E31" s="1315"/>
      <c r="F31" s="14"/>
      <c r="G31" s="102"/>
      <c r="H31" s="103"/>
      <c r="I31" s="17"/>
      <c r="J31" s="8" t="str">
        <f t="shared" si="0"/>
        <v/>
      </c>
      <c r="K31" s="9"/>
      <c r="L31" s="87" t="s">
        <v>27</v>
      </c>
      <c r="M31" s="194" t="s">
        <v>28</v>
      </c>
      <c r="N31" s="9"/>
      <c r="O31" s="18" t="str">
        <f t="shared" si="1"/>
        <v/>
      </c>
      <c r="P31" s="679"/>
      <c r="Q31" s="680">
        <v>5.4E-8</v>
      </c>
      <c r="R31" s="727">
        <f t="shared" si="2"/>
        <v>0</v>
      </c>
      <c r="S31" s="688">
        <v>28</v>
      </c>
      <c r="T31" s="728">
        <f t="shared" si="3"/>
        <v>0</v>
      </c>
      <c r="U31" s="110"/>
      <c r="W31" s="3" t="s">
        <v>9845</v>
      </c>
      <c r="X31" s="3" t="s">
        <v>8079</v>
      </c>
      <c r="Y31" s="3" t="s">
        <v>9846</v>
      </c>
      <c r="Z31" s="3" t="s">
        <v>58</v>
      </c>
      <c r="AA31" s="3" t="s">
        <v>9843</v>
      </c>
      <c r="AB31" s="3"/>
      <c r="AC31" s="3" t="s">
        <v>9845</v>
      </c>
      <c r="AE31" s="3" t="s">
        <v>8102</v>
      </c>
      <c r="AF31" s="3" t="s">
        <v>562</v>
      </c>
      <c r="AG31" s="3" t="s">
        <v>9826</v>
      </c>
      <c r="AH31" s="672" t="s">
        <v>9809</v>
      </c>
      <c r="AI31" s="110" t="s">
        <v>9792</v>
      </c>
    </row>
    <row r="32" spans="1:37" ht="15" customHeight="1">
      <c r="A32" s="26"/>
      <c r="B32" s="68"/>
      <c r="C32" s="1305"/>
      <c r="D32" s="25"/>
      <c r="E32" s="1310" t="s">
        <v>9847</v>
      </c>
      <c r="F32" s="14"/>
      <c r="G32" s="102"/>
      <c r="H32" s="103"/>
      <c r="I32" s="17"/>
      <c r="J32" s="8" t="str">
        <f t="shared" si="0"/>
        <v/>
      </c>
      <c r="K32" s="9"/>
      <c r="L32" s="87" t="s">
        <v>27</v>
      </c>
      <c r="M32" s="194" t="s">
        <v>28</v>
      </c>
      <c r="N32" s="9"/>
      <c r="O32" s="18" t="str">
        <f t="shared" si="1"/>
        <v/>
      </c>
      <c r="P32" s="679"/>
      <c r="Q32" s="680">
        <v>1.5E-6</v>
      </c>
      <c r="R32" s="727">
        <f t="shared" si="2"/>
        <v>0</v>
      </c>
      <c r="S32" s="688">
        <v>28</v>
      </c>
      <c r="T32" s="728">
        <f t="shared" si="3"/>
        <v>0</v>
      </c>
      <c r="U32" s="121"/>
      <c r="W32" s="3" t="s">
        <v>9848</v>
      </c>
      <c r="X32" s="3" t="s">
        <v>194</v>
      </c>
      <c r="Y32" s="3" t="s">
        <v>9849</v>
      </c>
      <c r="Z32" s="3" t="s">
        <v>58</v>
      </c>
      <c r="AA32" s="3" t="s">
        <v>9843</v>
      </c>
      <c r="AB32" s="3"/>
      <c r="AC32" s="3" t="s">
        <v>9848</v>
      </c>
      <c r="AE32" s="3" t="s">
        <v>9841</v>
      </c>
      <c r="AF32" s="3" t="s">
        <v>194</v>
      </c>
      <c r="AG32" s="3" t="s">
        <v>9842</v>
      </c>
      <c r="AH32" s="672" t="s">
        <v>9783</v>
      </c>
      <c r="AI32" s="110" t="s">
        <v>9784</v>
      </c>
    </row>
    <row r="33" spans="1:35" ht="15" customHeight="1">
      <c r="A33" s="26"/>
      <c r="B33" s="68"/>
      <c r="C33" s="1305"/>
      <c r="D33" s="25"/>
      <c r="E33" s="1316"/>
      <c r="F33" s="14"/>
      <c r="G33" s="102"/>
      <c r="H33" s="103"/>
      <c r="I33" s="17"/>
      <c r="J33" s="8" t="str">
        <f t="shared" si="0"/>
        <v/>
      </c>
      <c r="K33" s="9"/>
      <c r="L33" s="87" t="s">
        <v>27</v>
      </c>
      <c r="M33" s="194" t="s">
        <v>28</v>
      </c>
      <c r="N33" s="9"/>
      <c r="O33" s="18" t="str">
        <f t="shared" si="1"/>
        <v/>
      </c>
      <c r="P33" s="679"/>
      <c r="Q33" s="680">
        <v>1.5E-6</v>
      </c>
      <c r="R33" s="727">
        <f t="shared" si="2"/>
        <v>0</v>
      </c>
      <c r="S33" s="688">
        <v>28</v>
      </c>
      <c r="T33" s="728">
        <f t="shared" si="3"/>
        <v>0</v>
      </c>
      <c r="U33" s="121"/>
      <c r="W33" s="3" t="s">
        <v>9850</v>
      </c>
      <c r="X33" s="3" t="s">
        <v>8079</v>
      </c>
      <c r="Y33" s="3" t="s">
        <v>9851</v>
      </c>
      <c r="Z33" s="3" t="s">
        <v>58</v>
      </c>
      <c r="AA33" s="3" t="s">
        <v>9843</v>
      </c>
      <c r="AB33" s="3"/>
      <c r="AC33" s="3" t="s">
        <v>9850</v>
      </c>
      <c r="AE33" s="3" t="s">
        <v>9845</v>
      </c>
      <c r="AF33" s="3" t="s">
        <v>8079</v>
      </c>
      <c r="AG33" s="3" t="s">
        <v>9846</v>
      </c>
      <c r="AH33" s="672" t="s">
        <v>9783</v>
      </c>
      <c r="AI33" s="110" t="s">
        <v>9784</v>
      </c>
    </row>
    <row r="34" spans="1:35" ht="15" customHeight="1">
      <c r="A34" s="26"/>
      <c r="B34" s="68"/>
      <c r="C34" s="1305"/>
      <c r="D34" s="25"/>
      <c r="E34" s="1316"/>
      <c r="F34" s="14"/>
      <c r="G34" s="102"/>
      <c r="H34" s="103"/>
      <c r="I34" s="17"/>
      <c r="J34" s="8" t="str">
        <f t="shared" si="0"/>
        <v/>
      </c>
      <c r="K34" s="9"/>
      <c r="L34" s="87" t="s">
        <v>27</v>
      </c>
      <c r="M34" s="194" t="s">
        <v>28</v>
      </c>
      <c r="N34" s="9"/>
      <c r="O34" s="18" t="str">
        <f t="shared" si="1"/>
        <v/>
      </c>
      <c r="P34" s="679"/>
      <c r="Q34" s="680">
        <v>1.5E-6</v>
      </c>
      <c r="R34" s="727">
        <f t="shared" si="2"/>
        <v>0</v>
      </c>
      <c r="S34" s="688">
        <v>28</v>
      </c>
      <c r="T34" s="728">
        <f t="shared" si="3"/>
        <v>0</v>
      </c>
      <c r="U34" s="121"/>
      <c r="W34" s="3" t="s">
        <v>9852</v>
      </c>
      <c r="X34" s="3" t="s">
        <v>8079</v>
      </c>
      <c r="Y34" s="3" t="s">
        <v>9853</v>
      </c>
      <c r="Z34" s="3" t="s">
        <v>58</v>
      </c>
      <c r="AA34" s="3" t="s">
        <v>9843</v>
      </c>
      <c r="AB34" s="3"/>
      <c r="AC34" s="3" t="s">
        <v>9852</v>
      </c>
      <c r="AE34" s="3" t="s">
        <v>9848</v>
      </c>
      <c r="AF34" s="3" t="s">
        <v>194</v>
      </c>
      <c r="AG34" s="3" t="s">
        <v>9849</v>
      </c>
      <c r="AH34" s="672" t="s">
        <v>9783</v>
      </c>
      <c r="AI34" s="110" t="s">
        <v>9784</v>
      </c>
    </row>
    <row r="35" spans="1:35" ht="15" customHeight="1">
      <c r="A35" s="26"/>
      <c r="B35" s="68"/>
      <c r="C35" s="1305"/>
      <c r="D35" s="25"/>
      <c r="E35" s="1317"/>
      <c r="F35" s="14"/>
      <c r="G35" s="102"/>
      <c r="H35" s="103"/>
      <c r="I35" s="17"/>
      <c r="J35" s="8" t="str">
        <f t="shared" si="0"/>
        <v/>
      </c>
      <c r="K35" s="9"/>
      <c r="L35" s="87" t="s">
        <v>27</v>
      </c>
      <c r="M35" s="194" t="s">
        <v>28</v>
      </c>
      <c r="N35" s="9"/>
      <c r="O35" s="18" t="str">
        <f t="shared" si="1"/>
        <v/>
      </c>
      <c r="P35" s="679"/>
      <c r="Q35" s="680">
        <v>1.5E-6</v>
      </c>
      <c r="R35" s="727">
        <f t="shared" si="2"/>
        <v>0</v>
      </c>
      <c r="S35" s="688">
        <v>28</v>
      </c>
      <c r="T35" s="728">
        <f t="shared" si="3"/>
        <v>0</v>
      </c>
      <c r="U35" s="121"/>
      <c r="W35" s="3" t="s">
        <v>9854</v>
      </c>
      <c r="X35" s="3" t="s">
        <v>8079</v>
      </c>
      <c r="Y35" s="3" t="s">
        <v>9855</v>
      </c>
      <c r="Z35" s="3" t="s">
        <v>58</v>
      </c>
      <c r="AA35" s="3" t="s">
        <v>9843</v>
      </c>
      <c r="AB35" s="3"/>
      <c r="AC35" s="3" t="s">
        <v>9854</v>
      </c>
      <c r="AE35" s="3" t="s">
        <v>9850</v>
      </c>
      <c r="AF35" s="3" t="s">
        <v>8079</v>
      </c>
      <c r="AG35" s="3" t="s">
        <v>9851</v>
      </c>
      <c r="AH35" s="672" t="s">
        <v>9783</v>
      </c>
      <c r="AI35" s="110" t="s">
        <v>9784</v>
      </c>
    </row>
    <row r="36" spans="1:35" ht="15" customHeight="1">
      <c r="A36" s="26"/>
      <c r="B36" s="68"/>
      <c r="C36" s="1305"/>
      <c r="D36" s="25"/>
      <c r="E36" s="1310" t="s">
        <v>9856</v>
      </c>
      <c r="F36" s="14"/>
      <c r="G36" s="102"/>
      <c r="H36" s="103"/>
      <c r="I36" s="17"/>
      <c r="J36" s="8" t="str">
        <f t="shared" si="0"/>
        <v/>
      </c>
      <c r="K36" s="9"/>
      <c r="L36" s="87" t="s">
        <v>27</v>
      </c>
      <c r="M36" s="194" t="s">
        <v>28</v>
      </c>
      <c r="N36" s="9"/>
      <c r="O36" s="18" t="str">
        <f t="shared" si="1"/>
        <v/>
      </c>
      <c r="P36" s="679"/>
      <c r="Q36" s="680">
        <v>2.9E-5</v>
      </c>
      <c r="R36" s="727">
        <f t="shared" si="2"/>
        <v>0</v>
      </c>
      <c r="S36" s="688">
        <v>28</v>
      </c>
      <c r="T36" s="728">
        <f t="shared" si="3"/>
        <v>0</v>
      </c>
      <c r="U36" s="121"/>
      <c r="W36" s="3" t="s">
        <v>8086</v>
      </c>
      <c r="X36" s="3" t="s">
        <v>8079</v>
      </c>
      <c r="Y36" s="3" t="s">
        <v>9857</v>
      </c>
      <c r="Z36" s="3" t="s">
        <v>58</v>
      </c>
      <c r="AA36" s="3" t="s">
        <v>9843</v>
      </c>
      <c r="AB36" s="3"/>
      <c r="AC36" s="3" t="s">
        <v>8086</v>
      </c>
      <c r="AE36" s="3" t="s">
        <v>9852</v>
      </c>
      <c r="AF36" s="3" t="s">
        <v>8079</v>
      </c>
      <c r="AG36" s="3" t="s">
        <v>9853</v>
      </c>
      <c r="AH36" s="672" t="s">
        <v>9783</v>
      </c>
      <c r="AI36" s="110" t="s">
        <v>9784</v>
      </c>
    </row>
    <row r="37" spans="1:35" ht="15" customHeight="1">
      <c r="A37" s="26"/>
      <c r="B37" s="68"/>
      <c r="C37" s="1305"/>
      <c r="D37" s="25"/>
      <c r="E37" s="1316"/>
      <c r="F37" s="14"/>
      <c r="G37" s="102"/>
      <c r="H37" s="103"/>
      <c r="I37" s="17"/>
      <c r="J37" s="8" t="str">
        <f t="shared" si="0"/>
        <v/>
      </c>
      <c r="K37" s="9"/>
      <c r="L37" s="87" t="s">
        <v>27</v>
      </c>
      <c r="M37" s="194" t="s">
        <v>28</v>
      </c>
      <c r="N37" s="9"/>
      <c r="O37" s="18" t="str">
        <f t="shared" si="1"/>
        <v/>
      </c>
      <c r="P37" s="679"/>
      <c r="Q37" s="680">
        <v>2.9E-5</v>
      </c>
      <c r="R37" s="727">
        <f t="shared" si="2"/>
        <v>0</v>
      </c>
      <c r="S37" s="688">
        <v>28</v>
      </c>
      <c r="T37" s="728">
        <f t="shared" si="3"/>
        <v>0</v>
      </c>
      <c r="U37" s="121"/>
      <c r="W37" s="3" t="s">
        <v>9858</v>
      </c>
      <c r="X37" s="3" t="s">
        <v>8079</v>
      </c>
      <c r="Y37" s="3" t="s">
        <v>9859</v>
      </c>
      <c r="Z37" s="3" t="s">
        <v>58</v>
      </c>
      <c r="AA37" s="3" t="s">
        <v>9843</v>
      </c>
      <c r="AB37" s="3"/>
      <c r="AC37" s="3" t="s">
        <v>9858</v>
      </c>
      <c r="AE37" s="3" t="s">
        <v>9854</v>
      </c>
      <c r="AF37" s="3" t="s">
        <v>8079</v>
      </c>
      <c r="AG37" s="3" t="s">
        <v>9855</v>
      </c>
      <c r="AH37" s="672" t="s">
        <v>9783</v>
      </c>
      <c r="AI37" s="110" t="s">
        <v>9784</v>
      </c>
    </row>
    <row r="38" spans="1:35" ht="15" customHeight="1">
      <c r="A38" s="26"/>
      <c r="B38" s="68"/>
      <c r="C38" s="1305"/>
      <c r="D38" s="25"/>
      <c r="E38" s="1316"/>
      <c r="F38" s="14"/>
      <c r="G38" s="102"/>
      <c r="H38" s="103"/>
      <c r="I38" s="17"/>
      <c r="J38" s="8" t="str">
        <f t="shared" si="0"/>
        <v/>
      </c>
      <c r="K38" s="9"/>
      <c r="L38" s="87" t="s">
        <v>27</v>
      </c>
      <c r="M38" s="194" t="s">
        <v>28</v>
      </c>
      <c r="N38" s="9"/>
      <c r="O38" s="18" t="str">
        <f t="shared" si="1"/>
        <v/>
      </c>
      <c r="P38" s="679"/>
      <c r="Q38" s="680">
        <v>2.9E-5</v>
      </c>
      <c r="R38" s="727">
        <f t="shared" si="2"/>
        <v>0</v>
      </c>
      <c r="S38" s="688">
        <v>28</v>
      </c>
      <c r="T38" s="728">
        <f t="shared" si="3"/>
        <v>0</v>
      </c>
      <c r="U38" s="121"/>
      <c r="W38" s="3" t="s">
        <v>9860</v>
      </c>
      <c r="X38" s="3" t="s">
        <v>8079</v>
      </c>
      <c r="Y38" s="3" t="s">
        <v>9808</v>
      </c>
      <c r="Z38" s="3" t="s">
        <v>58</v>
      </c>
      <c r="AA38" s="3" t="s">
        <v>9843</v>
      </c>
      <c r="AB38" s="3"/>
      <c r="AC38" s="3" t="s">
        <v>9860</v>
      </c>
      <c r="AE38" s="3" t="s">
        <v>8086</v>
      </c>
      <c r="AF38" s="3" t="s">
        <v>8079</v>
      </c>
      <c r="AG38" s="3" t="s">
        <v>9857</v>
      </c>
      <c r="AH38" s="672" t="s">
        <v>9783</v>
      </c>
      <c r="AI38" s="110" t="s">
        <v>9784</v>
      </c>
    </row>
    <row r="39" spans="1:35" ht="15" customHeight="1">
      <c r="A39" s="26"/>
      <c r="B39" s="68"/>
      <c r="C39" s="1305"/>
      <c r="D39" s="25"/>
      <c r="E39" s="1317"/>
      <c r="F39" s="14"/>
      <c r="G39" s="102"/>
      <c r="H39" s="103"/>
      <c r="I39" s="17"/>
      <c r="J39" s="8" t="str">
        <f t="shared" si="0"/>
        <v/>
      </c>
      <c r="K39" s="9"/>
      <c r="L39" s="87" t="s">
        <v>27</v>
      </c>
      <c r="M39" s="194" t="s">
        <v>28</v>
      </c>
      <c r="N39" s="9"/>
      <c r="O39" s="18" t="str">
        <f t="shared" si="1"/>
        <v/>
      </c>
      <c r="P39" s="679"/>
      <c r="Q39" s="680">
        <v>2.9E-5</v>
      </c>
      <c r="R39" s="727">
        <f t="shared" si="2"/>
        <v>0</v>
      </c>
      <c r="S39" s="688">
        <v>28</v>
      </c>
      <c r="T39" s="728">
        <f t="shared" si="3"/>
        <v>0</v>
      </c>
      <c r="U39" s="121"/>
      <c r="W39" s="3" t="s">
        <v>8090</v>
      </c>
      <c r="X39" s="3" t="s">
        <v>562</v>
      </c>
      <c r="Y39" s="3" t="s">
        <v>9804</v>
      </c>
      <c r="Z39" s="3" t="s">
        <v>57</v>
      </c>
      <c r="AA39" s="3" t="s">
        <v>9861</v>
      </c>
      <c r="AB39" s="3"/>
      <c r="AC39" s="670" t="s">
        <v>9862</v>
      </c>
      <c r="AE39" s="3" t="s">
        <v>9858</v>
      </c>
      <c r="AF39" s="3" t="s">
        <v>8079</v>
      </c>
      <c r="AG39" s="3" t="s">
        <v>9859</v>
      </c>
      <c r="AH39" s="672" t="s">
        <v>9783</v>
      </c>
      <c r="AI39" s="110" t="s">
        <v>9784</v>
      </c>
    </row>
    <row r="40" spans="1:35" ht="15" customHeight="1">
      <c r="A40" s="26"/>
      <c r="B40" s="68"/>
      <c r="C40" s="1305"/>
      <c r="D40" s="25"/>
      <c r="E40" s="1310" t="s">
        <v>9863</v>
      </c>
      <c r="F40" s="14"/>
      <c r="G40" s="102"/>
      <c r="H40" s="103"/>
      <c r="I40" s="17"/>
      <c r="J40" s="8" t="str">
        <f t="shared" si="0"/>
        <v/>
      </c>
      <c r="K40" s="9"/>
      <c r="L40" s="87" t="s">
        <v>27</v>
      </c>
      <c r="M40" s="194" t="s">
        <v>28</v>
      </c>
      <c r="N40" s="9"/>
      <c r="O40" s="18" t="str">
        <f t="shared" si="1"/>
        <v/>
      </c>
      <c r="P40" s="679"/>
      <c r="Q40" s="680">
        <v>6.6000000000000003E-6</v>
      </c>
      <c r="R40" s="727">
        <f t="shared" si="2"/>
        <v>0</v>
      </c>
      <c r="S40" s="688">
        <v>28</v>
      </c>
      <c r="T40" s="728">
        <f t="shared" si="3"/>
        <v>0</v>
      </c>
      <c r="U40" s="121"/>
      <c r="W40" s="3" t="s">
        <v>8091</v>
      </c>
      <c r="X40" s="3" t="s">
        <v>562</v>
      </c>
      <c r="Y40" s="3" t="s">
        <v>563</v>
      </c>
      <c r="Z40" s="3" t="s">
        <v>57</v>
      </c>
      <c r="AA40" s="3" t="s">
        <v>9861</v>
      </c>
      <c r="AB40" s="3"/>
      <c r="AC40" s="3" t="s">
        <v>561</v>
      </c>
      <c r="AE40" s="3" t="s">
        <v>9860</v>
      </c>
      <c r="AF40" s="3" t="s">
        <v>8079</v>
      </c>
      <c r="AG40" s="3" t="s">
        <v>9808</v>
      </c>
      <c r="AH40" s="672" t="s">
        <v>9783</v>
      </c>
      <c r="AI40" s="110" t="s">
        <v>9784</v>
      </c>
    </row>
    <row r="41" spans="1:35" ht="15" customHeight="1">
      <c r="A41" s="26"/>
      <c r="B41" s="68"/>
      <c r="C41" s="1305"/>
      <c r="D41" s="25"/>
      <c r="E41" s="1316"/>
      <c r="F41" s="14"/>
      <c r="G41" s="102"/>
      <c r="H41" s="103"/>
      <c r="I41" s="17"/>
      <c r="J41" s="8" t="str">
        <f t="shared" si="0"/>
        <v/>
      </c>
      <c r="K41" s="9"/>
      <c r="L41" s="87" t="s">
        <v>27</v>
      </c>
      <c r="M41" s="194" t="s">
        <v>28</v>
      </c>
      <c r="N41" s="9"/>
      <c r="O41" s="18" t="str">
        <f t="shared" si="1"/>
        <v/>
      </c>
      <c r="P41" s="679"/>
      <c r="Q41" s="680">
        <v>6.6000000000000003E-6</v>
      </c>
      <c r="R41" s="727">
        <f t="shared" si="2"/>
        <v>0</v>
      </c>
      <c r="S41" s="688">
        <v>28</v>
      </c>
      <c r="T41" s="728">
        <f t="shared" si="3"/>
        <v>0</v>
      </c>
      <c r="U41" s="121"/>
      <c r="W41" s="3" t="s">
        <v>8092</v>
      </c>
      <c r="X41" s="3" t="s">
        <v>562</v>
      </c>
      <c r="Y41" s="3" t="s">
        <v>9814</v>
      </c>
      <c r="Z41" s="3" t="s">
        <v>57</v>
      </c>
      <c r="AA41" s="3" t="s">
        <v>9861</v>
      </c>
      <c r="AB41" s="3"/>
      <c r="AC41" s="3" t="s">
        <v>8098</v>
      </c>
      <c r="AE41" s="3" t="s">
        <v>8101</v>
      </c>
      <c r="AF41" s="3" t="s">
        <v>8079</v>
      </c>
      <c r="AG41" s="3" t="s">
        <v>9864</v>
      </c>
      <c r="AH41" s="672" t="s">
        <v>9805</v>
      </c>
      <c r="AI41" s="110" t="s">
        <v>9806</v>
      </c>
    </row>
    <row r="42" spans="1:35" ht="15" customHeight="1">
      <c r="A42" s="26"/>
      <c r="B42" s="68"/>
      <c r="C42" s="1305"/>
      <c r="D42" s="25"/>
      <c r="E42" s="1316"/>
      <c r="F42" s="14"/>
      <c r="G42" s="102"/>
      <c r="H42" s="103"/>
      <c r="I42" s="17"/>
      <c r="J42" s="8" t="str">
        <f t="shared" si="0"/>
        <v/>
      </c>
      <c r="K42" s="9"/>
      <c r="L42" s="87" t="s">
        <v>27</v>
      </c>
      <c r="M42" s="194" t="s">
        <v>28</v>
      </c>
      <c r="N42" s="9"/>
      <c r="O42" s="18" t="str">
        <f t="shared" si="1"/>
        <v/>
      </c>
      <c r="P42" s="679"/>
      <c r="Q42" s="680">
        <v>6.6000000000000003E-6</v>
      </c>
      <c r="R42" s="727">
        <f t="shared" si="2"/>
        <v>0</v>
      </c>
      <c r="S42" s="688">
        <v>28</v>
      </c>
      <c r="T42" s="728">
        <f t="shared" si="3"/>
        <v>0</v>
      </c>
      <c r="U42" s="121"/>
      <c r="W42" s="3" t="s">
        <v>8093</v>
      </c>
      <c r="X42" s="3" t="s">
        <v>562</v>
      </c>
      <c r="Y42" s="3" t="s">
        <v>9817</v>
      </c>
      <c r="Z42" s="3" t="s">
        <v>57</v>
      </c>
      <c r="AA42" s="3" t="s">
        <v>9861</v>
      </c>
      <c r="AB42" s="3"/>
      <c r="AC42" s="3" t="s">
        <v>8097</v>
      </c>
      <c r="AE42" s="3" t="s">
        <v>9811</v>
      </c>
      <c r="AF42" s="3" t="s">
        <v>195</v>
      </c>
      <c r="AG42" s="3" t="s">
        <v>9812</v>
      </c>
      <c r="AH42" s="672" t="s">
        <v>9776</v>
      </c>
      <c r="AI42" s="110" t="s">
        <v>9777</v>
      </c>
    </row>
    <row r="43" spans="1:35" ht="15" customHeight="1">
      <c r="A43" s="26"/>
      <c r="B43" s="68"/>
      <c r="C43" s="1305"/>
      <c r="D43" s="25"/>
      <c r="E43" s="1317"/>
      <c r="F43" s="14"/>
      <c r="G43" s="102"/>
      <c r="H43" s="103"/>
      <c r="I43" s="17"/>
      <c r="J43" s="8" t="str">
        <f t="shared" si="0"/>
        <v/>
      </c>
      <c r="K43" s="9"/>
      <c r="L43" s="87" t="s">
        <v>27</v>
      </c>
      <c r="M43" s="194" t="s">
        <v>28</v>
      </c>
      <c r="N43" s="9"/>
      <c r="O43" s="18" t="str">
        <f t="shared" si="1"/>
        <v/>
      </c>
      <c r="P43" s="679"/>
      <c r="Q43" s="680">
        <v>6.6000000000000003E-6</v>
      </c>
      <c r="R43" s="727">
        <f t="shared" si="2"/>
        <v>0</v>
      </c>
      <c r="S43" s="688">
        <v>28</v>
      </c>
      <c r="T43" s="728">
        <f t="shared" si="3"/>
        <v>0</v>
      </c>
      <c r="U43" s="121"/>
      <c r="W43" s="3" t="s">
        <v>8094</v>
      </c>
      <c r="X43" s="3" t="s">
        <v>562</v>
      </c>
      <c r="Y43" s="3" t="s">
        <v>9817</v>
      </c>
      <c r="Z43" s="3" t="s">
        <v>57</v>
      </c>
      <c r="AA43" s="3" t="s">
        <v>9861</v>
      </c>
      <c r="AB43" s="3"/>
      <c r="AC43" s="3" t="s">
        <v>8101</v>
      </c>
      <c r="AE43" s="3" t="s">
        <v>9815</v>
      </c>
      <c r="AF43" s="3" t="s">
        <v>195</v>
      </c>
      <c r="AG43" s="3" t="s">
        <v>9816</v>
      </c>
      <c r="AH43" s="672" t="s">
        <v>9776</v>
      </c>
      <c r="AI43" s="110" t="s">
        <v>9777</v>
      </c>
    </row>
    <row r="44" spans="1:35" ht="15" customHeight="1">
      <c r="A44" s="26"/>
      <c r="B44" s="68"/>
      <c r="C44" s="1305"/>
      <c r="D44" s="25"/>
      <c r="E44" s="1310" t="s">
        <v>9865</v>
      </c>
      <c r="F44" s="14"/>
      <c r="G44" s="102"/>
      <c r="H44" s="103"/>
      <c r="I44" s="17"/>
      <c r="J44" s="8" t="str">
        <f t="shared" si="0"/>
        <v/>
      </c>
      <c r="K44" s="9"/>
      <c r="L44" s="87" t="s">
        <v>27</v>
      </c>
      <c r="M44" s="194" t="s">
        <v>28</v>
      </c>
      <c r="N44" s="9"/>
      <c r="O44" s="18" t="str">
        <f t="shared" si="1"/>
        <v/>
      </c>
      <c r="P44" s="679"/>
      <c r="Q44" s="729" t="str">
        <f>IF(G44="","",IF(VLOOKUP(G44,$W$10:$AA$74,5,FALSE)="固体化石燃料",$AG$68,IF(VLOOKUP(G44,$W$10:$AA$74,5,FALSE)="廃棄物",$AG$68,IF(VLOOKUP(G44,$W$10:$AA$74,5,FALSE)="液体化石燃料",$AG$69,IF(VLOOKUP(G44,$W$10:$AA$74,5,FALSE)="気体化石燃料",$AG$70)))))</f>
        <v/>
      </c>
      <c r="R44" s="727">
        <f t="shared" si="2"/>
        <v>0</v>
      </c>
      <c r="S44" s="688">
        <v>28</v>
      </c>
      <c r="T44" s="728">
        <f t="shared" si="3"/>
        <v>0</v>
      </c>
      <c r="U44" s="121"/>
      <c r="W44" s="3" t="s">
        <v>9866</v>
      </c>
      <c r="X44" s="3" t="s">
        <v>195</v>
      </c>
      <c r="Y44" s="3" t="s">
        <v>9839</v>
      </c>
      <c r="Z44" s="3" t="s">
        <v>59</v>
      </c>
      <c r="AA44" s="3" t="s">
        <v>9861</v>
      </c>
      <c r="AB44" s="3"/>
      <c r="AC44" s="3" t="s">
        <v>8102</v>
      </c>
      <c r="AE44" s="3" t="s">
        <v>9818</v>
      </c>
      <c r="AF44" s="3" t="s">
        <v>195</v>
      </c>
      <c r="AG44" s="3" t="s">
        <v>9819</v>
      </c>
      <c r="AH44" s="672" t="s">
        <v>9780</v>
      </c>
      <c r="AI44" s="110" t="s">
        <v>9781</v>
      </c>
    </row>
    <row r="45" spans="1:35" ht="15" customHeight="1">
      <c r="A45" s="26"/>
      <c r="B45" s="68"/>
      <c r="C45" s="1305"/>
      <c r="D45" s="25"/>
      <c r="E45" s="1316"/>
      <c r="F45" s="14"/>
      <c r="G45" s="102"/>
      <c r="H45" s="103"/>
      <c r="I45" s="17"/>
      <c r="J45" s="8" t="str">
        <f t="shared" si="0"/>
        <v/>
      </c>
      <c r="K45" s="9"/>
      <c r="L45" s="87" t="s">
        <v>27</v>
      </c>
      <c r="M45" s="194" t="s">
        <v>28</v>
      </c>
      <c r="N45" s="9"/>
      <c r="O45" s="18" t="str">
        <f t="shared" si="1"/>
        <v/>
      </c>
      <c r="P45" s="679"/>
      <c r="Q45" s="729" t="str">
        <f>IF(G45="","",IF(VLOOKUP(G45,$W$10:$AA$74,5,FALSE)="固体化石燃料",$AG$68,IF(VLOOKUP(G45,$W$10:$AA$74,5,FALSE)="廃棄物",$AG$68,IF(VLOOKUP(G45,$W$10:$AA$74,5,FALSE)="液体化石燃料",$AG$69,IF(VLOOKUP(G45,$W$10:$AA$74,5,FALSE)="気体化石燃料",$AG$70)))))</f>
        <v/>
      </c>
      <c r="R45" s="727">
        <f t="shared" si="2"/>
        <v>0</v>
      </c>
      <c r="S45" s="688">
        <v>28</v>
      </c>
      <c r="T45" s="728">
        <f t="shared" si="3"/>
        <v>0</v>
      </c>
      <c r="U45" s="121"/>
      <c r="W45" s="3" t="s">
        <v>9867</v>
      </c>
      <c r="X45" s="3" t="s">
        <v>195</v>
      </c>
      <c r="Y45" s="3" t="s">
        <v>9828</v>
      </c>
      <c r="Z45" s="3" t="s">
        <v>59</v>
      </c>
      <c r="AA45" s="3" t="s">
        <v>9861</v>
      </c>
      <c r="AB45" s="3"/>
      <c r="AC45" s="670" t="s">
        <v>9861</v>
      </c>
      <c r="AE45" s="3" t="s">
        <v>9820</v>
      </c>
      <c r="AF45" s="3" t="s">
        <v>195</v>
      </c>
      <c r="AG45" s="3" t="s">
        <v>9821</v>
      </c>
      <c r="AH45" s="672" t="s">
        <v>9780</v>
      </c>
      <c r="AI45" s="110" t="s">
        <v>9781</v>
      </c>
    </row>
    <row r="46" spans="1:35" ht="15" customHeight="1">
      <c r="A46" s="26"/>
      <c r="B46" s="68"/>
      <c r="C46" s="1305"/>
      <c r="D46" s="25"/>
      <c r="E46" s="1316"/>
      <c r="F46" s="14"/>
      <c r="G46" s="102"/>
      <c r="H46" s="103"/>
      <c r="I46" s="17"/>
      <c r="J46" s="8" t="str">
        <f t="shared" si="0"/>
        <v/>
      </c>
      <c r="K46" s="9"/>
      <c r="L46" s="87" t="s">
        <v>27</v>
      </c>
      <c r="M46" s="194" t="s">
        <v>28</v>
      </c>
      <c r="N46" s="9"/>
      <c r="O46" s="18" t="str">
        <f t="shared" si="1"/>
        <v/>
      </c>
      <c r="P46" s="679"/>
      <c r="Q46" s="729" t="str">
        <f>IF(G46="","",IF(VLOOKUP(G46,$W$10:$AA$74,5,FALSE)="固体化石燃料",$AG$68,IF(VLOOKUP(G46,$W$10:$AA$74,5,FALSE)="廃棄物",$AG$68,IF(VLOOKUP(G46,$W$10:$AA$74,5,FALSE)="液体化石燃料",$AG$69,IF(VLOOKUP(G46,$W$10:$AA$74,5,FALSE)="気体化石燃料",$AG$70)))))</f>
        <v/>
      </c>
      <c r="R46" s="727">
        <f t="shared" si="2"/>
        <v>0</v>
      </c>
      <c r="S46" s="688">
        <v>28</v>
      </c>
      <c r="T46" s="728">
        <f t="shared" si="3"/>
        <v>0</v>
      </c>
      <c r="U46" s="121"/>
      <c r="W46" s="3" t="s">
        <v>561</v>
      </c>
      <c r="X46" s="3" t="s">
        <v>562</v>
      </c>
      <c r="Y46" s="3" t="s">
        <v>9826</v>
      </c>
      <c r="Z46" s="3" t="s">
        <v>57</v>
      </c>
      <c r="AA46" s="3" t="s">
        <v>9862</v>
      </c>
      <c r="AB46" s="3"/>
      <c r="AC46" s="3" t="s">
        <v>8090</v>
      </c>
      <c r="AE46" s="3" t="s">
        <v>8077</v>
      </c>
      <c r="AF46" s="3" t="s">
        <v>195</v>
      </c>
      <c r="AG46" s="3" t="s">
        <v>9823</v>
      </c>
      <c r="AH46" s="672" t="s">
        <v>9780</v>
      </c>
      <c r="AI46" s="110" t="s">
        <v>9781</v>
      </c>
    </row>
    <row r="47" spans="1:35" ht="15" customHeight="1">
      <c r="A47" s="26"/>
      <c r="B47" s="68"/>
      <c r="C47" s="1305"/>
      <c r="D47" s="25"/>
      <c r="E47" s="1317"/>
      <c r="F47" s="14"/>
      <c r="G47" s="102"/>
      <c r="H47" s="103"/>
      <c r="I47" s="17"/>
      <c r="J47" s="8" t="str">
        <f t="shared" si="0"/>
        <v/>
      </c>
      <c r="K47" s="9"/>
      <c r="L47" s="87" t="s">
        <v>27</v>
      </c>
      <c r="M47" s="194" t="s">
        <v>28</v>
      </c>
      <c r="N47" s="9"/>
      <c r="O47" s="18" t="str">
        <f t="shared" si="1"/>
        <v/>
      </c>
      <c r="P47" s="679"/>
      <c r="Q47" s="729" t="str">
        <f>IF(G47="","",IF(VLOOKUP(G47,$W$10:$AA$74,5,FALSE)="固体化石燃料",$AG$68,IF(VLOOKUP(G47,$W$10:$AA$74,5,FALSE)="廃棄物",$AG$68,IF(VLOOKUP(G47,$W$10:$AA$74,5,FALSE)="液体化石燃料",$AG$69,IF(VLOOKUP(G47,$W$10:$AA$74,5,FALSE)="気体化石燃料",$AG$70)))))</f>
        <v/>
      </c>
      <c r="R47" s="727">
        <f t="shared" si="2"/>
        <v>0</v>
      </c>
      <c r="S47" s="688">
        <v>28</v>
      </c>
      <c r="T47" s="728">
        <f t="shared" si="3"/>
        <v>0</v>
      </c>
      <c r="U47" s="121"/>
      <c r="W47" s="3" t="s">
        <v>8098</v>
      </c>
      <c r="X47" s="3" t="s">
        <v>562</v>
      </c>
      <c r="Y47" s="3" t="s">
        <v>9830</v>
      </c>
      <c r="Z47" s="3" t="s">
        <v>57</v>
      </c>
      <c r="AA47" s="3" t="s">
        <v>9862</v>
      </c>
      <c r="AB47" s="3"/>
      <c r="AC47" s="3" t="s">
        <v>8091</v>
      </c>
      <c r="AE47" s="3" t="s">
        <v>61</v>
      </c>
      <c r="AF47" s="3" t="s">
        <v>195</v>
      </c>
      <c r="AG47" s="3" t="s">
        <v>9824</v>
      </c>
      <c r="AH47" s="672" t="s">
        <v>9780</v>
      </c>
      <c r="AI47" s="110" t="s">
        <v>9781</v>
      </c>
    </row>
    <row r="48" spans="1:35" ht="15" customHeight="1">
      <c r="A48" s="26"/>
      <c r="B48" s="68"/>
      <c r="C48" s="1305"/>
      <c r="D48" s="25"/>
      <c r="E48" s="1310" t="s">
        <v>9868</v>
      </c>
      <c r="F48" s="14"/>
      <c r="G48" s="102"/>
      <c r="H48" s="103"/>
      <c r="I48" s="17"/>
      <c r="J48" s="8" t="str">
        <f t="shared" si="0"/>
        <v/>
      </c>
      <c r="K48" s="9"/>
      <c r="L48" s="87" t="s">
        <v>27</v>
      </c>
      <c r="M48" s="194" t="s">
        <v>28</v>
      </c>
      <c r="N48" s="9"/>
      <c r="O48" s="18" t="str">
        <f t="shared" si="1"/>
        <v/>
      </c>
      <c r="P48" s="679"/>
      <c r="Q48" s="680">
        <v>8.0999999999999997E-7</v>
      </c>
      <c r="R48" s="727">
        <f t="shared" si="2"/>
        <v>0</v>
      </c>
      <c r="S48" s="688">
        <v>28</v>
      </c>
      <c r="T48" s="728">
        <f>IF(ISERROR(R48*S48),0,ROUND(R48*S48,1))</f>
        <v>0</v>
      </c>
      <c r="U48" s="121"/>
      <c r="W48" s="3" t="s">
        <v>8097</v>
      </c>
      <c r="X48" s="3" t="s">
        <v>562</v>
      </c>
      <c r="Y48" s="3" t="s">
        <v>9844</v>
      </c>
      <c r="Z48" s="3" t="s">
        <v>57</v>
      </c>
      <c r="AA48" s="3" t="s">
        <v>9862</v>
      </c>
      <c r="AB48" s="3"/>
      <c r="AC48" s="3" t="s">
        <v>8092</v>
      </c>
      <c r="AE48" s="3" t="s">
        <v>9827</v>
      </c>
      <c r="AF48" s="3" t="s">
        <v>195</v>
      </c>
      <c r="AG48" s="3" t="s">
        <v>9828</v>
      </c>
      <c r="AH48" s="672" t="s">
        <v>9780</v>
      </c>
      <c r="AI48" s="110" t="s">
        <v>9781</v>
      </c>
    </row>
    <row r="49" spans="1:35" ht="15" customHeight="1">
      <c r="A49" s="26"/>
      <c r="B49" s="68"/>
      <c r="C49" s="1305"/>
      <c r="D49" s="25"/>
      <c r="E49" s="1316"/>
      <c r="F49" s="14"/>
      <c r="G49" s="238"/>
      <c r="H49" s="103"/>
      <c r="I49" s="17"/>
      <c r="J49" s="8" t="str">
        <f t="shared" si="0"/>
        <v/>
      </c>
      <c r="K49" s="9"/>
      <c r="L49" s="87" t="s">
        <v>27</v>
      </c>
      <c r="M49" s="194" t="s">
        <v>28</v>
      </c>
      <c r="N49" s="9"/>
      <c r="O49" s="18" t="str">
        <f t="shared" si="1"/>
        <v/>
      </c>
      <c r="P49" s="679"/>
      <c r="Q49" s="680">
        <v>8.0999999999999997E-7</v>
      </c>
      <c r="R49" s="727">
        <f t="shared" si="2"/>
        <v>0</v>
      </c>
      <c r="S49" s="688">
        <v>28</v>
      </c>
      <c r="T49" s="728">
        <f>IF(ISERROR(R49*S49),0,ROUND(R49*S49,1))</f>
        <v>0</v>
      </c>
      <c r="U49" s="121"/>
      <c r="W49" s="3" t="s">
        <v>8101</v>
      </c>
      <c r="X49" s="3" t="s">
        <v>8079</v>
      </c>
      <c r="Y49" s="3" t="s">
        <v>9864</v>
      </c>
      <c r="Z49" s="3" t="s">
        <v>58</v>
      </c>
      <c r="AA49" s="3" t="s">
        <v>9862</v>
      </c>
      <c r="AB49" s="3"/>
      <c r="AC49" s="3" t="s">
        <v>8093</v>
      </c>
      <c r="AE49" s="3" t="s">
        <v>9831</v>
      </c>
      <c r="AF49" s="3" t="s">
        <v>195</v>
      </c>
      <c r="AG49" s="3" t="s">
        <v>9832</v>
      </c>
      <c r="AH49" s="672" t="s">
        <v>9780</v>
      </c>
      <c r="AI49" s="110" t="s">
        <v>9781</v>
      </c>
    </row>
    <row r="50" spans="1:35" ht="15" customHeight="1">
      <c r="A50" s="26"/>
      <c r="B50" s="68"/>
      <c r="C50" s="1305"/>
      <c r="D50" s="25"/>
      <c r="E50" s="1316"/>
      <c r="F50" s="14"/>
      <c r="G50" s="238"/>
      <c r="H50" s="103"/>
      <c r="I50" s="17"/>
      <c r="J50" s="8" t="str">
        <f t="shared" si="0"/>
        <v/>
      </c>
      <c r="K50" s="9"/>
      <c r="L50" s="87" t="s">
        <v>27</v>
      </c>
      <c r="M50" s="194" t="s">
        <v>28</v>
      </c>
      <c r="N50" s="9"/>
      <c r="O50" s="18" t="str">
        <f t="shared" si="1"/>
        <v/>
      </c>
      <c r="P50" s="679"/>
      <c r="Q50" s="680">
        <v>8.0999999999999997E-7</v>
      </c>
      <c r="R50" s="727">
        <f t="shared" si="2"/>
        <v>0</v>
      </c>
      <c r="S50" s="688">
        <v>28</v>
      </c>
      <c r="T50" s="728">
        <f>IF(ISERROR(R50*S50),0,ROUND(R50*S50,1))</f>
        <v>0</v>
      </c>
      <c r="U50" s="121"/>
      <c r="W50" s="3" t="s">
        <v>8102</v>
      </c>
      <c r="X50" s="3" t="s">
        <v>562</v>
      </c>
      <c r="Y50" s="3" t="s">
        <v>9826</v>
      </c>
      <c r="Z50" s="3" t="s">
        <v>57</v>
      </c>
      <c r="AA50" s="3" t="s">
        <v>9862</v>
      </c>
      <c r="AB50" s="3"/>
      <c r="AC50" s="3" t="s">
        <v>8094</v>
      </c>
      <c r="AE50" s="3" t="s">
        <v>9835</v>
      </c>
      <c r="AF50" s="3" t="s">
        <v>195</v>
      </c>
      <c r="AG50" s="3" t="s">
        <v>9836</v>
      </c>
      <c r="AH50" s="672" t="s">
        <v>9776</v>
      </c>
      <c r="AI50" s="110" t="s">
        <v>9777</v>
      </c>
    </row>
    <row r="51" spans="1:35" ht="15" customHeight="1">
      <c r="A51" s="26"/>
      <c r="B51" s="68"/>
      <c r="C51" s="1305"/>
      <c r="D51" s="25"/>
      <c r="E51" s="1317"/>
      <c r="F51" s="14"/>
      <c r="G51" s="238"/>
      <c r="H51" s="103"/>
      <c r="I51" s="17"/>
      <c r="J51" s="8" t="str">
        <f t="shared" si="0"/>
        <v/>
      </c>
      <c r="K51" s="9"/>
      <c r="L51" s="87" t="s">
        <v>27</v>
      </c>
      <c r="M51" s="194" t="s">
        <v>28</v>
      </c>
      <c r="N51" s="9"/>
      <c r="O51" s="18" t="str">
        <f t="shared" si="1"/>
        <v/>
      </c>
      <c r="P51" s="679"/>
      <c r="Q51" s="680">
        <v>8.0999999999999997E-7</v>
      </c>
      <c r="R51" s="727">
        <f t="shared" si="2"/>
        <v>0</v>
      </c>
      <c r="S51" s="688">
        <v>28</v>
      </c>
      <c r="T51" s="728">
        <f t="shared" si="3"/>
        <v>0</v>
      </c>
      <c r="U51" s="121"/>
      <c r="Y51" s="3"/>
      <c r="Z51" s="3"/>
      <c r="AA51" s="3"/>
      <c r="AB51" s="3"/>
      <c r="AC51" s="3" t="s">
        <v>9866</v>
      </c>
      <c r="AE51" s="3" t="s">
        <v>9838</v>
      </c>
      <c r="AF51" s="3" t="s">
        <v>195</v>
      </c>
      <c r="AG51" s="3" t="s">
        <v>9839</v>
      </c>
      <c r="AH51" s="672" t="s">
        <v>9780</v>
      </c>
      <c r="AI51" s="110" t="s">
        <v>9781</v>
      </c>
    </row>
    <row r="52" spans="1:35" ht="15" customHeight="1">
      <c r="A52" s="26"/>
      <c r="B52" s="68"/>
      <c r="C52" s="1305"/>
      <c r="D52" s="25"/>
      <c r="E52" s="1310" t="s">
        <v>9869</v>
      </c>
      <c r="F52" s="14"/>
      <c r="G52" s="238"/>
      <c r="H52" s="103"/>
      <c r="I52" s="17"/>
      <c r="J52" s="8" t="str">
        <f t="shared" si="0"/>
        <v/>
      </c>
      <c r="K52" s="9"/>
      <c r="L52" s="87" t="s">
        <v>27</v>
      </c>
      <c r="M52" s="194" t="s">
        <v>28</v>
      </c>
      <c r="N52" s="9"/>
      <c r="O52" s="18" t="str">
        <f t="shared" si="1"/>
        <v/>
      </c>
      <c r="P52" s="679"/>
      <c r="Q52" s="680">
        <v>6.9999999999999997E-7</v>
      </c>
      <c r="R52" s="727">
        <f t="shared" si="2"/>
        <v>0</v>
      </c>
      <c r="S52" s="688">
        <v>28</v>
      </c>
      <c r="T52" s="728">
        <f t="shared" si="3"/>
        <v>0</v>
      </c>
      <c r="U52" s="121"/>
      <c r="Y52" s="3"/>
      <c r="Z52" s="3"/>
      <c r="AA52" s="3"/>
      <c r="AB52" s="3"/>
      <c r="AC52" s="3" t="s">
        <v>9867</v>
      </c>
      <c r="AE52" s="3" t="s">
        <v>9866</v>
      </c>
      <c r="AF52" s="3" t="s">
        <v>195</v>
      </c>
      <c r="AG52" s="3" t="s">
        <v>9839</v>
      </c>
      <c r="AH52" s="672" t="s">
        <v>9780</v>
      </c>
      <c r="AI52" s="110" t="s">
        <v>9781</v>
      </c>
    </row>
    <row r="53" spans="1:35" ht="15" customHeight="1">
      <c r="A53" s="26"/>
      <c r="B53" s="68"/>
      <c r="C53" s="1305"/>
      <c r="D53" s="25"/>
      <c r="E53" s="1316"/>
      <c r="F53" s="14"/>
      <c r="G53" s="238"/>
      <c r="H53" s="103"/>
      <c r="I53" s="17"/>
      <c r="J53" s="8" t="str">
        <f t="shared" si="0"/>
        <v/>
      </c>
      <c r="K53" s="9"/>
      <c r="L53" s="87" t="s">
        <v>27</v>
      </c>
      <c r="M53" s="194" t="s">
        <v>28</v>
      </c>
      <c r="N53" s="9"/>
      <c r="O53" s="18" t="str">
        <f t="shared" si="1"/>
        <v/>
      </c>
      <c r="P53" s="679"/>
      <c r="Q53" s="680">
        <v>6.9999999999999997E-7</v>
      </c>
      <c r="R53" s="727">
        <f t="shared" si="2"/>
        <v>0</v>
      </c>
      <c r="S53" s="688">
        <v>28</v>
      </c>
      <c r="T53" s="728">
        <f t="shared" si="3"/>
        <v>0</v>
      </c>
      <c r="U53" s="121"/>
      <c r="Y53" s="3"/>
      <c r="Z53" s="3"/>
      <c r="AA53" s="3"/>
      <c r="AB53" s="3"/>
      <c r="AC53" s="3"/>
      <c r="AE53" s="3" t="s">
        <v>9867</v>
      </c>
      <c r="AF53" s="3" t="s">
        <v>195</v>
      </c>
      <c r="AG53" s="3" t="s">
        <v>9828</v>
      </c>
      <c r="AH53" s="672" t="s">
        <v>9780</v>
      </c>
      <c r="AI53" s="110" t="s">
        <v>9781</v>
      </c>
    </row>
    <row r="54" spans="1:35" ht="15" customHeight="1">
      <c r="A54" s="26"/>
      <c r="B54" s="68"/>
      <c r="C54" s="1305"/>
      <c r="D54" s="25"/>
      <c r="E54" s="1316"/>
      <c r="F54" s="14"/>
      <c r="G54" s="238"/>
      <c r="H54" s="103"/>
      <c r="I54" s="17"/>
      <c r="J54" s="8" t="str">
        <f t="shared" si="0"/>
        <v/>
      </c>
      <c r="K54" s="9"/>
      <c r="L54" s="87" t="s">
        <v>27</v>
      </c>
      <c r="M54" s="194" t="s">
        <v>28</v>
      </c>
      <c r="N54" s="9"/>
      <c r="O54" s="18" t="str">
        <f t="shared" si="1"/>
        <v/>
      </c>
      <c r="P54" s="679"/>
      <c r="Q54" s="680">
        <v>6.9999999999999997E-7</v>
      </c>
      <c r="R54" s="727">
        <f t="shared" si="2"/>
        <v>0</v>
      </c>
      <c r="S54" s="688">
        <v>28</v>
      </c>
      <c r="T54" s="728">
        <f t="shared" si="3"/>
        <v>0</v>
      </c>
      <c r="U54" s="121"/>
      <c r="Y54" s="3"/>
      <c r="Z54" s="3"/>
      <c r="AA54" s="3"/>
      <c r="AB54" s="3"/>
      <c r="AC54" s="3"/>
    </row>
    <row r="55" spans="1:35" ht="15" customHeight="1">
      <c r="A55" s="26"/>
      <c r="B55" s="68"/>
      <c r="C55" s="1305"/>
      <c r="D55" s="25"/>
      <c r="E55" s="1317"/>
      <c r="F55" s="14"/>
      <c r="G55" s="238"/>
      <c r="H55" s="103"/>
      <c r="I55" s="17"/>
      <c r="J55" s="8" t="str">
        <f t="shared" si="0"/>
        <v/>
      </c>
      <c r="K55" s="9"/>
      <c r="L55" s="87" t="s">
        <v>27</v>
      </c>
      <c r="M55" s="194" t="s">
        <v>28</v>
      </c>
      <c r="N55" s="9"/>
      <c r="O55" s="18" t="str">
        <f t="shared" si="1"/>
        <v/>
      </c>
      <c r="P55" s="679"/>
      <c r="Q55" s="680">
        <v>6.9999999999999997E-7</v>
      </c>
      <c r="R55" s="727">
        <f t="shared" si="2"/>
        <v>0</v>
      </c>
      <c r="S55" s="688">
        <v>28</v>
      </c>
      <c r="T55" s="728">
        <f t="shared" si="3"/>
        <v>0</v>
      </c>
      <c r="U55" s="121"/>
      <c r="Y55" s="3"/>
      <c r="Z55" s="3"/>
      <c r="AA55" s="3"/>
      <c r="AB55" s="3"/>
      <c r="AC55" s="3"/>
    </row>
    <row r="56" spans="1:35" ht="15" customHeight="1">
      <c r="A56" s="26"/>
      <c r="B56" s="68"/>
      <c r="C56" s="1305"/>
      <c r="D56" s="25"/>
      <c r="E56" s="1310" t="s">
        <v>9870</v>
      </c>
      <c r="F56" s="14"/>
      <c r="G56" s="238"/>
      <c r="H56" s="103"/>
      <c r="I56" s="17"/>
      <c r="J56" s="8" t="str">
        <f t="shared" si="0"/>
        <v/>
      </c>
      <c r="K56" s="9"/>
      <c r="L56" s="87" t="s">
        <v>27</v>
      </c>
      <c r="M56" s="194" t="s">
        <v>28</v>
      </c>
      <c r="N56" s="9"/>
      <c r="O56" s="18" t="str">
        <f t="shared" si="1"/>
        <v/>
      </c>
      <c r="P56" s="679"/>
      <c r="Q56" s="680">
        <v>5.3999999999999998E-5</v>
      </c>
      <c r="R56" s="727">
        <f t="shared" si="2"/>
        <v>0</v>
      </c>
      <c r="S56" s="688">
        <v>28</v>
      </c>
      <c r="T56" s="728">
        <f t="shared" si="3"/>
        <v>0</v>
      </c>
      <c r="U56" s="121"/>
      <c r="Y56" s="3"/>
      <c r="Z56" s="3"/>
      <c r="AA56" s="3"/>
      <c r="AB56" s="3"/>
      <c r="AC56" s="3"/>
      <c r="AE56" s="1312" t="s">
        <v>9871</v>
      </c>
      <c r="AF56" s="1303"/>
    </row>
    <row r="57" spans="1:35" ht="15" customHeight="1">
      <c r="A57" s="26"/>
      <c r="B57" s="68"/>
      <c r="C57" s="1305"/>
      <c r="D57" s="25"/>
      <c r="E57" s="1316"/>
      <c r="F57" s="14"/>
      <c r="G57" s="238"/>
      <c r="H57" s="103"/>
      <c r="I57" s="17"/>
      <c r="J57" s="8" t="str">
        <f t="shared" si="0"/>
        <v/>
      </c>
      <c r="K57" s="9"/>
      <c r="L57" s="87" t="s">
        <v>27</v>
      </c>
      <c r="M57" s="194" t="s">
        <v>28</v>
      </c>
      <c r="N57" s="9"/>
      <c r="O57" s="18" t="str">
        <f t="shared" si="1"/>
        <v/>
      </c>
      <c r="P57" s="679"/>
      <c r="Q57" s="680">
        <v>5.3999999999999998E-5</v>
      </c>
      <c r="R57" s="727">
        <f t="shared" si="2"/>
        <v>0</v>
      </c>
      <c r="S57" s="688">
        <v>28</v>
      </c>
      <c r="T57" s="728">
        <f t="shared" si="3"/>
        <v>0</v>
      </c>
      <c r="U57" s="121"/>
      <c r="Y57" s="3"/>
      <c r="Z57" s="3"/>
      <c r="AA57" s="3"/>
      <c r="AB57" s="3"/>
      <c r="AC57" s="3"/>
      <c r="AE57" s="3" t="s">
        <v>9772</v>
      </c>
      <c r="AF57" s="3" t="s">
        <v>9872</v>
      </c>
    </row>
    <row r="58" spans="1:35" ht="15" customHeight="1">
      <c r="A58" s="26"/>
      <c r="B58" s="68"/>
      <c r="C58" s="1305"/>
      <c r="D58" s="25"/>
      <c r="E58" s="1316"/>
      <c r="F58" s="14"/>
      <c r="G58" s="238"/>
      <c r="H58" s="103"/>
      <c r="I58" s="17"/>
      <c r="J58" s="8" t="str">
        <f t="shared" si="0"/>
        <v/>
      </c>
      <c r="K58" s="9"/>
      <c r="L58" s="87" t="s">
        <v>27</v>
      </c>
      <c r="M58" s="194" t="s">
        <v>28</v>
      </c>
      <c r="N58" s="9"/>
      <c r="O58" s="18" t="str">
        <f t="shared" si="1"/>
        <v/>
      </c>
      <c r="P58" s="679"/>
      <c r="Q58" s="680">
        <v>5.3999999999999998E-5</v>
      </c>
      <c r="R58" s="727">
        <f t="shared" si="2"/>
        <v>0</v>
      </c>
      <c r="S58" s="688">
        <v>28</v>
      </c>
      <c r="T58" s="728">
        <f t="shared" si="3"/>
        <v>0</v>
      </c>
      <c r="U58" s="121"/>
      <c r="Y58" s="3"/>
      <c r="Z58" s="3"/>
      <c r="AA58" s="3"/>
      <c r="AB58" s="3"/>
      <c r="AC58" s="3"/>
      <c r="AE58" s="3" t="s">
        <v>9813</v>
      </c>
      <c r="AF58" s="3" t="s">
        <v>9873</v>
      </c>
    </row>
    <row r="59" spans="1:35" ht="15" customHeight="1">
      <c r="A59" s="26"/>
      <c r="B59" s="68"/>
      <c r="C59" s="1305"/>
      <c r="D59" s="25"/>
      <c r="E59" s="1317"/>
      <c r="F59" s="14"/>
      <c r="G59" s="238"/>
      <c r="H59" s="103"/>
      <c r="I59" s="17"/>
      <c r="J59" s="8" t="str">
        <f t="shared" si="0"/>
        <v/>
      </c>
      <c r="K59" s="9"/>
      <c r="L59" s="87" t="s">
        <v>27</v>
      </c>
      <c r="M59" s="194" t="s">
        <v>28</v>
      </c>
      <c r="N59" s="9"/>
      <c r="O59" s="18" t="str">
        <f t="shared" si="1"/>
        <v/>
      </c>
      <c r="P59" s="679"/>
      <c r="Q59" s="680">
        <v>5.3999999999999998E-5</v>
      </c>
      <c r="R59" s="727">
        <f t="shared" si="2"/>
        <v>0</v>
      </c>
      <c r="S59" s="688">
        <v>28</v>
      </c>
      <c r="T59" s="728">
        <f t="shared" si="3"/>
        <v>0</v>
      </c>
      <c r="U59" s="121"/>
      <c r="Y59" s="3"/>
      <c r="Z59" s="3"/>
      <c r="AA59" s="3"/>
      <c r="AB59" s="3"/>
      <c r="AC59" s="3"/>
      <c r="AE59" s="3" t="s">
        <v>9843</v>
      </c>
      <c r="AF59" s="3" t="s">
        <v>9873</v>
      </c>
    </row>
    <row r="60" spans="1:35" ht="15" customHeight="1">
      <c r="A60" s="26"/>
      <c r="B60" s="68"/>
      <c r="C60" s="1305"/>
      <c r="D60" s="25"/>
      <c r="E60" s="1310" t="s">
        <v>461</v>
      </c>
      <c r="F60" s="14"/>
      <c r="G60" s="102"/>
      <c r="H60" s="13"/>
      <c r="I60" s="17"/>
      <c r="J60" s="8" t="str">
        <f t="shared" si="0"/>
        <v/>
      </c>
      <c r="K60" s="9"/>
      <c r="L60" s="87" t="s">
        <v>27</v>
      </c>
      <c r="M60" s="194" t="s">
        <v>28</v>
      </c>
      <c r="N60" s="9"/>
      <c r="O60" s="18" t="str">
        <f t="shared" si="1"/>
        <v/>
      </c>
      <c r="P60" s="679"/>
      <c r="Q60" s="729" t="str">
        <f>IF(G60="","",IF(VLOOKUP(G60,$W$10:$AA$74,5,FALSE)="固体化石燃料",$AG$104,IF(VLOOKUP(G60,$W$10:$AA$74,5,FALSE)="バイオマス燃料",$AG$107,IF(VLOOKUP(G60,$W$10:$AA$74,5,FALSE)="液体化石燃料",$AG$105,IF(VLOOKUP(G60,$W$10:$AA$74,5,FALSE)="気体化石燃料",$AG$106)))))</f>
        <v/>
      </c>
      <c r="R60" s="727">
        <f>IF(ISERROR(I60*IF(O60= "",1,O60)*Q60),0,ROUND(I60*IF(O60= "",1,O60)*Q60,1))</f>
        <v>0</v>
      </c>
      <c r="S60" s="688">
        <v>28</v>
      </c>
      <c r="T60" s="728">
        <f>IF(ISERROR(R60*S60),0,ROUND(R60*S60,1))</f>
        <v>0</v>
      </c>
      <c r="U60" s="110"/>
      <c r="Y60" s="3"/>
      <c r="Z60" s="3"/>
      <c r="AA60" s="3"/>
      <c r="AB60" s="3"/>
      <c r="AC60" s="3"/>
    </row>
    <row r="61" spans="1:35" ht="15" customHeight="1">
      <c r="A61" s="26"/>
      <c r="B61" s="68"/>
      <c r="C61" s="1305"/>
      <c r="D61" s="25"/>
      <c r="E61" s="1316"/>
      <c r="F61" s="14"/>
      <c r="G61" s="102"/>
      <c r="H61" s="13"/>
      <c r="I61" s="17"/>
      <c r="J61" s="8" t="str">
        <f t="shared" si="0"/>
        <v/>
      </c>
      <c r="K61" s="9"/>
      <c r="L61" s="87" t="s">
        <v>27</v>
      </c>
      <c r="M61" s="194" t="s">
        <v>28</v>
      </c>
      <c r="N61" s="9"/>
      <c r="O61" s="18" t="str">
        <f t="shared" si="1"/>
        <v/>
      </c>
      <c r="P61" s="679"/>
      <c r="Q61" s="729" t="str">
        <f t="shared" ref="Q61:Q64" si="4">IF(G61="","",IF(VLOOKUP(G61,$W$10:$AA$74,5,FALSE)="固体化石燃料",$AG$104,IF(VLOOKUP(G61,$W$10:$AA$74,5,FALSE)="バイオマス燃料",$AG$107,IF(VLOOKUP(G61,$W$10:$AA$74,5,FALSE)="液体化石燃料",$AG$105,IF(VLOOKUP(G61,$W$10:$AA$74,5,FALSE)="気体化石燃料",$AG$106)))))</f>
        <v/>
      </c>
      <c r="R61" s="727">
        <f>IF(ISERROR(I61*IF(O61= "",1,O61)*Q61),0,ROUND(I61*IF(O61= "",1,O61)*Q61,1))</f>
        <v>0</v>
      </c>
      <c r="S61" s="688">
        <v>28</v>
      </c>
      <c r="T61" s="728">
        <f>IF(ISERROR(R61*S61),0,ROUND(R61*S61,1))</f>
        <v>0</v>
      </c>
      <c r="U61" s="110"/>
      <c r="Y61" s="3"/>
      <c r="Z61" s="3"/>
      <c r="AA61" s="3"/>
      <c r="AB61" s="3"/>
      <c r="AC61" s="3"/>
      <c r="AE61" s="1312" t="s">
        <v>9874</v>
      </c>
      <c r="AF61" s="1303"/>
    </row>
    <row r="62" spans="1:35" ht="15" customHeight="1">
      <c r="A62" s="26"/>
      <c r="B62" s="68"/>
      <c r="C62" s="1305"/>
      <c r="D62" s="25"/>
      <c r="E62" s="1316"/>
      <c r="F62" s="14"/>
      <c r="G62" s="102"/>
      <c r="H62" s="13"/>
      <c r="I62" s="17"/>
      <c r="J62" s="8" t="str">
        <f t="shared" si="0"/>
        <v/>
      </c>
      <c r="K62" s="9"/>
      <c r="L62" s="87" t="s">
        <v>27</v>
      </c>
      <c r="M62" s="194" t="s">
        <v>28</v>
      </c>
      <c r="N62" s="9"/>
      <c r="O62" s="18" t="str">
        <f t="shared" si="1"/>
        <v/>
      </c>
      <c r="P62" s="679"/>
      <c r="Q62" s="729" t="str">
        <f t="shared" si="4"/>
        <v/>
      </c>
      <c r="R62" s="727">
        <f>IF(ISERROR(I62*IF(O62= "",1,O62)*Q62),0,ROUND(I62*IF(O62= "",1,O62)*Q62,1))</f>
        <v>0</v>
      </c>
      <c r="S62" s="688">
        <v>28</v>
      </c>
      <c r="T62" s="728">
        <f>IF(ISERROR(R62*S62),0,ROUND(R62*S62,1))</f>
        <v>0</v>
      </c>
      <c r="U62" s="110"/>
      <c r="Y62" s="3"/>
      <c r="Z62" s="3"/>
      <c r="AA62" s="3"/>
      <c r="AB62" s="3"/>
      <c r="AC62" s="3"/>
      <c r="AE62" s="3" t="s">
        <v>9772</v>
      </c>
      <c r="AF62" s="3" t="s">
        <v>9872</v>
      </c>
    </row>
    <row r="63" spans="1:35" ht="15" customHeight="1">
      <c r="A63" s="26"/>
      <c r="B63" s="68"/>
      <c r="C63" s="1305"/>
      <c r="D63" s="25"/>
      <c r="E63" s="1316"/>
      <c r="F63" s="14"/>
      <c r="G63" s="102"/>
      <c r="H63" s="13"/>
      <c r="I63" s="17"/>
      <c r="J63" s="8" t="str">
        <f t="shared" si="0"/>
        <v/>
      </c>
      <c r="K63" s="9"/>
      <c r="L63" s="87" t="s">
        <v>27</v>
      </c>
      <c r="M63" s="194" t="s">
        <v>28</v>
      </c>
      <c r="N63" s="9"/>
      <c r="O63" s="18" t="str">
        <f t="shared" si="1"/>
        <v/>
      </c>
      <c r="P63" s="679"/>
      <c r="Q63" s="729" t="str">
        <f t="shared" si="4"/>
        <v/>
      </c>
      <c r="R63" s="727">
        <f>IF(ISERROR(I63*IF(O63= "",1,O63)*Q63),0,ROUND(I63*IF(O63= "",1,O63)*Q63,1))</f>
        <v>0</v>
      </c>
      <c r="S63" s="688">
        <v>28</v>
      </c>
      <c r="T63" s="728">
        <f>IF(ISERROR(R63*S63),0,ROUND(R63*S63,1))</f>
        <v>0</v>
      </c>
      <c r="U63" s="110"/>
      <c r="Y63" s="3"/>
      <c r="Z63" s="3"/>
      <c r="AA63" s="3"/>
      <c r="AB63" s="3"/>
      <c r="AC63" s="3"/>
      <c r="AE63" s="3" t="s">
        <v>9813</v>
      </c>
      <c r="AF63" s="3" t="s">
        <v>9875</v>
      </c>
    </row>
    <row r="64" spans="1:35" ht="15" customHeight="1">
      <c r="A64" s="26"/>
      <c r="B64" s="68"/>
      <c r="C64" s="1306"/>
      <c r="D64" s="25"/>
      <c r="E64" s="1317"/>
      <c r="F64" s="14"/>
      <c r="G64" s="102"/>
      <c r="H64" s="13"/>
      <c r="I64" s="17"/>
      <c r="J64" s="8" t="str">
        <f t="shared" si="0"/>
        <v/>
      </c>
      <c r="K64" s="9"/>
      <c r="L64" s="87" t="s">
        <v>27</v>
      </c>
      <c r="M64" s="194" t="s">
        <v>28</v>
      </c>
      <c r="N64" s="9"/>
      <c r="O64" s="18" t="str">
        <f t="shared" si="1"/>
        <v/>
      </c>
      <c r="P64" s="679"/>
      <c r="Q64" s="729" t="str">
        <f t="shared" si="4"/>
        <v/>
      </c>
      <c r="R64" s="727">
        <f>IF(ISERROR(I64*IF(O64= "",1,O64)*Q64),0,ROUND(I64*IF(O64= "",1,O64)*Q64,1))</f>
        <v>0</v>
      </c>
      <c r="S64" s="688">
        <v>28</v>
      </c>
      <c r="T64" s="728">
        <f>IF(ISERROR(R64*S64),0,ROUND(R64*S64,1))</f>
        <v>0</v>
      </c>
      <c r="U64" s="110"/>
      <c r="Y64" s="3"/>
      <c r="Z64" s="3"/>
      <c r="AA64" s="3"/>
      <c r="AB64" s="3"/>
      <c r="AC64" s="3"/>
      <c r="AE64" s="3" t="s">
        <v>9843</v>
      </c>
      <c r="AF64" s="3" t="s">
        <v>9875</v>
      </c>
    </row>
    <row r="65" spans="1:33" ht="15" customHeight="1">
      <c r="A65" s="26"/>
      <c r="B65" s="68"/>
      <c r="C65" s="730" t="s">
        <v>9876</v>
      </c>
      <c r="D65" s="12"/>
      <c r="E65" s="125" t="s">
        <v>460</v>
      </c>
      <c r="F65" s="14"/>
      <c r="G65" s="13" t="s">
        <v>9877</v>
      </c>
      <c r="H65" s="13"/>
      <c r="I65" s="17"/>
      <c r="J65" s="8" t="s">
        <v>15</v>
      </c>
      <c r="K65" s="9"/>
      <c r="L65" s="87" t="s">
        <v>27</v>
      </c>
      <c r="M65" s="194" t="s">
        <v>28</v>
      </c>
      <c r="N65" s="9"/>
      <c r="O65" s="194" t="s">
        <v>28</v>
      </c>
      <c r="P65" s="679"/>
      <c r="Q65" s="680">
        <v>0.12</v>
      </c>
      <c r="R65" s="727">
        <f t="shared" ref="R65:R128" si="5">IF(ISERROR(I65*Q65),"",ROUND(I65*Q65,1))</f>
        <v>0</v>
      </c>
      <c r="S65" s="688">
        <v>28</v>
      </c>
      <c r="T65" s="688">
        <f t="shared" ref="T65:T128" si="6">IF(ISERROR(R65*S65),"",ROUND(R65*S65,1))</f>
        <v>0</v>
      </c>
      <c r="U65" s="110"/>
      <c r="Y65" s="3"/>
      <c r="Z65" s="3"/>
      <c r="AA65" s="3"/>
      <c r="AB65" s="3"/>
      <c r="AC65" s="3"/>
    </row>
    <row r="66" spans="1:33" ht="15" customHeight="1">
      <c r="A66" s="26"/>
      <c r="B66" s="68"/>
      <c r="C66" s="730" t="s">
        <v>462</v>
      </c>
      <c r="D66" s="12"/>
      <c r="E66" s="125" t="s">
        <v>9878</v>
      </c>
      <c r="F66" s="14"/>
      <c r="G66" s="13" t="s">
        <v>62</v>
      </c>
      <c r="H66" s="13"/>
      <c r="I66" s="17"/>
      <c r="J66" s="8" t="s">
        <v>214</v>
      </c>
      <c r="K66" s="9"/>
      <c r="L66" s="87" t="s">
        <v>27</v>
      </c>
      <c r="M66" s="194" t="s">
        <v>28</v>
      </c>
      <c r="N66" s="9"/>
      <c r="O66" s="194" t="s">
        <v>28</v>
      </c>
      <c r="P66" s="679"/>
      <c r="Q66" s="680">
        <v>4.6E-5</v>
      </c>
      <c r="R66" s="727">
        <f t="shared" si="5"/>
        <v>0</v>
      </c>
      <c r="S66" s="688">
        <v>28</v>
      </c>
      <c r="T66" s="688">
        <f t="shared" si="6"/>
        <v>0</v>
      </c>
      <c r="U66" s="110"/>
      <c r="Y66" s="3"/>
      <c r="Z66" s="3"/>
      <c r="AA66" s="3"/>
      <c r="AB66" s="3"/>
      <c r="AC66" s="3"/>
      <c r="AE66" s="1312" t="s">
        <v>9879</v>
      </c>
      <c r="AF66" s="1303"/>
    </row>
    <row r="67" spans="1:33" ht="15" hidden="1" customHeight="1">
      <c r="A67" s="26"/>
      <c r="B67" s="68"/>
      <c r="C67" s="1403" t="s">
        <v>9880</v>
      </c>
      <c r="D67" s="12"/>
      <c r="E67" s="1310" t="s">
        <v>9881</v>
      </c>
      <c r="F67" s="14"/>
      <c r="G67" s="11" t="s">
        <v>9882</v>
      </c>
      <c r="H67" s="13"/>
      <c r="I67" s="17"/>
      <c r="J67" s="8" t="s">
        <v>216</v>
      </c>
      <c r="K67" s="9"/>
      <c r="L67" s="87" t="s">
        <v>27</v>
      </c>
      <c r="M67" s="194" t="s">
        <v>28</v>
      </c>
      <c r="N67" s="9"/>
      <c r="O67" s="194" t="s">
        <v>28</v>
      </c>
      <c r="P67" s="679"/>
      <c r="Q67" s="680">
        <v>1.5</v>
      </c>
      <c r="R67" s="727">
        <f t="shared" si="5"/>
        <v>0</v>
      </c>
      <c r="S67" s="688">
        <v>28</v>
      </c>
      <c r="T67" s="688">
        <f t="shared" si="6"/>
        <v>0</v>
      </c>
      <c r="U67" s="110"/>
      <c r="Y67" s="3"/>
      <c r="Z67" s="3"/>
      <c r="AA67" s="3"/>
      <c r="AB67" s="3"/>
      <c r="AC67" s="3"/>
      <c r="AE67" s="127" t="s">
        <v>9883</v>
      </c>
      <c r="AF67" s="127" t="s">
        <v>9884</v>
      </c>
    </row>
    <row r="68" spans="1:33" ht="15" hidden="1" customHeight="1">
      <c r="A68" s="26"/>
      <c r="B68" s="68"/>
      <c r="C68" s="1404"/>
      <c r="D68" s="12"/>
      <c r="E68" s="1311"/>
      <c r="F68" s="14"/>
      <c r="G68" s="11" t="s">
        <v>9885</v>
      </c>
      <c r="H68" s="13"/>
      <c r="I68" s="17"/>
      <c r="J68" s="8" t="s">
        <v>216</v>
      </c>
      <c r="K68" s="9"/>
      <c r="L68" s="87" t="s">
        <v>27</v>
      </c>
      <c r="M68" s="194" t="s">
        <v>28</v>
      </c>
      <c r="N68" s="9"/>
      <c r="O68" s="194" t="s">
        <v>28</v>
      </c>
      <c r="P68" s="679"/>
      <c r="Q68" s="680">
        <v>1.7</v>
      </c>
      <c r="R68" s="727">
        <f t="shared" si="5"/>
        <v>0</v>
      </c>
      <c r="S68" s="688">
        <v>28</v>
      </c>
      <c r="T68" s="688">
        <f t="shared" si="6"/>
        <v>0</v>
      </c>
      <c r="U68" s="110"/>
      <c r="Y68" s="3"/>
      <c r="Z68" s="3"/>
      <c r="AA68" s="3"/>
      <c r="AB68" s="3"/>
      <c r="AC68" s="3"/>
      <c r="AE68" s="3" t="s">
        <v>9770</v>
      </c>
      <c r="AF68" s="3" t="s">
        <v>9886</v>
      </c>
      <c r="AG68" s="77" t="s">
        <v>9872</v>
      </c>
    </row>
    <row r="69" spans="1:33" ht="15" hidden="1" customHeight="1">
      <c r="A69" s="26"/>
      <c r="B69" s="68"/>
      <c r="C69" s="1404"/>
      <c r="D69" s="12"/>
      <c r="E69" s="1310" t="s">
        <v>9887</v>
      </c>
      <c r="F69" s="14"/>
      <c r="G69" s="11" t="s">
        <v>9882</v>
      </c>
      <c r="H69" s="13"/>
      <c r="I69" s="17"/>
      <c r="J69" s="8" t="s">
        <v>216</v>
      </c>
      <c r="K69" s="9"/>
      <c r="L69" s="87" t="s">
        <v>27</v>
      </c>
      <c r="M69" s="194" t="s">
        <v>28</v>
      </c>
      <c r="N69" s="9"/>
      <c r="O69" s="194" t="s">
        <v>28</v>
      </c>
      <c r="P69" s="679"/>
      <c r="Q69" s="680">
        <v>0.8</v>
      </c>
      <c r="R69" s="727">
        <f t="shared" si="5"/>
        <v>0</v>
      </c>
      <c r="S69" s="688">
        <v>28</v>
      </c>
      <c r="T69" s="688">
        <f t="shared" si="6"/>
        <v>0</v>
      </c>
      <c r="U69" s="110"/>
      <c r="Y69" s="3"/>
      <c r="Z69" s="3"/>
      <c r="AA69" s="3"/>
      <c r="AB69" s="3"/>
      <c r="AC69" s="3"/>
      <c r="AE69" s="3" t="s">
        <v>8082</v>
      </c>
      <c r="AF69" s="3" t="s">
        <v>9813</v>
      </c>
      <c r="AG69" s="77" t="s">
        <v>9888</v>
      </c>
    </row>
    <row r="70" spans="1:33" ht="15" hidden="1" customHeight="1">
      <c r="A70" s="26"/>
      <c r="B70" s="68"/>
      <c r="C70" s="1386"/>
      <c r="D70" s="12"/>
      <c r="E70" s="1311"/>
      <c r="F70" s="14"/>
      <c r="G70" s="11" t="s">
        <v>9885</v>
      </c>
      <c r="H70" s="13"/>
      <c r="I70" s="17"/>
      <c r="J70" s="8" t="s">
        <v>216</v>
      </c>
      <c r="K70" s="9"/>
      <c r="L70" s="87" t="s">
        <v>27</v>
      </c>
      <c r="M70" s="194" t="s">
        <v>28</v>
      </c>
      <c r="N70" s="9"/>
      <c r="O70" s="194" t="s">
        <v>28</v>
      </c>
      <c r="P70" s="679"/>
      <c r="Q70" s="680">
        <v>6.7000000000000004E-2</v>
      </c>
      <c r="R70" s="727">
        <f t="shared" si="5"/>
        <v>0</v>
      </c>
      <c r="S70" s="688">
        <v>28</v>
      </c>
      <c r="T70" s="688">
        <f t="shared" si="6"/>
        <v>0</v>
      </c>
      <c r="U70" s="110"/>
      <c r="Y70" s="3"/>
      <c r="Z70" s="3"/>
      <c r="AA70" s="3"/>
      <c r="AB70" s="3"/>
      <c r="AC70" s="3"/>
      <c r="AE70" s="3" t="s">
        <v>8081</v>
      </c>
      <c r="AF70" s="3" t="s">
        <v>9843</v>
      </c>
      <c r="AG70" s="77" t="s">
        <v>9889</v>
      </c>
    </row>
    <row r="71" spans="1:33" ht="15" customHeight="1">
      <c r="A71" s="26"/>
      <c r="B71" s="68"/>
      <c r="C71" s="726" t="s">
        <v>9890</v>
      </c>
      <c r="D71" s="12"/>
      <c r="E71" s="643"/>
      <c r="F71" s="14"/>
      <c r="G71" s="11"/>
      <c r="H71" s="13"/>
      <c r="I71" s="17"/>
      <c r="J71" s="8" t="s">
        <v>15</v>
      </c>
      <c r="K71" s="9"/>
      <c r="L71" s="87"/>
      <c r="M71" s="194"/>
      <c r="N71" s="9"/>
      <c r="O71" s="194" t="s">
        <v>28</v>
      </c>
      <c r="P71" s="679"/>
      <c r="Q71" s="680">
        <v>40</v>
      </c>
      <c r="R71" s="727">
        <f t="shared" si="5"/>
        <v>0</v>
      </c>
      <c r="S71" s="688">
        <v>28</v>
      </c>
      <c r="T71" s="688">
        <f t="shared" si="6"/>
        <v>0</v>
      </c>
      <c r="U71" s="110"/>
      <c r="Y71" s="3"/>
      <c r="Z71" s="3"/>
      <c r="AA71" s="3"/>
      <c r="AB71" s="3"/>
      <c r="AC71" s="3"/>
      <c r="AE71" s="3" t="s">
        <v>8084</v>
      </c>
    </row>
    <row r="72" spans="1:33" ht="15" hidden="1" customHeight="1">
      <c r="A72" s="26"/>
      <c r="B72" s="68"/>
      <c r="C72" s="726" t="s">
        <v>43</v>
      </c>
      <c r="D72" s="12"/>
      <c r="E72" s="11" t="s">
        <v>208</v>
      </c>
      <c r="F72" s="14"/>
      <c r="G72" s="13"/>
      <c r="H72" s="13"/>
      <c r="I72" s="17"/>
      <c r="J72" s="8" t="s">
        <v>209</v>
      </c>
      <c r="K72" s="9"/>
      <c r="L72" s="87" t="s">
        <v>27</v>
      </c>
      <c r="M72" s="194" t="s">
        <v>28</v>
      </c>
      <c r="N72" s="9"/>
      <c r="O72" s="194" t="s">
        <v>28</v>
      </c>
      <c r="P72" s="679"/>
      <c r="Q72" s="680">
        <v>0.43</v>
      </c>
      <c r="R72" s="727">
        <f t="shared" si="5"/>
        <v>0</v>
      </c>
      <c r="S72" s="688">
        <v>28</v>
      </c>
      <c r="T72" s="688">
        <f t="shared" si="6"/>
        <v>0</v>
      </c>
      <c r="U72" s="110"/>
      <c r="Y72" s="3"/>
      <c r="Z72" s="3"/>
      <c r="AA72" s="3"/>
      <c r="AB72" s="3"/>
      <c r="AC72" s="3"/>
      <c r="AE72" s="3" t="s">
        <v>9785</v>
      </c>
    </row>
    <row r="73" spans="1:33" ht="15" hidden="1" customHeight="1">
      <c r="A73" s="26"/>
      <c r="B73" s="68"/>
      <c r="C73" s="726" t="s">
        <v>9891</v>
      </c>
      <c r="D73" s="12"/>
      <c r="E73" s="11"/>
      <c r="F73" s="14"/>
      <c r="G73" s="13"/>
      <c r="H73" s="13"/>
      <c r="I73" s="17"/>
      <c r="J73" s="8" t="s">
        <v>209</v>
      </c>
      <c r="K73" s="9"/>
      <c r="L73" s="87" t="s">
        <v>27</v>
      </c>
      <c r="M73" s="194" t="s">
        <v>28</v>
      </c>
      <c r="N73" s="9"/>
      <c r="O73" s="194" t="s">
        <v>28</v>
      </c>
      <c r="P73" s="679"/>
      <c r="Q73" s="680">
        <v>270</v>
      </c>
      <c r="R73" s="727">
        <f t="shared" si="5"/>
        <v>0</v>
      </c>
      <c r="S73" s="688">
        <v>28</v>
      </c>
      <c r="T73" s="688">
        <f t="shared" si="6"/>
        <v>0</v>
      </c>
      <c r="U73" s="110"/>
      <c r="Y73" s="3"/>
      <c r="Z73" s="3"/>
      <c r="AA73" s="3"/>
      <c r="AB73" s="3"/>
      <c r="AC73" s="3"/>
      <c r="AE73" s="3" t="s">
        <v>9789</v>
      </c>
    </row>
    <row r="74" spans="1:33" ht="15" hidden="1" customHeight="1">
      <c r="A74" s="26"/>
      <c r="B74" s="68"/>
      <c r="C74" s="1403" t="s">
        <v>31</v>
      </c>
      <c r="D74" s="12"/>
      <c r="E74" s="1313" t="s">
        <v>9892</v>
      </c>
      <c r="F74" s="14"/>
      <c r="G74" s="13" t="s">
        <v>9893</v>
      </c>
      <c r="H74" s="13"/>
      <c r="I74" s="17"/>
      <c r="J74" s="8" t="s">
        <v>215</v>
      </c>
      <c r="K74" s="9"/>
      <c r="L74" s="87" t="s">
        <v>27</v>
      </c>
      <c r="M74" s="194" t="s">
        <v>28</v>
      </c>
      <c r="N74" s="9"/>
      <c r="O74" s="194" t="s">
        <v>28</v>
      </c>
      <c r="P74" s="679"/>
      <c r="Q74" s="680">
        <v>0.72</v>
      </c>
      <c r="R74" s="727">
        <f t="shared" si="5"/>
        <v>0</v>
      </c>
      <c r="S74" s="688">
        <v>28</v>
      </c>
      <c r="T74" s="688">
        <f t="shared" si="6"/>
        <v>0</v>
      </c>
      <c r="U74" s="110"/>
      <c r="Y74" s="3"/>
      <c r="Z74" s="3"/>
      <c r="AA74" s="3"/>
      <c r="AB74" s="3"/>
      <c r="AC74" s="3"/>
      <c r="AE74" s="3" t="s">
        <v>9794</v>
      </c>
    </row>
    <row r="75" spans="1:33" ht="15" hidden="1" customHeight="1">
      <c r="A75" s="26"/>
      <c r="B75" s="68"/>
      <c r="C75" s="1404"/>
      <c r="D75" s="12"/>
      <c r="E75" s="1314"/>
      <c r="F75" s="14"/>
      <c r="G75" s="13" t="s">
        <v>9894</v>
      </c>
      <c r="H75" s="13"/>
      <c r="I75" s="17"/>
      <c r="J75" s="8" t="s">
        <v>215</v>
      </c>
      <c r="K75" s="9"/>
      <c r="L75" s="87"/>
      <c r="M75" s="194"/>
      <c r="N75" s="9"/>
      <c r="O75" s="194" t="s">
        <v>28</v>
      </c>
      <c r="P75" s="679"/>
      <c r="Q75" s="680">
        <v>1.8</v>
      </c>
      <c r="R75" s="727">
        <f t="shared" si="5"/>
        <v>0</v>
      </c>
      <c r="S75" s="688">
        <v>28</v>
      </c>
      <c r="T75" s="688">
        <f t="shared" si="6"/>
        <v>0</v>
      </c>
      <c r="U75" s="110"/>
      <c r="Y75" s="3"/>
      <c r="Z75" s="3"/>
      <c r="AA75" s="3"/>
      <c r="AB75" s="3"/>
      <c r="AC75" s="3"/>
      <c r="AE75" s="3" t="s">
        <v>9798</v>
      </c>
    </row>
    <row r="76" spans="1:33" ht="15" hidden="1" customHeight="1">
      <c r="A76" s="26"/>
      <c r="B76" s="68"/>
      <c r="C76" s="1404"/>
      <c r="D76" s="12"/>
      <c r="E76" s="1314"/>
      <c r="F76" s="14"/>
      <c r="G76" s="13" t="s">
        <v>9895</v>
      </c>
      <c r="H76" s="13"/>
      <c r="I76" s="17"/>
      <c r="J76" s="8" t="s">
        <v>215</v>
      </c>
      <c r="K76" s="9"/>
      <c r="L76" s="87"/>
      <c r="M76" s="194"/>
      <c r="N76" s="9"/>
      <c r="O76" s="194" t="s">
        <v>28</v>
      </c>
      <c r="P76" s="679"/>
      <c r="Q76" s="680">
        <v>5.9000000000000003E-4</v>
      </c>
      <c r="R76" s="727">
        <f t="shared" si="5"/>
        <v>0</v>
      </c>
      <c r="S76" s="688">
        <v>28</v>
      </c>
      <c r="T76" s="688">
        <f t="shared" si="6"/>
        <v>0</v>
      </c>
      <c r="U76" s="110"/>
      <c r="Y76" s="3"/>
      <c r="Z76" s="3"/>
      <c r="AA76" s="3"/>
      <c r="AB76" s="3"/>
      <c r="AC76" s="3"/>
      <c r="AE76" s="3" t="s">
        <v>24</v>
      </c>
    </row>
    <row r="77" spans="1:33" ht="15" hidden="1" customHeight="1">
      <c r="A77" s="26"/>
      <c r="B77" s="68"/>
      <c r="C77" s="1404"/>
      <c r="D77" s="12"/>
      <c r="E77" s="1315"/>
      <c r="F77" s="14"/>
      <c r="G77" s="13" t="s">
        <v>8121</v>
      </c>
      <c r="H77" s="13"/>
      <c r="I77" s="17"/>
      <c r="J77" s="8" t="s">
        <v>215</v>
      </c>
      <c r="K77" s="9"/>
      <c r="L77" s="87"/>
      <c r="M77" s="194"/>
      <c r="N77" s="9"/>
      <c r="O77" s="194" t="s">
        <v>28</v>
      </c>
      <c r="P77" s="679"/>
      <c r="Q77" s="680">
        <v>2.5000000000000001E-2</v>
      </c>
      <c r="R77" s="727">
        <f t="shared" si="5"/>
        <v>0</v>
      </c>
      <c r="S77" s="688">
        <v>28</v>
      </c>
      <c r="T77" s="688">
        <f t="shared" si="6"/>
        <v>0</v>
      </c>
      <c r="U77" s="110"/>
      <c r="Y77" s="3"/>
      <c r="Z77" s="3"/>
      <c r="AA77" s="3"/>
      <c r="AB77" s="3"/>
      <c r="AC77" s="3"/>
      <c r="AE77" s="3" t="s">
        <v>9807</v>
      </c>
    </row>
    <row r="78" spans="1:33" ht="15" hidden="1" customHeight="1">
      <c r="A78" s="26"/>
      <c r="B78" s="68"/>
      <c r="C78" s="1404"/>
      <c r="D78" s="12"/>
      <c r="E78" s="1313" t="s">
        <v>9896</v>
      </c>
      <c r="F78" s="14"/>
      <c r="G78" s="673" t="s">
        <v>9897</v>
      </c>
      <c r="H78" s="13"/>
      <c r="I78" s="17"/>
      <c r="J78" s="8" t="s">
        <v>8079</v>
      </c>
      <c r="K78" s="9"/>
      <c r="L78" s="87"/>
      <c r="M78" s="194"/>
      <c r="N78" s="9"/>
      <c r="O78" s="194" t="s">
        <v>28</v>
      </c>
      <c r="P78" s="679"/>
      <c r="Q78" s="680">
        <v>2.3E-3</v>
      </c>
      <c r="R78" s="727">
        <f t="shared" si="5"/>
        <v>0</v>
      </c>
      <c r="S78" s="688">
        <v>28</v>
      </c>
      <c r="T78" s="688">
        <f t="shared" si="6"/>
        <v>0</v>
      </c>
      <c r="U78" s="110"/>
      <c r="Y78" s="3"/>
      <c r="Z78" s="3"/>
      <c r="AA78" s="3"/>
      <c r="AB78" s="3"/>
      <c r="AC78" s="3"/>
      <c r="AE78" s="3" t="s">
        <v>60</v>
      </c>
    </row>
    <row r="79" spans="1:33" ht="15" hidden="1" customHeight="1">
      <c r="A79" s="26"/>
      <c r="B79" s="68"/>
      <c r="C79" s="1404"/>
      <c r="D79" s="12"/>
      <c r="E79" s="1314"/>
      <c r="F79" s="14"/>
      <c r="G79" s="673" t="s">
        <v>9898</v>
      </c>
      <c r="H79" s="13"/>
      <c r="I79" s="17"/>
      <c r="J79" s="8" t="s">
        <v>8079</v>
      </c>
      <c r="K79" s="9"/>
      <c r="L79" s="87"/>
      <c r="M79" s="194"/>
      <c r="N79" s="9"/>
      <c r="O79" s="194" t="s">
        <v>28</v>
      </c>
      <c r="P79" s="679"/>
      <c r="Q79" s="680">
        <v>3.8000000000000002E-4</v>
      </c>
      <c r="R79" s="727">
        <f t="shared" si="5"/>
        <v>0</v>
      </c>
      <c r="S79" s="688">
        <v>28</v>
      </c>
      <c r="T79" s="688">
        <f t="shared" si="6"/>
        <v>0</v>
      </c>
      <c r="U79" s="110"/>
      <c r="Y79" s="3"/>
      <c r="Z79" s="3"/>
      <c r="AA79" s="3"/>
      <c r="AB79" s="3"/>
      <c r="AC79" s="3"/>
      <c r="AE79" s="3" t="s">
        <v>9815</v>
      </c>
    </row>
    <row r="80" spans="1:33" ht="15" hidden="1" customHeight="1">
      <c r="A80" s="26"/>
      <c r="B80" s="68"/>
      <c r="C80" s="1404"/>
      <c r="D80" s="12"/>
      <c r="E80" s="1314"/>
      <c r="F80" s="14"/>
      <c r="G80" s="13" t="s">
        <v>8122</v>
      </c>
      <c r="H80" s="13"/>
      <c r="I80" s="17"/>
      <c r="J80" s="8" t="s">
        <v>8079</v>
      </c>
      <c r="K80" s="9"/>
      <c r="L80" s="87"/>
      <c r="M80" s="194"/>
      <c r="N80" s="9"/>
      <c r="O80" s="194" t="s">
        <v>28</v>
      </c>
      <c r="P80" s="679"/>
      <c r="Q80" s="680">
        <v>7.6000000000000004E-4</v>
      </c>
      <c r="R80" s="727">
        <f t="shared" si="5"/>
        <v>0</v>
      </c>
      <c r="S80" s="688">
        <v>28</v>
      </c>
      <c r="T80" s="688">
        <f t="shared" si="6"/>
        <v>0</v>
      </c>
      <c r="U80" s="110"/>
      <c r="Y80" s="3"/>
      <c r="Z80" s="3"/>
      <c r="AA80" s="3"/>
      <c r="AB80" s="3"/>
      <c r="AC80" s="3"/>
      <c r="AE80" s="3" t="s">
        <v>9818</v>
      </c>
    </row>
    <row r="81" spans="1:31" ht="15" hidden="1" customHeight="1">
      <c r="A81" s="26"/>
      <c r="B81" s="68"/>
      <c r="C81" s="1404"/>
      <c r="D81" s="12"/>
      <c r="E81" s="1314"/>
      <c r="F81" s="14"/>
      <c r="G81" s="13" t="s">
        <v>8123</v>
      </c>
      <c r="H81" s="13"/>
      <c r="I81" s="17"/>
      <c r="J81" s="8" t="s">
        <v>8079</v>
      </c>
      <c r="K81" s="9"/>
      <c r="L81" s="87"/>
      <c r="M81" s="194"/>
      <c r="N81" s="9"/>
      <c r="O81" s="194" t="s">
        <v>28</v>
      </c>
      <c r="P81" s="679"/>
      <c r="Q81" s="680">
        <v>7.6000000000000003E-7</v>
      </c>
      <c r="R81" s="727">
        <f t="shared" si="5"/>
        <v>0</v>
      </c>
      <c r="S81" s="688">
        <v>28</v>
      </c>
      <c r="T81" s="688">
        <f t="shared" si="6"/>
        <v>0</v>
      </c>
      <c r="U81" s="110"/>
      <c r="Y81" s="3"/>
      <c r="Z81" s="3"/>
      <c r="AA81" s="3"/>
      <c r="AB81" s="3"/>
      <c r="AC81" s="3"/>
      <c r="AE81" s="3" t="s">
        <v>196</v>
      </c>
    </row>
    <row r="82" spans="1:31" ht="15" hidden="1" customHeight="1">
      <c r="A82" s="26"/>
      <c r="B82" s="68"/>
      <c r="C82" s="1404"/>
      <c r="D82" s="12"/>
      <c r="E82" s="1315"/>
      <c r="F82" s="14"/>
      <c r="G82" s="13" t="s">
        <v>8124</v>
      </c>
      <c r="H82" s="13"/>
      <c r="I82" s="17"/>
      <c r="J82" s="8" t="s">
        <v>8079</v>
      </c>
      <c r="K82" s="9"/>
      <c r="L82" s="87"/>
      <c r="M82" s="194"/>
      <c r="N82" s="9"/>
      <c r="O82" s="194" t="s">
        <v>28</v>
      </c>
      <c r="P82" s="679"/>
      <c r="Q82" s="680">
        <v>1.1999999999999999E-6</v>
      </c>
      <c r="R82" s="727">
        <f t="shared" si="5"/>
        <v>0</v>
      </c>
      <c r="S82" s="688">
        <v>28</v>
      </c>
      <c r="T82" s="688">
        <f t="shared" si="6"/>
        <v>0</v>
      </c>
      <c r="U82" s="110"/>
      <c r="Y82" s="3"/>
      <c r="Z82" s="3"/>
      <c r="AA82" s="3"/>
      <c r="AB82" s="3"/>
      <c r="AC82" s="3"/>
      <c r="AE82" s="3" t="s">
        <v>8077</v>
      </c>
    </row>
    <row r="83" spans="1:31" ht="15" hidden="1" customHeight="1">
      <c r="A83" s="26"/>
      <c r="B83" s="68"/>
      <c r="C83" s="1386"/>
      <c r="D83" s="12"/>
      <c r="E83" s="11" t="s">
        <v>9899</v>
      </c>
      <c r="F83" s="14"/>
      <c r="G83" s="13"/>
      <c r="H83" s="13"/>
      <c r="I83" s="17"/>
      <c r="J83" s="8" t="s">
        <v>209</v>
      </c>
      <c r="K83" s="9"/>
      <c r="L83" s="87"/>
      <c r="M83" s="194"/>
      <c r="N83" s="9"/>
      <c r="O83" s="194" t="s">
        <v>28</v>
      </c>
      <c r="P83" s="679"/>
      <c r="Q83" s="680">
        <v>64</v>
      </c>
      <c r="R83" s="727">
        <f t="shared" si="5"/>
        <v>0</v>
      </c>
      <c r="S83" s="688">
        <v>28</v>
      </c>
      <c r="T83" s="688">
        <f t="shared" si="6"/>
        <v>0</v>
      </c>
      <c r="U83" s="110"/>
      <c r="Y83" s="3"/>
      <c r="Z83" s="3"/>
      <c r="AA83" s="3"/>
      <c r="AB83" s="3"/>
      <c r="AC83" s="3"/>
      <c r="AE83" s="3" t="s">
        <v>61</v>
      </c>
    </row>
    <row r="84" spans="1:31" ht="15" hidden="1" customHeight="1">
      <c r="A84" s="26"/>
      <c r="B84" s="68"/>
      <c r="C84" s="1403" t="s">
        <v>463</v>
      </c>
      <c r="D84" s="12"/>
      <c r="E84" s="134" t="s">
        <v>9900</v>
      </c>
      <c r="F84" s="14"/>
      <c r="G84" s="134" t="s">
        <v>9901</v>
      </c>
      <c r="H84" s="13"/>
      <c r="I84" s="17"/>
      <c r="J84" s="8" t="s">
        <v>215</v>
      </c>
      <c r="K84" s="9"/>
      <c r="L84" s="87" t="s">
        <v>27</v>
      </c>
      <c r="M84" s="194" t="s">
        <v>28</v>
      </c>
      <c r="N84" s="9"/>
      <c r="O84" s="194" t="s">
        <v>28</v>
      </c>
      <c r="P84" s="679"/>
      <c r="Q84" s="680">
        <v>5.4000000000000003E-3</v>
      </c>
      <c r="R84" s="727">
        <f t="shared" si="5"/>
        <v>0</v>
      </c>
      <c r="S84" s="688">
        <v>28</v>
      </c>
      <c r="T84" s="688">
        <f t="shared" si="6"/>
        <v>0</v>
      </c>
      <c r="U84" s="110"/>
      <c r="Y84" s="3"/>
      <c r="Z84" s="3"/>
      <c r="AA84" s="3"/>
      <c r="AB84" s="3"/>
      <c r="AC84" s="3"/>
      <c r="AE84" s="3" t="s">
        <v>9827</v>
      </c>
    </row>
    <row r="85" spans="1:31" ht="15" hidden="1" customHeight="1">
      <c r="A85" s="26"/>
      <c r="B85" s="68"/>
      <c r="C85" s="1404"/>
      <c r="D85" s="12"/>
      <c r="E85" s="134" t="s">
        <v>9902</v>
      </c>
      <c r="F85" s="14"/>
      <c r="G85" s="134" t="s">
        <v>9901</v>
      </c>
      <c r="H85" s="13"/>
      <c r="I85" s="17"/>
      <c r="J85" s="8" t="s">
        <v>215</v>
      </c>
      <c r="K85" s="9"/>
      <c r="L85" s="87"/>
      <c r="M85" s="194"/>
      <c r="N85" s="9"/>
      <c r="O85" s="194" t="s">
        <v>28</v>
      </c>
      <c r="P85" s="679"/>
      <c r="Q85" s="680">
        <v>2.5000000000000001E-2</v>
      </c>
      <c r="R85" s="727">
        <f t="shared" si="5"/>
        <v>0</v>
      </c>
      <c r="S85" s="688">
        <v>28</v>
      </c>
      <c r="T85" s="688">
        <f t="shared" si="6"/>
        <v>0</v>
      </c>
      <c r="U85" s="110"/>
      <c r="Y85" s="3"/>
      <c r="Z85" s="3"/>
      <c r="AA85" s="3"/>
      <c r="AB85" s="3"/>
      <c r="AC85" s="3"/>
      <c r="AE85" s="3" t="s">
        <v>9831</v>
      </c>
    </row>
    <row r="86" spans="1:31" ht="15" hidden="1" customHeight="1">
      <c r="A86" s="26"/>
      <c r="B86" s="68"/>
      <c r="C86" s="1386"/>
      <c r="D86" s="12"/>
      <c r="E86" s="11" t="s">
        <v>9811</v>
      </c>
      <c r="F86" s="14"/>
      <c r="G86" s="134" t="s">
        <v>9901</v>
      </c>
      <c r="H86" s="13"/>
      <c r="I86" s="17"/>
      <c r="J86" s="8" t="s">
        <v>215</v>
      </c>
      <c r="K86" s="9"/>
      <c r="L86" s="87"/>
      <c r="M86" s="194"/>
      <c r="N86" s="9"/>
      <c r="O86" s="194" t="s">
        <v>28</v>
      </c>
      <c r="P86" s="679"/>
      <c r="Q86" s="680">
        <v>0.11</v>
      </c>
      <c r="R86" s="727">
        <f t="shared" si="5"/>
        <v>0</v>
      </c>
      <c r="S86" s="688">
        <v>28</v>
      </c>
      <c r="T86" s="688">
        <f t="shared" si="6"/>
        <v>0</v>
      </c>
      <c r="U86" s="110"/>
      <c r="Y86" s="3"/>
      <c r="Z86" s="3"/>
      <c r="AA86" s="3"/>
      <c r="AB86" s="3"/>
      <c r="AC86" s="3"/>
      <c r="AE86" s="3" t="s">
        <v>9835</v>
      </c>
    </row>
    <row r="87" spans="1:31" ht="15" customHeight="1">
      <c r="A87" s="26"/>
      <c r="B87" s="68"/>
      <c r="C87" s="1403" t="s">
        <v>464</v>
      </c>
      <c r="D87" s="12"/>
      <c r="E87" s="1313" t="s">
        <v>9903</v>
      </c>
      <c r="F87" s="14"/>
      <c r="G87" s="13" t="s">
        <v>9904</v>
      </c>
      <c r="H87" s="13"/>
      <c r="I87" s="17"/>
      <c r="J87" s="8" t="s">
        <v>215</v>
      </c>
      <c r="K87" s="9"/>
      <c r="L87" s="87" t="s">
        <v>27</v>
      </c>
      <c r="M87" s="194" t="s">
        <v>28</v>
      </c>
      <c r="N87" s="9"/>
      <c r="O87" s="194" t="s">
        <v>28</v>
      </c>
      <c r="P87" s="679"/>
      <c r="Q87" s="680">
        <v>2.5999999999999998E-5</v>
      </c>
      <c r="R87" s="727">
        <f t="shared" si="5"/>
        <v>0</v>
      </c>
      <c r="S87" s="688">
        <v>28</v>
      </c>
      <c r="T87" s="688">
        <f t="shared" si="6"/>
        <v>0</v>
      </c>
      <c r="U87" s="110"/>
      <c r="Y87" s="3"/>
      <c r="Z87" s="3"/>
      <c r="AA87" s="3"/>
      <c r="AB87" s="3"/>
      <c r="AC87" s="3"/>
      <c r="AE87" s="3" t="s">
        <v>9838</v>
      </c>
    </row>
    <row r="88" spans="1:31" ht="15" customHeight="1">
      <c r="A88" s="26"/>
      <c r="B88" s="68"/>
      <c r="C88" s="1404"/>
      <c r="D88" s="12"/>
      <c r="E88" s="1315"/>
      <c r="F88" s="14"/>
      <c r="G88" s="13" t="s">
        <v>9905</v>
      </c>
      <c r="H88" s="13"/>
      <c r="I88" s="17"/>
      <c r="J88" s="8" t="s">
        <v>215</v>
      </c>
      <c r="K88" s="9"/>
      <c r="L88" s="87"/>
      <c r="M88" s="194"/>
      <c r="N88" s="9"/>
      <c r="O88" s="194" t="s">
        <v>28</v>
      </c>
      <c r="P88" s="679"/>
      <c r="Q88" s="680">
        <v>2.3999999999999998E-3</v>
      </c>
      <c r="R88" s="727">
        <f t="shared" si="5"/>
        <v>0</v>
      </c>
      <c r="S88" s="688">
        <v>28</v>
      </c>
      <c r="T88" s="688">
        <f t="shared" si="6"/>
        <v>0</v>
      </c>
      <c r="U88" s="110"/>
      <c r="Y88" s="3"/>
      <c r="Z88" s="3"/>
      <c r="AA88" s="3"/>
      <c r="AB88" s="3"/>
      <c r="AC88" s="3"/>
      <c r="AE88" s="3" t="s">
        <v>9841</v>
      </c>
    </row>
    <row r="89" spans="1:31" ht="15" customHeight="1">
      <c r="A89" s="26"/>
      <c r="B89" s="68"/>
      <c r="C89" s="1404"/>
      <c r="D89" s="12"/>
      <c r="E89" s="1313" t="s">
        <v>9906</v>
      </c>
      <c r="F89" s="14"/>
      <c r="G89" s="13" t="s">
        <v>9907</v>
      </c>
      <c r="H89" s="13"/>
      <c r="I89" s="17"/>
      <c r="J89" s="8" t="s">
        <v>215</v>
      </c>
      <c r="K89" s="9"/>
      <c r="L89" s="87"/>
      <c r="M89" s="194"/>
      <c r="N89" s="9"/>
      <c r="O89" s="194" t="s">
        <v>28</v>
      </c>
      <c r="P89" s="679"/>
      <c r="Q89" s="680">
        <v>2.9E-5</v>
      </c>
      <c r="R89" s="727">
        <f t="shared" si="5"/>
        <v>0</v>
      </c>
      <c r="S89" s="688">
        <v>28</v>
      </c>
      <c r="T89" s="688">
        <f t="shared" si="6"/>
        <v>0</v>
      </c>
      <c r="U89" s="110"/>
      <c r="Y89" s="3"/>
      <c r="Z89" s="3"/>
      <c r="AA89" s="3"/>
      <c r="AB89" s="3"/>
      <c r="AC89" s="3"/>
      <c r="AE89" s="3" t="s">
        <v>9845</v>
      </c>
    </row>
    <row r="90" spans="1:31" ht="11.25" customHeight="1">
      <c r="A90" s="26"/>
      <c r="B90" s="68"/>
      <c r="C90" s="1386"/>
      <c r="D90" s="12"/>
      <c r="E90" s="1315"/>
      <c r="F90" s="14"/>
      <c r="G90" s="13" t="s">
        <v>9908</v>
      </c>
      <c r="H90" s="13"/>
      <c r="I90" s="17"/>
      <c r="J90" s="8" t="s">
        <v>215</v>
      </c>
      <c r="K90" s="9"/>
      <c r="L90" s="87"/>
      <c r="M90" s="194"/>
      <c r="N90" s="9"/>
      <c r="O90" s="194" t="s">
        <v>28</v>
      </c>
      <c r="P90" s="679"/>
      <c r="Q90" s="680">
        <v>2.5999999999999999E-3</v>
      </c>
      <c r="R90" s="727">
        <f t="shared" si="5"/>
        <v>0</v>
      </c>
      <c r="S90" s="688">
        <v>28</v>
      </c>
      <c r="T90" s="688">
        <f t="shared" si="6"/>
        <v>0</v>
      </c>
      <c r="U90" s="110"/>
      <c r="Y90" s="3"/>
      <c r="Z90" s="3"/>
      <c r="AA90" s="3"/>
      <c r="AB90" s="3"/>
      <c r="AC90" s="3"/>
      <c r="AE90" s="3" t="s">
        <v>9848</v>
      </c>
    </row>
    <row r="91" spans="1:31" ht="15" hidden="1" customHeight="1">
      <c r="A91" s="26"/>
      <c r="B91" s="68"/>
      <c r="C91" s="730" t="s">
        <v>465</v>
      </c>
      <c r="D91" s="12"/>
      <c r="E91" s="11"/>
      <c r="F91" s="14"/>
      <c r="G91" s="13" t="s">
        <v>9901</v>
      </c>
      <c r="H91" s="13"/>
      <c r="I91" s="17"/>
      <c r="J91" s="8" t="s">
        <v>8079</v>
      </c>
      <c r="K91" s="9"/>
      <c r="L91" s="87" t="s">
        <v>27</v>
      </c>
      <c r="M91" s="194" t="s">
        <v>28</v>
      </c>
      <c r="N91" s="9"/>
      <c r="O91" s="194" t="s">
        <v>28</v>
      </c>
      <c r="P91" s="679"/>
      <c r="Q91" s="680">
        <v>9.5000000000000005E-6</v>
      </c>
      <c r="R91" s="727">
        <f t="shared" si="5"/>
        <v>0</v>
      </c>
      <c r="S91" s="688">
        <v>28</v>
      </c>
      <c r="T91" s="688">
        <f t="shared" si="6"/>
        <v>0</v>
      </c>
      <c r="U91" s="110"/>
      <c r="Y91" s="3"/>
      <c r="Z91" s="3"/>
      <c r="AA91" s="3"/>
      <c r="AB91" s="3"/>
      <c r="AC91" s="3"/>
      <c r="AE91" s="3" t="s">
        <v>9850</v>
      </c>
    </row>
    <row r="92" spans="1:31" ht="15" customHeight="1">
      <c r="A92" s="26"/>
      <c r="B92" s="68"/>
      <c r="C92" s="1403" t="s">
        <v>9909</v>
      </c>
      <c r="D92" s="12"/>
      <c r="E92" s="1310" t="s">
        <v>9910</v>
      </c>
      <c r="F92" s="14"/>
      <c r="G92" s="13" t="s">
        <v>9911</v>
      </c>
      <c r="H92" s="13"/>
      <c r="I92" s="17"/>
      <c r="J92" s="8" t="s">
        <v>9912</v>
      </c>
      <c r="K92" s="9"/>
      <c r="L92" s="87"/>
      <c r="M92" s="194"/>
      <c r="N92" s="9"/>
      <c r="O92" s="194" t="s">
        <v>28</v>
      </c>
      <c r="P92" s="679"/>
      <c r="Q92" s="680">
        <v>260</v>
      </c>
      <c r="R92" s="727">
        <f t="shared" si="5"/>
        <v>0</v>
      </c>
      <c r="S92" s="688">
        <v>28</v>
      </c>
      <c r="T92" s="688">
        <f t="shared" si="6"/>
        <v>0</v>
      </c>
      <c r="U92" s="110"/>
      <c r="Y92" s="3"/>
      <c r="Z92" s="3"/>
      <c r="AA92" s="3"/>
      <c r="AB92" s="3"/>
      <c r="AC92" s="3"/>
      <c r="AE92" s="3" t="s">
        <v>9852</v>
      </c>
    </row>
    <row r="93" spans="1:31" ht="15" customHeight="1">
      <c r="A93" s="26"/>
      <c r="B93" s="68"/>
      <c r="C93" s="1404"/>
      <c r="D93" s="12"/>
      <c r="E93" s="1311"/>
      <c r="F93" s="14"/>
      <c r="G93" s="13" t="s">
        <v>9913</v>
      </c>
      <c r="H93" s="13"/>
      <c r="I93" s="17"/>
      <c r="J93" s="8" t="s">
        <v>9912</v>
      </c>
      <c r="K93" s="9"/>
      <c r="L93" s="87"/>
      <c r="M93" s="194"/>
      <c r="N93" s="9"/>
      <c r="O93" s="194" t="s">
        <v>28</v>
      </c>
      <c r="P93" s="679"/>
      <c r="Q93" s="680">
        <v>260</v>
      </c>
      <c r="R93" s="727">
        <f t="shared" si="5"/>
        <v>0</v>
      </c>
      <c r="S93" s="688">
        <v>28</v>
      </c>
      <c r="T93" s="688">
        <f t="shared" si="6"/>
        <v>0</v>
      </c>
      <c r="U93" s="110"/>
      <c r="Y93" s="3"/>
      <c r="Z93" s="3"/>
      <c r="AA93" s="3"/>
      <c r="AB93" s="3"/>
      <c r="AC93" s="3"/>
      <c r="AE93" s="3" t="s">
        <v>9854</v>
      </c>
    </row>
    <row r="94" spans="1:31" ht="15" customHeight="1">
      <c r="A94" s="26"/>
      <c r="B94" s="68"/>
      <c r="C94" s="1404"/>
      <c r="D94" s="12"/>
      <c r="E94" s="622" t="s">
        <v>9914</v>
      </c>
      <c r="F94" s="14"/>
      <c r="G94" s="13" t="s">
        <v>9915</v>
      </c>
      <c r="H94" s="13"/>
      <c r="I94" s="17"/>
      <c r="J94" s="8" t="s">
        <v>10106</v>
      </c>
      <c r="K94" s="9"/>
      <c r="L94" s="87"/>
      <c r="M94" s="194"/>
      <c r="N94" s="9"/>
      <c r="O94" s="194" t="s">
        <v>28</v>
      </c>
      <c r="P94" s="679"/>
      <c r="Q94" s="680">
        <v>9.4999999999999998E-3</v>
      </c>
      <c r="R94" s="727">
        <f t="shared" si="5"/>
        <v>0</v>
      </c>
      <c r="S94" s="688">
        <v>28</v>
      </c>
      <c r="T94" s="688">
        <f t="shared" si="6"/>
        <v>0</v>
      </c>
      <c r="U94" s="110"/>
      <c r="Y94" s="3"/>
      <c r="Z94" s="3"/>
      <c r="AA94" s="3"/>
      <c r="AB94" s="3"/>
      <c r="AC94" s="3"/>
      <c r="AE94" s="3" t="s">
        <v>8086</v>
      </c>
    </row>
    <row r="95" spans="1:31" ht="15" hidden="1" customHeight="1">
      <c r="A95" s="26"/>
      <c r="B95" s="68"/>
      <c r="C95" s="730" t="s">
        <v>8131</v>
      </c>
      <c r="D95" s="12"/>
      <c r="E95" s="11"/>
      <c r="F95" s="14"/>
      <c r="G95" s="13" t="s">
        <v>9916</v>
      </c>
      <c r="H95" s="13"/>
      <c r="I95" s="17"/>
      <c r="J95" s="8" t="s">
        <v>216</v>
      </c>
      <c r="K95" s="9"/>
      <c r="L95" s="87" t="s">
        <v>27</v>
      </c>
      <c r="M95" s="194" t="s">
        <v>28</v>
      </c>
      <c r="N95" s="9"/>
      <c r="O95" s="194" t="s">
        <v>28</v>
      </c>
      <c r="P95" s="679"/>
      <c r="Q95" s="680">
        <v>1.7000000000000001E-2</v>
      </c>
      <c r="R95" s="727">
        <f t="shared" si="5"/>
        <v>0</v>
      </c>
      <c r="S95" s="688">
        <v>28</v>
      </c>
      <c r="T95" s="688">
        <f t="shared" si="6"/>
        <v>0</v>
      </c>
      <c r="U95" s="110"/>
      <c r="Y95" s="3"/>
      <c r="Z95" s="3"/>
      <c r="AA95" s="3"/>
      <c r="AB95" s="3"/>
      <c r="AC95" s="3"/>
      <c r="AE95" s="3" t="s">
        <v>9858</v>
      </c>
    </row>
    <row r="96" spans="1:31" ht="15" customHeight="1">
      <c r="A96" s="26"/>
      <c r="B96" s="68"/>
      <c r="C96" s="1403" t="s">
        <v>8150</v>
      </c>
      <c r="D96" s="12"/>
      <c r="E96" s="1310" t="s">
        <v>49</v>
      </c>
      <c r="F96" s="14"/>
      <c r="G96" s="13" t="s">
        <v>9917</v>
      </c>
      <c r="H96" s="13"/>
      <c r="I96" s="17"/>
      <c r="J96" s="8" t="s">
        <v>216</v>
      </c>
      <c r="K96" s="9"/>
      <c r="L96" s="87"/>
      <c r="M96" s="194"/>
      <c r="N96" s="9"/>
      <c r="O96" s="194" t="s">
        <v>28</v>
      </c>
      <c r="P96" s="679"/>
      <c r="Q96" s="680">
        <v>6</v>
      </c>
      <c r="R96" s="727">
        <f t="shared" si="5"/>
        <v>0</v>
      </c>
      <c r="S96" s="688">
        <v>28</v>
      </c>
      <c r="T96" s="688">
        <f t="shared" si="6"/>
        <v>0</v>
      </c>
      <c r="U96" s="110"/>
      <c r="Y96" s="3"/>
      <c r="Z96" s="3"/>
      <c r="AA96" s="3"/>
      <c r="AB96" s="3"/>
      <c r="AC96" s="3"/>
      <c r="AE96" s="3" t="s">
        <v>9860</v>
      </c>
    </row>
    <row r="97" spans="1:33" ht="15" customHeight="1">
      <c r="A97" s="26"/>
      <c r="B97" s="68"/>
      <c r="C97" s="1404"/>
      <c r="D97" s="12"/>
      <c r="E97" s="1311"/>
      <c r="F97" s="14"/>
      <c r="G97" s="673" t="s">
        <v>9918</v>
      </c>
      <c r="H97" s="13"/>
      <c r="I97" s="17"/>
      <c r="J97" s="8" t="s">
        <v>216</v>
      </c>
      <c r="K97" s="9"/>
      <c r="L97" s="87"/>
      <c r="M97" s="194"/>
      <c r="N97" s="9"/>
      <c r="O97" s="194" t="s">
        <v>28</v>
      </c>
      <c r="P97" s="679"/>
      <c r="Q97" s="680">
        <v>3</v>
      </c>
      <c r="R97" s="727">
        <f t="shared" si="5"/>
        <v>0</v>
      </c>
      <c r="S97" s="688">
        <v>28</v>
      </c>
      <c r="T97" s="688">
        <f t="shared" si="6"/>
        <v>0</v>
      </c>
      <c r="U97" s="110"/>
      <c r="Y97" s="3"/>
      <c r="Z97" s="3"/>
      <c r="AA97" s="3"/>
      <c r="AB97" s="3"/>
      <c r="AC97" s="3"/>
      <c r="AE97" s="3" t="s">
        <v>9919</v>
      </c>
    </row>
    <row r="98" spans="1:33" ht="15" customHeight="1">
      <c r="A98" s="26"/>
      <c r="B98" s="68"/>
      <c r="C98" s="1404"/>
      <c r="D98" s="12"/>
      <c r="E98" s="622" t="s">
        <v>9920</v>
      </c>
      <c r="F98" s="14"/>
      <c r="G98" s="13" t="s">
        <v>9877</v>
      </c>
      <c r="H98" s="13"/>
      <c r="I98" s="17"/>
      <c r="J98" s="8" t="s">
        <v>216</v>
      </c>
      <c r="K98" s="9"/>
      <c r="L98" s="87"/>
      <c r="M98" s="194"/>
      <c r="N98" s="9"/>
      <c r="O98" s="194" t="s">
        <v>28</v>
      </c>
      <c r="P98" s="679"/>
      <c r="Q98" s="680">
        <v>1.8</v>
      </c>
      <c r="R98" s="727">
        <f t="shared" si="5"/>
        <v>0</v>
      </c>
      <c r="S98" s="688">
        <v>28</v>
      </c>
      <c r="T98" s="688">
        <f t="shared" si="6"/>
        <v>0</v>
      </c>
      <c r="U98" s="110"/>
      <c r="Y98" s="3"/>
      <c r="Z98" s="3"/>
      <c r="AA98" s="3"/>
      <c r="AB98" s="3"/>
      <c r="AC98" s="3"/>
      <c r="AE98" s="3" t="s">
        <v>8092</v>
      </c>
    </row>
    <row r="99" spans="1:33" ht="15" customHeight="1">
      <c r="A99" s="26"/>
      <c r="B99" s="68"/>
      <c r="C99" s="1404"/>
      <c r="D99" s="12"/>
      <c r="E99" s="11" t="s">
        <v>9921</v>
      </c>
      <c r="F99" s="14"/>
      <c r="G99" s="13" t="s">
        <v>9922</v>
      </c>
      <c r="H99" s="13"/>
      <c r="I99" s="17"/>
      <c r="J99" s="8" t="s">
        <v>216</v>
      </c>
      <c r="K99" s="9"/>
      <c r="L99" s="87" t="s">
        <v>27</v>
      </c>
      <c r="M99" s="194" t="s">
        <v>28</v>
      </c>
      <c r="N99" s="9"/>
      <c r="O99" s="194" t="s">
        <v>28</v>
      </c>
      <c r="P99" s="679"/>
      <c r="Q99" s="680">
        <v>29</v>
      </c>
      <c r="R99" s="727">
        <f t="shared" si="5"/>
        <v>0</v>
      </c>
      <c r="S99" s="688">
        <v>28</v>
      </c>
      <c r="T99" s="688">
        <f t="shared" si="6"/>
        <v>0</v>
      </c>
      <c r="U99" s="110"/>
      <c r="Y99" s="3"/>
      <c r="Z99" s="3"/>
      <c r="AA99" s="3"/>
      <c r="AB99" s="3"/>
      <c r="AC99" s="3"/>
      <c r="AE99" s="3" t="s">
        <v>8093</v>
      </c>
    </row>
    <row r="100" spans="1:33" ht="15" customHeight="1">
      <c r="A100" s="26"/>
      <c r="B100" s="68"/>
      <c r="C100" s="1386"/>
      <c r="D100" s="12"/>
      <c r="E100" s="11" t="s">
        <v>9923</v>
      </c>
      <c r="F100" s="14"/>
      <c r="G100" s="13" t="s">
        <v>9922</v>
      </c>
      <c r="H100" s="13"/>
      <c r="I100" s="17"/>
      <c r="J100" s="8" t="s">
        <v>216</v>
      </c>
      <c r="K100" s="9"/>
      <c r="L100" s="87" t="s">
        <v>27</v>
      </c>
      <c r="M100" s="194" t="s">
        <v>28</v>
      </c>
      <c r="N100" s="9"/>
      <c r="O100" s="194" t="s">
        <v>28</v>
      </c>
      <c r="P100" s="679"/>
      <c r="Q100" s="680">
        <v>3.1E-2</v>
      </c>
      <c r="R100" s="727">
        <f t="shared" si="5"/>
        <v>0</v>
      </c>
      <c r="S100" s="688">
        <v>28</v>
      </c>
      <c r="T100" s="688">
        <f t="shared" si="6"/>
        <v>0</v>
      </c>
      <c r="U100" s="110"/>
      <c r="Y100" s="3"/>
      <c r="Z100" s="3"/>
      <c r="AA100" s="3"/>
      <c r="AB100" s="3"/>
      <c r="AC100" s="3"/>
      <c r="AE100" s="3" t="s">
        <v>8094</v>
      </c>
    </row>
    <row r="101" spans="1:33" ht="15" customHeight="1">
      <c r="A101" s="26"/>
      <c r="B101" s="68"/>
      <c r="C101" s="1403" t="s">
        <v>467</v>
      </c>
      <c r="D101" s="12"/>
      <c r="E101" s="134" t="s">
        <v>9924</v>
      </c>
      <c r="F101" s="14"/>
      <c r="G101" s="13" t="s">
        <v>9925</v>
      </c>
      <c r="H101" s="13"/>
      <c r="I101" s="17"/>
      <c r="J101" s="8" t="s">
        <v>216</v>
      </c>
      <c r="K101" s="9"/>
      <c r="L101" s="87" t="s">
        <v>27</v>
      </c>
      <c r="M101" s="194" t="s">
        <v>28</v>
      </c>
      <c r="N101" s="9"/>
      <c r="O101" s="194" t="s">
        <v>28</v>
      </c>
      <c r="P101" s="679"/>
      <c r="Q101" s="680">
        <v>150</v>
      </c>
      <c r="R101" s="727">
        <f t="shared" si="5"/>
        <v>0</v>
      </c>
      <c r="S101" s="688">
        <v>28</v>
      </c>
      <c r="T101" s="688">
        <f t="shared" si="6"/>
        <v>0</v>
      </c>
      <c r="U101" s="110"/>
      <c r="Y101" s="3"/>
      <c r="Z101" s="3"/>
      <c r="AA101" s="3"/>
      <c r="AB101" s="3"/>
      <c r="AC101" s="3"/>
    </row>
    <row r="102" spans="1:33" ht="15" customHeight="1">
      <c r="A102" s="26"/>
      <c r="B102" s="68"/>
      <c r="C102" s="1404"/>
      <c r="D102" s="12"/>
      <c r="E102" s="134" t="s">
        <v>9926</v>
      </c>
      <c r="F102" s="14"/>
      <c r="G102" s="13" t="s">
        <v>9925</v>
      </c>
      <c r="H102" s="13"/>
      <c r="I102" s="17"/>
      <c r="J102" s="8" t="s">
        <v>216</v>
      </c>
      <c r="K102" s="9"/>
      <c r="L102" s="87" t="s">
        <v>27</v>
      </c>
      <c r="M102" s="194" t="s">
        <v>28</v>
      </c>
      <c r="N102" s="9"/>
      <c r="O102" s="194" t="s">
        <v>28</v>
      </c>
      <c r="P102" s="679"/>
      <c r="Q102" s="680">
        <v>72</v>
      </c>
      <c r="R102" s="727">
        <f t="shared" si="5"/>
        <v>0</v>
      </c>
      <c r="S102" s="688">
        <v>28</v>
      </c>
      <c r="T102" s="688">
        <f t="shared" si="6"/>
        <v>0</v>
      </c>
      <c r="U102" s="110"/>
      <c r="Y102" s="3"/>
      <c r="Z102" s="3"/>
      <c r="AA102" s="3"/>
      <c r="AB102" s="3"/>
      <c r="AC102" s="3"/>
      <c r="AE102" s="1312" t="s">
        <v>9927</v>
      </c>
      <c r="AF102" s="1303"/>
    </row>
    <row r="103" spans="1:33" ht="15" customHeight="1">
      <c r="A103" s="26"/>
      <c r="B103" s="68"/>
      <c r="C103" s="1404"/>
      <c r="D103" s="12"/>
      <c r="E103" s="134" t="s">
        <v>9928</v>
      </c>
      <c r="F103" s="14"/>
      <c r="G103" s="13" t="s">
        <v>9925</v>
      </c>
      <c r="H103" s="13"/>
      <c r="I103" s="17"/>
      <c r="J103" s="8" t="s">
        <v>216</v>
      </c>
      <c r="K103" s="9"/>
      <c r="L103" s="87" t="s">
        <v>27</v>
      </c>
      <c r="M103" s="194" t="s">
        <v>28</v>
      </c>
      <c r="N103" s="9"/>
      <c r="O103" s="194" t="s">
        <v>28</v>
      </c>
      <c r="P103" s="679"/>
      <c r="Q103" s="680">
        <v>140</v>
      </c>
      <c r="R103" s="727">
        <f t="shared" si="5"/>
        <v>0</v>
      </c>
      <c r="S103" s="688">
        <v>28</v>
      </c>
      <c r="T103" s="688">
        <f t="shared" si="6"/>
        <v>0</v>
      </c>
      <c r="U103" s="110"/>
      <c r="Y103" s="3"/>
      <c r="Z103" s="3"/>
      <c r="AA103" s="3"/>
      <c r="AB103" s="3"/>
      <c r="AC103" s="3"/>
      <c r="AE103" s="127" t="s">
        <v>9883</v>
      </c>
      <c r="AF103" s="127" t="s">
        <v>9884</v>
      </c>
    </row>
    <row r="104" spans="1:33" ht="15" customHeight="1">
      <c r="A104" s="26"/>
      <c r="B104" s="68"/>
      <c r="C104" s="1404"/>
      <c r="D104" s="12"/>
      <c r="E104" s="134" t="s">
        <v>9929</v>
      </c>
      <c r="F104" s="14"/>
      <c r="G104" s="13" t="s">
        <v>9925</v>
      </c>
      <c r="H104" s="13"/>
      <c r="I104" s="17"/>
      <c r="J104" s="8" t="s">
        <v>216</v>
      </c>
      <c r="K104" s="9"/>
      <c r="L104" s="87" t="s">
        <v>27</v>
      </c>
      <c r="M104" s="194" t="s">
        <v>28</v>
      </c>
      <c r="N104" s="9"/>
      <c r="O104" s="194" t="s">
        <v>28</v>
      </c>
      <c r="P104" s="679"/>
      <c r="Q104" s="680">
        <v>68</v>
      </c>
      <c r="R104" s="727">
        <f t="shared" si="5"/>
        <v>0</v>
      </c>
      <c r="S104" s="688">
        <v>28</v>
      </c>
      <c r="T104" s="688">
        <f t="shared" si="6"/>
        <v>0</v>
      </c>
      <c r="U104" s="110"/>
      <c r="Y104" s="3"/>
      <c r="Z104" s="3"/>
      <c r="AA104" s="3"/>
      <c r="AB104" s="3"/>
      <c r="AC104" s="3"/>
      <c r="AE104" s="3" t="s">
        <v>9770</v>
      </c>
      <c r="AF104" s="3" t="s">
        <v>9772</v>
      </c>
      <c r="AG104" s="3" t="s">
        <v>9930</v>
      </c>
    </row>
    <row r="105" spans="1:33" ht="15" customHeight="1">
      <c r="A105" s="26"/>
      <c r="B105" s="68"/>
      <c r="C105" s="1404"/>
      <c r="D105" s="12"/>
      <c r="E105" s="134" t="s">
        <v>9931</v>
      </c>
      <c r="F105" s="14"/>
      <c r="G105" s="13" t="s">
        <v>9925</v>
      </c>
      <c r="H105" s="13"/>
      <c r="I105" s="17"/>
      <c r="J105" s="8" t="s">
        <v>216</v>
      </c>
      <c r="K105" s="9"/>
      <c r="L105" s="87" t="s">
        <v>27</v>
      </c>
      <c r="M105" s="194" t="s">
        <v>28</v>
      </c>
      <c r="N105" s="9"/>
      <c r="O105" s="194" t="s">
        <v>28</v>
      </c>
      <c r="P105" s="679"/>
      <c r="Q105" s="680">
        <v>150</v>
      </c>
      <c r="R105" s="727">
        <f t="shared" si="5"/>
        <v>0</v>
      </c>
      <c r="S105" s="688">
        <v>28</v>
      </c>
      <c r="T105" s="688">
        <f t="shared" si="6"/>
        <v>0</v>
      </c>
      <c r="U105" s="110"/>
      <c r="Y105" s="3"/>
      <c r="Z105" s="3"/>
      <c r="AA105" s="3"/>
      <c r="AB105" s="3"/>
      <c r="AC105" s="3"/>
      <c r="AE105" s="3" t="s">
        <v>8082</v>
      </c>
      <c r="AF105" s="3" t="s">
        <v>9813</v>
      </c>
      <c r="AG105" s="3" t="s">
        <v>9932</v>
      </c>
    </row>
    <row r="106" spans="1:33" ht="15" customHeight="1">
      <c r="A106" s="26"/>
      <c r="B106" s="68"/>
      <c r="C106" s="1404"/>
      <c r="D106" s="12"/>
      <c r="E106" s="134" t="s">
        <v>9933</v>
      </c>
      <c r="F106" s="14"/>
      <c r="G106" s="13" t="s">
        <v>9925</v>
      </c>
      <c r="H106" s="13"/>
      <c r="I106" s="17"/>
      <c r="J106" s="8" t="s">
        <v>216</v>
      </c>
      <c r="K106" s="9"/>
      <c r="L106" s="87" t="s">
        <v>27</v>
      </c>
      <c r="M106" s="194" t="s">
        <v>28</v>
      </c>
      <c r="N106" s="9"/>
      <c r="O106" s="194" t="s">
        <v>28</v>
      </c>
      <c r="P106" s="679"/>
      <c r="Q106" s="680">
        <v>75</v>
      </c>
      <c r="R106" s="727">
        <f t="shared" si="5"/>
        <v>0</v>
      </c>
      <c r="S106" s="688">
        <v>28</v>
      </c>
      <c r="T106" s="688">
        <f t="shared" si="6"/>
        <v>0</v>
      </c>
      <c r="U106" s="110"/>
      <c r="Y106" s="3"/>
      <c r="Z106" s="3"/>
      <c r="AA106" s="3"/>
      <c r="AB106" s="3"/>
      <c r="AC106" s="3"/>
      <c r="AE106" s="3" t="s">
        <v>8081</v>
      </c>
      <c r="AF106" s="3" t="s">
        <v>9843</v>
      </c>
      <c r="AG106" s="3" t="s">
        <v>9934</v>
      </c>
    </row>
    <row r="107" spans="1:33" ht="30" customHeight="1">
      <c r="A107" s="21"/>
      <c r="B107" s="92"/>
      <c r="C107" s="1404"/>
      <c r="D107" s="12"/>
      <c r="E107" s="134" t="s">
        <v>9935</v>
      </c>
      <c r="F107" s="14"/>
      <c r="G107" s="13" t="s">
        <v>9925</v>
      </c>
      <c r="H107" s="13"/>
      <c r="I107" s="17"/>
      <c r="J107" s="8" t="s">
        <v>216</v>
      </c>
      <c r="K107" s="9"/>
      <c r="L107" s="87"/>
      <c r="M107" s="194"/>
      <c r="N107" s="9"/>
      <c r="O107" s="194" t="s">
        <v>28</v>
      </c>
      <c r="P107" s="679"/>
      <c r="Q107" s="680">
        <v>100</v>
      </c>
      <c r="R107" s="727">
        <f t="shared" si="5"/>
        <v>0</v>
      </c>
      <c r="S107" s="688">
        <v>28</v>
      </c>
      <c r="T107" s="688">
        <f t="shared" si="6"/>
        <v>0</v>
      </c>
      <c r="U107" s="110"/>
      <c r="Y107" s="3"/>
      <c r="Z107" s="3"/>
      <c r="AA107" s="3"/>
      <c r="AB107" s="3"/>
      <c r="AC107" s="3"/>
      <c r="AE107" s="3" t="s">
        <v>8084</v>
      </c>
      <c r="AF107" s="3" t="s">
        <v>9862</v>
      </c>
      <c r="AG107" s="3" t="s">
        <v>9930</v>
      </c>
    </row>
    <row r="108" spans="1:33" ht="15" hidden="1" customHeight="1">
      <c r="A108" s="22"/>
      <c r="B108" s="75"/>
      <c r="C108" s="1404"/>
      <c r="D108" s="12"/>
      <c r="E108" s="134" t="s">
        <v>9936</v>
      </c>
      <c r="F108" s="14"/>
      <c r="G108" s="13" t="s">
        <v>9925</v>
      </c>
      <c r="H108" s="13"/>
      <c r="I108" s="17"/>
      <c r="J108" s="8" t="s">
        <v>216</v>
      </c>
      <c r="K108" s="9"/>
      <c r="L108" s="87"/>
      <c r="M108" s="194"/>
      <c r="N108" s="9"/>
      <c r="O108" s="194" t="s">
        <v>28</v>
      </c>
      <c r="P108" s="679"/>
      <c r="Q108" s="680">
        <v>50</v>
      </c>
      <c r="R108" s="727">
        <f t="shared" si="5"/>
        <v>0</v>
      </c>
      <c r="S108" s="688">
        <v>28</v>
      </c>
      <c r="T108" s="688">
        <f t="shared" si="6"/>
        <v>0</v>
      </c>
      <c r="U108" s="110"/>
      <c r="Y108" s="3"/>
      <c r="Z108" s="3"/>
      <c r="AA108" s="3"/>
      <c r="AB108" s="3"/>
      <c r="AC108" s="3"/>
      <c r="AE108" s="3" t="s">
        <v>9785</v>
      </c>
    </row>
    <row r="109" spans="1:33" ht="15" hidden="1" customHeight="1">
      <c r="A109" s="20"/>
      <c r="B109" s="83"/>
      <c r="C109" s="1404"/>
      <c r="D109" s="12"/>
      <c r="E109" s="134" t="s">
        <v>9937</v>
      </c>
      <c r="F109" s="14"/>
      <c r="G109" s="13" t="s">
        <v>9925</v>
      </c>
      <c r="H109" s="13"/>
      <c r="I109" s="17"/>
      <c r="J109" s="8" t="s">
        <v>216</v>
      </c>
      <c r="K109" s="9"/>
      <c r="L109" s="87" t="s">
        <v>27</v>
      </c>
      <c r="M109" s="194" t="s">
        <v>28</v>
      </c>
      <c r="N109" s="9"/>
      <c r="O109" s="194" t="s">
        <v>28</v>
      </c>
      <c r="P109" s="679"/>
      <c r="Q109" s="680">
        <v>130</v>
      </c>
      <c r="R109" s="727">
        <f t="shared" si="5"/>
        <v>0</v>
      </c>
      <c r="S109" s="688">
        <v>28</v>
      </c>
      <c r="T109" s="688">
        <f t="shared" si="6"/>
        <v>0</v>
      </c>
      <c r="U109" s="110"/>
      <c r="Y109" s="3"/>
      <c r="Z109" s="3"/>
      <c r="AA109" s="3"/>
      <c r="AB109" s="3"/>
      <c r="AC109" s="3"/>
      <c r="AE109" s="3" t="s">
        <v>9789</v>
      </c>
    </row>
    <row r="110" spans="1:33" ht="15" hidden="1" customHeight="1">
      <c r="A110" s="22"/>
      <c r="B110" s="75"/>
      <c r="C110" s="1404"/>
      <c r="D110" s="12"/>
      <c r="E110" s="134" t="s">
        <v>9938</v>
      </c>
      <c r="F110" s="14"/>
      <c r="G110" s="13" t="s">
        <v>9925</v>
      </c>
      <c r="H110" s="13"/>
      <c r="I110" s="17"/>
      <c r="J110" s="8" t="s">
        <v>216</v>
      </c>
      <c r="K110" s="9"/>
      <c r="L110" s="87" t="s">
        <v>27</v>
      </c>
      <c r="M110" s="194" t="s">
        <v>28</v>
      </c>
      <c r="N110" s="9"/>
      <c r="O110" s="194" t="s">
        <v>28</v>
      </c>
      <c r="P110" s="679"/>
      <c r="Q110" s="680">
        <v>67</v>
      </c>
      <c r="R110" s="727">
        <f t="shared" si="5"/>
        <v>0</v>
      </c>
      <c r="S110" s="688">
        <v>28</v>
      </c>
      <c r="T110" s="688">
        <f t="shared" si="6"/>
        <v>0</v>
      </c>
      <c r="U110" s="110"/>
      <c r="Y110" s="3"/>
      <c r="Z110" s="3"/>
      <c r="AA110" s="3"/>
      <c r="AB110" s="3"/>
      <c r="AC110" s="3"/>
      <c r="AE110" s="3" t="s">
        <v>9794</v>
      </c>
    </row>
    <row r="111" spans="1:33" ht="15" hidden="1" customHeight="1">
      <c r="A111" s="20"/>
      <c r="B111" s="83"/>
      <c r="C111" s="1404"/>
      <c r="D111" s="12"/>
      <c r="E111" s="134" t="s">
        <v>9939</v>
      </c>
      <c r="F111" s="14"/>
      <c r="G111" s="13" t="s">
        <v>9925</v>
      </c>
      <c r="H111" s="13"/>
      <c r="I111" s="17"/>
      <c r="J111" s="8" t="s">
        <v>216</v>
      </c>
      <c r="K111" s="9"/>
      <c r="L111" s="87"/>
      <c r="M111" s="194"/>
      <c r="N111" s="9"/>
      <c r="O111" s="194" t="s">
        <v>28</v>
      </c>
      <c r="P111" s="679"/>
      <c r="Q111" s="680">
        <v>20</v>
      </c>
      <c r="R111" s="727">
        <f t="shared" si="5"/>
        <v>0</v>
      </c>
      <c r="S111" s="688">
        <v>28</v>
      </c>
      <c r="T111" s="688">
        <f t="shared" si="6"/>
        <v>0</v>
      </c>
      <c r="U111" s="110"/>
      <c r="Y111" s="3"/>
      <c r="Z111" s="3"/>
      <c r="AA111" s="3"/>
      <c r="AB111" s="3"/>
      <c r="AC111" s="3"/>
      <c r="AE111" s="3" t="s">
        <v>9798</v>
      </c>
    </row>
    <row r="112" spans="1:33" ht="15" hidden="1" customHeight="1">
      <c r="A112" s="22"/>
      <c r="B112" s="75"/>
      <c r="C112" s="1404"/>
      <c r="D112" s="12"/>
      <c r="E112" s="134" t="s">
        <v>9940</v>
      </c>
      <c r="F112" s="14"/>
      <c r="G112" s="13" t="s">
        <v>9925</v>
      </c>
      <c r="H112" s="13"/>
      <c r="I112" s="17"/>
      <c r="J112" s="8" t="s">
        <v>216</v>
      </c>
      <c r="K112" s="9"/>
      <c r="L112" s="87"/>
      <c r="M112" s="194"/>
      <c r="N112" s="9"/>
      <c r="O112" s="194" t="s">
        <v>28</v>
      </c>
      <c r="P112" s="679"/>
      <c r="Q112" s="680">
        <v>10</v>
      </c>
      <c r="R112" s="727">
        <f t="shared" si="5"/>
        <v>0</v>
      </c>
      <c r="S112" s="688">
        <v>28</v>
      </c>
      <c r="T112" s="688">
        <f t="shared" si="6"/>
        <v>0</v>
      </c>
      <c r="U112" s="110"/>
      <c r="Y112" s="3"/>
      <c r="Z112" s="3"/>
      <c r="AA112" s="3"/>
      <c r="AB112" s="3"/>
      <c r="AC112" s="3"/>
      <c r="AE112" s="3" t="s">
        <v>24</v>
      </c>
    </row>
    <row r="113" spans="1:31" ht="15" hidden="1" customHeight="1">
      <c r="A113" s="20"/>
      <c r="B113" s="83"/>
      <c r="C113" s="1403" t="s">
        <v>9941</v>
      </c>
      <c r="D113" s="126"/>
      <c r="E113" s="24" t="s">
        <v>9942</v>
      </c>
      <c r="F113" s="8"/>
      <c r="G113" s="8" t="s">
        <v>77</v>
      </c>
      <c r="H113" s="13"/>
      <c r="I113" s="17"/>
      <c r="J113" s="8" t="s">
        <v>216</v>
      </c>
      <c r="K113" s="9"/>
      <c r="L113" s="87" t="s">
        <v>27</v>
      </c>
      <c r="M113" s="194" t="s">
        <v>28</v>
      </c>
      <c r="N113" s="9"/>
      <c r="O113" s="194" t="s">
        <v>28</v>
      </c>
      <c r="P113" s="679"/>
      <c r="Q113" s="680">
        <v>2.5999999999999999E-3</v>
      </c>
      <c r="R113" s="727">
        <f t="shared" si="5"/>
        <v>0</v>
      </c>
      <c r="S113" s="688">
        <v>28</v>
      </c>
      <c r="T113" s="688">
        <f t="shared" si="6"/>
        <v>0</v>
      </c>
      <c r="U113" s="110"/>
      <c r="Y113" s="3"/>
      <c r="Z113" s="3"/>
      <c r="AA113" s="3"/>
      <c r="AB113" s="3"/>
      <c r="AC113" s="3"/>
      <c r="AE113" s="3" t="s">
        <v>9807</v>
      </c>
    </row>
    <row r="114" spans="1:31" ht="15" hidden="1" customHeight="1">
      <c r="A114" s="21"/>
      <c r="B114" s="92"/>
      <c r="C114" s="1404"/>
      <c r="D114" s="126"/>
      <c r="E114" s="24" t="s">
        <v>9943</v>
      </c>
      <c r="F114" s="8"/>
      <c r="G114" s="8" t="s">
        <v>77</v>
      </c>
      <c r="H114" s="13"/>
      <c r="I114" s="17"/>
      <c r="J114" s="8" t="s">
        <v>216</v>
      </c>
      <c r="K114" s="9"/>
      <c r="L114" s="87" t="s">
        <v>27</v>
      </c>
      <c r="M114" s="194" t="s">
        <v>28</v>
      </c>
      <c r="N114" s="9"/>
      <c r="O114" s="194" t="s">
        <v>28</v>
      </c>
      <c r="P114" s="679"/>
      <c r="Q114" s="680">
        <v>2.1000000000000001E-2</v>
      </c>
      <c r="R114" s="727">
        <f t="shared" si="5"/>
        <v>0</v>
      </c>
      <c r="S114" s="688">
        <v>28</v>
      </c>
      <c r="T114" s="688">
        <f t="shared" si="6"/>
        <v>0</v>
      </c>
      <c r="U114" s="110"/>
      <c r="Y114" s="3"/>
      <c r="Z114" s="3"/>
      <c r="AA114" s="3"/>
      <c r="AB114" s="3"/>
      <c r="AC114" s="3"/>
      <c r="AE114" s="3" t="s">
        <v>60</v>
      </c>
    </row>
    <row r="115" spans="1:31" ht="15" hidden="1" customHeight="1">
      <c r="A115" s="21"/>
      <c r="B115" s="92"/>
      <c r="C115" s="1404"/>
      <c r="D115" s="126"/>
      <c r="E115" s="24" t="s">
        <v>9944</v>
      </c>
      <c r="F115" s="8"/>
      <c r="G115" s="8" t="s">
        <v>77</v>
      </c>
      <c r="H115" s="13"/>
      <c r="I115" s="17"/>
      <c r="J115" s="8" t="s">
        <v>216</v>
      </c>
      <c r="K115" s="9"/>
      <c r="L115" s="87" t="s">
        <v>27</v>
      </c>
      <c r="M115" s="194" t="s">
        <v>28</v>
      </c>
      <c r="N115" s="9"/>
      <c r="O115" s="194" t="s">
        <v>28</v>
      </c>
      <c r="P115" s="679"/>
      <c r="Q115" s="680">
        <v>1.0999999999999999E-2</v>
      </c>
      <c r="R115" s="727">
        <f t="shared" si="5"/>
        <v>0</v>
      </c>
      <c r="S115" s="688">
        <v>28</v>
      </c>
      <c r="T115" s="688">
        <f t="shared" si="6"/>
        <v>0</v>
      </c>
      <c r="U115" s="110"/>
      <c r="Y115" s="3"/>
      <c r="Z115" s="3"/>
      <c r="AA115" s="3"/>
      <c r="AB115" s="3"/>
      <c r="AC115" s="3"/>
      <c r="AE115" s="3" t="s">
        <v>9815</v>
      </c>
    </row>
    <row r="116" spans="1:31" ht="15" hidden="1" customHeight="1">
      <c r="A116" s="22"/>
      <c r="B116" s="75"/>
      <c r="C116" s="1404"/>
      <c r="D116" s="23"/>
      <c r="E116" s="24" t="s">
        <v>9945</v>
      </c>
      <c r="F116" s="14"/>
      <c r="G116" s="8" t="s">
        <v>77</v>
      </c>
      <c r="H116" s="13"/>
      <c r="I116" s="17"/>
      <c r="J116" s="8" t="s">
        <v>216</v>
      </c>
      <c r="K116" s="9"/>
      <c r="L116" s="87" t="s">
        <v>27</v>
      </c>
      <c r="M116" s="194" t="s">
        <v>28</v>
      </c>
      <c r="N116" s="9"/>
      <c r="O116" s="194" t="s">
        <v>28</v>
      </c>
      <c r="P116" s="679"/>
      <c r="Q116" s="680">
        <v>6.8999999999999999E-3</v>
      </c>
      <c r="R116" s="727">
        <f t="shared" si="5"/>
        <v>0</v>
      </c>
      <c r="S116" s="688">
        <v>28</v>
      </c>
      <c r="T116" s="688">
        <f t="shared" si="6"/>
        <v>0</v>
      </c>
      <c r="U116" s="110"/>
      <c r="Y116" s="3"/>
      <c r="Z116" s="3"/>
      <c r="AA116" s="3"/>
      <c r="AB116" s="3"/>
      <c r="AC116" s="3"/>
      <c r="AE116" s="3" t="s">
        <v>9818</v>
      </c>
    </row>
    <row r="117" spans="1:31" ht="15" hidden="1" customHeight="1">
      <c r="A117" s="26"/>
      <c r="B117" s="68"/>
      <c r="C117" s="1404"/>
      <c r="D117" s="132"/>
      <c r="E117" s="1307" t="s">
        <v>9946</v>
      </c>
      <c r="F117" s="14"/>
      <c r="G117" s="8" t="s">
        <v>9947</v>
      </c>
      <c r="H117" s="13"/>
      <c r="I117" s="17"/>
      <c r="J117" s="8" t="s">
        <v>216</v>
      </c>
      <c r="K117" s="9"/>
      <c r="L117" s="87"/>
      <c r="M117" s="194"/>
      <c r="N117" s="9"/>
      <c r="O117" s="194" t="s">
        <v>28</v>
      </c>
      <c r="P117" s="679"/>
      <c r="Q117" s="680">
        <v>0.23</v>
      </c>
      <c r="R117" s="727">
        <f t="shared" si="5"/>
        <v>0</v>
      </c>
      <c r="S117" s="688">
        <v>28</v>
      </c>
      <c r="T117" s="688">
        <f t="shared" si="6"/>
        <v>0</v>
      </c>
      <c r="U117" s="110"/>
      <c r="Y117" s="3"/>
      <c r="Z117" s="3"/>
      <c r="AA117" s="3"/>
      <c r="AB117" s="3"/>
      <c r="AC117" s="3"/>
      <c r="AE117" s="3" t="s">
        <v>196</v>
      </c>
    </row>
    <row r="118" spans="1:31" ht="15" hidden="1" customHeight="1">
      <c r="A118" s="20"/>
      <c r="B118" s="83"/>
      <c r="C118" s="1404"/>
      <c r="D118" s="132"/>
      <c r="E118" s="1308"/>
      <c r="F118" s="14"/>
      <c r="G118" s="8" t="s">
        <v>9948</v>
      </c>
      <c r="H118" s="13"/>
      <c r="I118" s="17"/>
      <c r="J118" s="8" t="s">
        <v>216</v>
      </c>
      <c r="K118" s="9"/>
      <c r="L118" s="87"/>
      <c r="M118" s="194"/>
      <c r="N118" s="9"/>
      <c r="O118" s="194" t="s">
        <v>28</v>
      </c>
      <c r="P118" s="679"/>
      <c r="Q118" s="680">
        <v>8.0000000000000002E-3</v>
      </c>
      <c r="R118" s="727">
        <f t="shared" si="5"/>
        <v>0</v>
      </c>
      <c r="S118" s="688">
        <v>28</v>
      </c>
      <c r="T118" s="688">
        <f t="shared" si="6"/>
        <v>0</v>
      </c>
      <c r="U118" s="110"/>
      <c r="Y118" s="3"/>
      <c r="Z118" s="3"/>
      <c r="AA118" s="3"/>
      <c r="AB118" s="3"/>
      <c r="AC118" s="3"/>
      <c r="AE118" s="3" t="s">
        <v>8077</v>
      </c>
    </row>
    <row r="119" spans="1:31" ht="15" hidden="1" customHeight="1">
      <c r="A119" s="22"/>
      <c r="B119" s="75"/>
      <c r="C119" s="1404"/>
      <c r="D119" s="132"/>
      <c r="E119" s="1308"/>
      <c r="F119" s="14"/>
      <c r="G119" s="8" t="s">
        <v>9949</v>
      </c>
      <c r="H119" s="13"/>
      <c r="I119" s="17"/>
      <c r="J119" s="8" t="s">
        <v>216</v>
      </c>
      <c r="K119" s="9"/>
      <c r="L119" s="87"/>
      <c r="M119" s="194"/>
      <c r="N119" s="9"/>
      <c r="O119" s="194" t="s">
        <v>28</v>
      </c>
      <c r="P119" s="679"/>
      <c r="Q119" s="680">
        <v>1.5E-3</v>
      </c>
      <c r="R119" s="727">
        <f t="shared" si="5"/>
        <v>0</v>
      </c>
      <c r="S119" s="688">
        <v>28</v>
      </c>
      <c r="T119" s="688">
        <f t="shared" si="6"/>
        <v>0</v>
      </c>
      <c r="U119" s="110"/>
      <c r="Y119" s="3"/>
      <c r="Z119" s="3"/>
      <c r="AA119" s="3"/>
      <c r="AB119" s="3"/>
      <c r="AC119" s="3"/>
      <c r="AE119" s="3" t="s">
        <v>61</v>
      </c>
    </row>
    <row r="120" spans="1:31" ht="15" hidden="1" customHeight="1">
      <c r="A120" s="20"/>
      <c r="B120" s="83"/>
      <c r="C120" s="1404"/>
      <c r="D120" s="132"/>
      <c r="E120" s="1308"/>
      <c r="F120" s="14"/>
      <c r="G120" s="8" t="s">
        <v>9950</v>
      </c>
      <c r="H120" s="13"/>
      <c r="I120" s="17"/>
      <c r="J120" s="8" t="s">
        <v>216</v>
      </c>
      <c r="K120" s="9"/>
      <c r="L120" s="87"/>
      <c r="M120" s="194"/>
      <c r="N120" s="9"/>
      <c r="O120" s="194" t="s">
        <v>28</v>
      </c>
      <c r="P120" s="679"/>
      <c r="Q120" s="680">
        <v>4.0000000000000001E-3</v>
      </c>
      <c r="R120" s="727">
        <f t="shared" si="5"/>
        <v>0</v>
      </c>
      <c r="S120" s="688">
        <v>28</v>
      </c>
      <c r="T120" s="688">
        <f t="shared" si="6"/>
        <v>0</v>
      </c>
      <c r="U120" s="110"/>
      <c r="Y120" s="3"/>
      <c r="Z120" s="3"/>
      <c r="AA120" s="3"/>
      <c r="AB120" s="3"/>
      <c r="AC120" s="3"/>
      <c r="AE120" s="3" t="s">
        <v>9827</v>
      </c>
    </row>
    <row r="121" spans="1:31" ht="15" hidden="1" customHeight="1">
      <c r="A121" s="21"/>
      <c r="B121" s="92"/>
      <c r="C121" s="1386"/>
      <c r="D121" s="25"/>
      <c r="E121" s="1309"/>
      <c r="F121" s="14"/>
      <c r="G121" s="8" t="s">
        <v>9951</v>
      </c>
      <c r="H121" s="13"/>
      <c r="I121" s="17"/>
      <c r="J121" s="8" t="s">
        <v>216</v>
      </c>
      <c r="K121" s="9"/>
      <c r="L121" s="87" t="s">
        <v>27</v>
      </c>
      <c r="M121" s="194" t="s">
        <v>28</v>
      </c>
      <c r="N121" s="9"/>
      <c r="O121" s="194" t="s">
        <v>28</v>
      </c>
      <c r="P121" s="679"/>
      <c r="Q121" s="680">
        <v>0.23</v>
      </c>
      <c r="R121" s="727">
        <f t="shared" si="5"/>
        <v>0</v>
      </c>
      <c r="S121" s="688">
        <v>28</v>
      </c>
      <c r="T121" s="688">
        <f t="shared" si="6"/>
        <v>0</v>
      </c>
      <c r="U121" s="110"/>
      <c r="Y121" s="3"/>
      <c r="Z121" s="3"/>
      <c r="AA121" s="3"/>
      <c r="AB121" s="3"/>
      <c r="AC121" s="3"/>
      <c r="AE121" s="3" t="s">
        <v>9831</v>
      </c>
    </row>
    <row r="122" spans="1:31" ht="15" customHeight="1">
      <c r="A122" s="22"/>
      <c r="B122" s="75"/>
      <c r="C122" s="1403" t="s">
        <v>64</v>
      </c>
      <c r="D122" s="12"/>
      <c r="E122" s="11" t="s">
        <v>9952</v>
      </c>
      <c r="F122" s="14"/>
      <c r="G122" s="673" t="s">
        <v>65</v>
      </c>
      <c r="H122" s="13"/>
      <c r="I122" s="17"/>
      <c r="J122" s="8" t="s">
        <v>217</v>
      </c>
      <c r="K122" s="9"/>
      <c r="L122" s="87" t="s">
        <v>27</v>
      </c>
      <c r="M122" s="194" t="s">
        <v>28</v>
      </c>
      <c r="N122" s="9"/>
      <c r="O122" s="194" t="s">
        <v>28</v>
      </c>
      <c r="P122" s="679"/>
      <c r="Q122" s="680">
        <v>1.1999999999999999E-3</v>
      </c>
      <c r="R122" s="727">
        <f t="shared" si="5"/>
        <v>0</v>
      </c>
      <c r="S122" s="688">
        <v>28</v>
      </c>
      <c r="T122" s="688">
        <f t="shared" si="6"/>
        <v>0</v>
      </c>
      <c r="U122" s="110"/>
      <c r="Y122" s="3"/>
      <c r="Z122" s="3"/>
      <c r="AA122" s="3"/>
      <c r="AB122" s="3"/>
      <c r="AC122" s="3"/>
      <c r="AE122" s="3" t="s">
        <v>9835</v>
      </c>
    </row>
    <row r="123" spans="1:31" ht="15" customHeight="1">
      <c r="A123" s="26"/>
      <c r="B123" s="68"/>
      <c r="C123" s="1404"/>
      <c r="D123" s="12"/>
      <c r="E123" s="11" t="s">
        <v>9953</v>
      </c>
      <c r="F123" s="14"/>
      <c r="G123" s="673" t="s">
        <v>65</v>
      </c>
      <c r="H123" s="13"/>
      <c r="I123" s="17"/>
      <c r="J123" s="8" t="s">
        <v>217</v>
      </c>
      <c r="K123" s="9"/>
      <c r="L123" s="87" t="s">
        <v>27</v>
      </c>
      <c r="M123" s="194" t="s">
        <v>28</v>
      </c>
      <c r="N123" s="9"/>
      <c r="O123" s="194" t="s">
        <v>28</v>
      </c>
      <c r="P123" s="679"/>
      <c r="Q123" s="680">
        <v>2.5000000000000001E-3</v>
      </c>
      <c r="R123" s="727">
        <f t="shared" si="5"/>
        <v>0</v>
      </c>
      <c r="S123" s="688">
        <v>28</v>
      </c>
      <c r="T123" s="688">
        <f t="shared" si="6"/>
        <v>0</v>
      </c>
      <c r="U123" s="110"/>
      <c r="Y123" s="3"/>
      <c r="Z123" s="3"/>
      <c r="AA123" s="3"/>
      <c r="AB123" s="3"/>
      <c r="AC123" s="3"/>
      <c r="AE123" s="3" t="s">
        <v>9838</v>
      </c>
    </row>
    <row r="124" spans="1:31" ht="15" customHeight="1">
      <c r="A124" s="26"/>
      <c r="B124" s="68"/>
      <c r="C124" s="1404"/>
      <c r="D124" s="12"/>
      <c r="E124" s="11" t="s">
        <v>9954</v>
      </c>
      <c r="F124" s="14"/>
      <c r="G124" s="673" t="s">
        <v>65</v>
      </c>
      <c r="H124" s="13"/>
      <c r="I124" s="17"/>
      <c r="J124" s="8" t="s">
        <v>217</v>
      </c>
      <c r="K124" s="9"/>
      <c r="L124" s="87" t="s">
        <v>27</v>
      </c>
      <c r="M124" s="194" t="s">
        <v>28</v>
      </c>
      <c r="N124" s="9"/>
      <c r="O124" s="194" t="s">
        <v>28</v>
      </c>
      <c r="P124" s="679"/>
      <c r="Q124" s="680">
        <v>9.2000000000000003E-4</v>
      </c>
      <c r="R124" s="727">
        <f t="shared" si="5"/>
        <v>0</v>
      </c>
      <c r="S124" s="688">
        <v>28</v>
      </c>
      <c r="T124" s="688">
        <f t="shared" si="6"/>
        <v>0</v>
      </c>
      <c r="U124" s="110"/>
      <c r="Y124" s="3"/>
      <c r="Z124" s="3"/>
      <c r="AA124" s="3"/>
      <c r="AB124" s="3"/>
      <c r="AC124" s="3"/>
      <c r="AE124" s="3" t="s">
        <v>9841</v>
      </c>
    </row>
    <row r="125" spans="1:31" ht="15" customHeight="1">
      <c r="A125" s="26"/>
      <c r="B125" s="68"/>
      <c r="C125" s="1404"/>
      <c r="D125" s="12"/>
      <c r="E125" s="11" t="s">
        <v>9955</v>
      </c>
      <c r="F125" s="14"/>
      <c r="G125" s="673" t="s">
        <v>65</v>
      </c>
      <c r="H125" s="13"/>
      <c r="I125" s="17"/>
      <c r="J125" s="8" t="s">
        <v>217</v>
      </c>
      <c r="K125" s="9"/>
      <c r="L125" s="87" t="s">
        <v>27</v>
      </c>
      <c r="M125" s="194" t="s">
        <v>28</v>
      </c>
      <c r="N125" s="9"/>
      <c r="O125" s="194" t="s">
        <v>28</v>
      </c>
      <c r="P125" s="679"/>
      <c r="Q125" s="680">
        <v>7.3000000000000001E-3</v>
      </c>
      <c r="R125" s="727">
        <f t="shared" si="5"/>
        <v>0</v>
      </c>
      <c r="S125" s="688">
        <v>28</v>
      </c>
      <c r="T125" s="688">
        <f t="shared" si="6"/>
        <v>0</v>
      </c>
      <c r="U125" s="110"/>
      <c r="Y125" s="3"/>
      <c r="Z125" s="3"/>
      <c r="AA125" s="3"/>
      <c r="AB125" s="3"/>
      <c r="AC125" s="3"/>
      <c r="AE125" s="3" t="s">
        <v>9845</v>
      </c>
    </row>
    <row r="126" spans="1:31" ht="15" customHeight="1">
      <c r="A126" s="26"/>
      <c r="B126" s="68"/>
      <c r="C126" s="1386"/>
      <c r="D126" s="12"/>
      <c r="E126" s="11" t="s">
        <v>9956</v>
      </c>
      <c r="F126" s="14"/>
      <c r="G126" s="673" t="s">
        <v>65</v>
      </c>
      <c r="H126" s="13"/>
      <c r="I126" s="17"/>
      <c r="J126" s="8" t="s">
        <v>217</v>
      </c>
      <c r="K126" s="9"/>
      <c r="L126" s="87" t="s">
        <v>27</v>
      </c>
      <c r="M126" s="194" t="s">
        <v>28</v>
      </c>
      <c r="N126" s="9"/>
      <c r="O126" s="194" t="s">
        <v>28</v>
      </c>
      <c r="P126" s="679"/>
      <c r="Q126" s="680">
        <v>3.0000000000000001E-3</v>
      </c>
      <c r="R126" s="727">
        <f t="shared" si="5"/>
        <v>0</v>
      </c>
      <c r="S126" s="688">
        <v>28</v>
      </c>
      <c r="T126" s="688">
        <f t="shared" si="6"/>
        <v>0</v>
      </c>
      <c r="U126" s="110"/>
      <c r="Y126" s="3"/>
      <c r="Z126" s="3"/>
      <c r="AA126" s="3"/>
      <c r="AB126" s="3"/>
      <c r="AC126" s="3"/>
      <c r="AE126" s="3" t="s">
        <v>9848</v>
      </c>
    </row>
    <row r="127" spans="1:31" ht="15" customHeight="1">
      <c r="A127" s="20"/>
      <c r="B127" s="83"/>
      <c r="C127" s="1403" t="s">
        <v>66</v>
      </c>
      <c r="D127" s="12"/>
      <c r="E127" s="11" t="s">
        <v>218</v>
      </c>
      <c r="F127" s="14"/>
      <c r="G127" s="13" t="s">
        <v>67</v>
      </c>
      <c r="H127" s="13"/>
      <c r="I127" s="17"/>
      <c r="J127" s="8" t="s">
        <v>219</v>
      </c>
      <c r="K127" s="9"/>
      <c r="L127" s="87" t="s">
        <v>27</v>
      </c>
      <c r="M127" s="194" t="s">
        <v>28</v>
      </c>
      <c r="N127" s="9"/>
      <c r="O127" s="194" t="s">
        <v>28</v>
      </c>
      <c r="P127" s="679"/>
      <c r="Q127" s="680">
        <v>8.8000000000000003E-4</v>
      </c>
      <c r="R127" s="727">
        <f t="shared" si="5"/>
        <v>0</v>
      </c>
      <c r="S127" s="688">
        <v>28</v>
      </c>
      <c r="T127" s="688">
        <f t="shared" si="6"/>
        <v>0</v>
      </c>
      <c r="U127" s="110"/>
      <c r="Y127" s="3"/>
      <c r="Z127" s="3"/>
      <c r="AA127" s="3"/>
      <c r="AB127" s="3"/>
      <c r="AC127" s="3"/>
      <c r="AE127" s="3" t="s">
        <v>9850</v>
      </c>
    </row>
    <row r="128" spans="1:31" ht="15" hidden="1" customHeight="1">
      <c r="A128" s="22"/>
      <c r="B128" s="75"/>
      <c r="C128" s="1404"/>
      <c r="D128" s="126"/>
      <c r="E128" s="127" t="s">
        <v>68</v>
      </c>
      <c r="F128" s="14"/>
      <c r="G128" s="13" t="s">
        <v>69</v>
      </c>
      <c r="H128" s="13"/>
      <c r="I128" s="17"/>
      <c r="J128" s="8" t="s">
        <v>219</v>
      </c>
      <c r="K128" s="9"/>
      <c r="L128" s="87" t="s">
        <v>27</v>
      </c>
      <c r="M128" s="194" t="s">
        <v>28</v>
      </c>
      <c r="N128" s="9"/>
      <c r="O128" s="194" t="s">
        <v>28</v>
      </c>
      <c r="P128" s="679"/>
      <c r="Q128" s="680">
        <v>0.54</v>
      </c>
      <c r="R128" s="727">
        <f t="shared" si="5"/>
        <v>0</v>
      </c>
      <c r="S128" s="688">
        <v>28</v>
      </c>
      <c r="T128" s="688">
        <f t="shared" si="6"/>
        <v>0</v>
      </c>
      <c r="U128" s="110"/>
      <c r="Y128" s="3"/>
      <c r="Z128" s="3"/>
      <c r="AA128" s="3"/>
      <c r="AB128" s="3"/>
      <c r="AC128" s="3"/>
      <c r="AE128" s="3" t="s">
        <v>9852</v>
      </c>
    </row>
    <row r="129" spans="1:31" ht="15" hidden="1" customHeight="1">
      <c r="A129" s="26"/>
      <c r="B129" s="68"/>
      <c r="C129" s="1404"/>
      <c r="D129" s="126"/>
      <c r="E129" s="127" t="s">
        <v>70</v>
      </c>
      <c r="F129" s="14"/>
      <c r="G129" s="13" t="s">
        <v>69</v>
      </c>
      <c r="H129" s="13"/>
      <c r="I129" s="17"/>
      <c r="J129" s="8" t="s">
        <v>219</v>
      </c>
      <c r="K129" s="9"/>
      <c r="L129" s="87" t="s">
        <v>27</v>
      </c>
      <c r="M129" s="194" t="s">
        <v>28</v>
      </c>
      <c r="N129" s="9"/>
      <c r="O129" s="194" t="s">
        <v>28</v>
      </c>
      <c r="P129" s="679"/>
      <c r="Q129" s="680">
        <v>5.4999999999999997E-3</v>
      </c>
      <c r="R129" s="727">
        <f t="shared" ref="R129:R139" si="7">IF(ISERROR(I129*Q129),"",ROUND(I129*Q129,1))</f>
        <v>0</v>
      </c>
      <c r="S129" s="688">
        <v>28</v>
      </c>
      <c r="T129" s="688">
        <f t="shared" ref="T129:T142" si="8">IF(ISERROR(R129*S129),"",ROUND(R129*S129,1))</f>
        <v>0</v>
      </c>
      <c r="U129" s="110"/>
      <c r="Y129" s="3"/>
      <c r="Z129" s="3"/>
      <c r="AA129" s="3"/>
      <c r="AB129" s="3"/>
      <c r="AC129" s="3"/>
      <c r="AE129" s="3" t="s">
        <v>9854</v>
      </c>
    </row>
    <row r="130" spans="1:31" ht="15" hidden="1" customHeight="1">
      <c r="A130" s="20"/>
      <c r="B130" s="83"/>
      <c r="C130" s="1404"/>
      <c r="D130" s="126"/>
      <c r="E130" s="127" t="s">
        <v>71</v>
      </c>
      <c r="F130" s="14"/>
      <c r="G130" s="13" t="s">
        <v>69</v>
      </c>
      <c r="H130" s="13"/>
      <c r="I130" s="17"/>
      <c r="J130" s="8" t="s">
        <v>219</v>
      </c>
      <c r="K130" s="9"/>
      <c r="L130" s="87" t="s">
        <v>27</v>
      </c>
      <c r="M130" s="194" t="s">
        <v>28</v>
      </c>
      <c r="N130" s="9"/>
      <c r="O130" s="194" t="s">
        <v>28</v>
      </c>
      <c r="P130" s="679"/>
      <c r="Q130" s="680">
        <v>5.0000000000000001E-3</v>
      </c>
      <c r="R130" s="727">
        <f t="shared" si="7"/>
        <v>0</v>
      </c>
      <c r="S130" s="688">
        <v>28</v>
      </c>
      <c r="T130" s="688">
        <f t="shared" si="8"/>
        <v>0</v>
      </c>
      <c r="U130" s="110"/>
      <c r="Y130" s="3"/>
      <c r="Z130" s="3"/>
      <c r="AA130" s="3"/>
      <c r="AB130" s="3"/>
      <c r="AC130" s="3"/>
      <c r="AE130" s="3" t="s">
        <v>8086</v>
      </c>
    </row>
    <row r="131" spans="1:31" ht="28.5" customHeight="1">
      <c r="A131" s="21"/>
      <c r="B131" s="92"/>
      <c r="C131" s="1404"/>
      <c r="D131" s="126"/>
      <c r="E131" s="127" t="s">
        <v>72</v>
      </c>
      <c r="F131" s="14"/>
      <c r="G131" s="13" t="s">
        <v>69</v>
      </c>
      <c r="H131" s="13"/>
      <c r="I131" s="17"/>
      <c r="J131" s="8" t="s">
        <v>219</v>
      </c>
      <c r="K131" s="9"/>
      <c r="L131" s="87" t="s">
        <v>27</v>
      </c>
      <c r="M131" s="194" t="s">
        <v>28</v>
      </c>
      <c r="N131" s="9"/>
      <c r="O131" s="194" t="s">
        <v>28</v>
      </c>
      <c r="P131" s="679"/>
      <c r="Q131" s="680">
        <v>5.8999999999999999E-3</v>
      </c>
      <c r="R131" s="727">
        <f t="shared" si="7"/>
        <v>0</v>
      </c>
      <c r="S131" s="688">
        <v>28</v>
      </c>
      <c r="T131" s="688">
        <f t="shared" si="8"/>
        <v>0</v>
      </c>
      <c r="U131" s="110"/>
      <c r="Y131" s="3"/>
      <c r="Z131" s="3"/>
      <c r="AA131" s="3"/>
      <c r="AB131" s="3"/>
      <c r="AC131" s="3"/>
      <c r="AE131" s="3" t="s">
        <v>9858</v>
      </c>
    </row>
    <row r="132" spans="1:31" ht="15" customHeight="1">
      <c r="A132" s="22"/>
      <c r="B132" s="75"/>
      <c r="C132" s="1404"/>
      <c r="D132" s="126"/>
      <c r="E132" s="127" t="s">
        <v>73</v>
      </c>
      <c r="F132" s="14"/>
      <c r="G132" s="13" t="s">
        <v>69</v>
      </c>
      <c r="H132" s="13"/>
      <c r="I132" s="17"/>
      <c r="J132" s="8" t="s">
        <v>219</v>
      </c>
      <c r="K132" s="9"/>
      <c r="L132" s="87" t="s">
        <v>27</v>
      </c>
      <c r="M132" s="194" t="s">
        <v>28</v>
      </c>
      <c r="N132" s="9"/>
      <c r="O132" s="194" t="s">
        <v>28</v>
      </c>
      <c r="P132" s="679"/>
      <c r="Q132" s="680">
        <v>5.4999999999999997E-3</v>
      </c>
      <c r="R132" s="727">
        <f t="shared" si="7"/>
        <v>0</v>
      </c>
      <c r="S132" s="688">
        <v>28</v>
      </c>
      <c r="T132" s="688">
        <f t="shared" si="8"/>
        <v>0</v>
      </c>
      <c r="U132" s="110"/>
      <c r="Y132" s="3"/>
      <c r="Z132" s="3"/>
      <c r="AA132" s="3"/>
      <c r="AB132" s="3"/>
      <c r="AC132" s="3"/>
      <c r="AE132" s="3" t="s">
        <v>9860</v>
      </c>
    </row>
    <row r="133" spans="1:31" ht="15" customHeight="1">
      <c r="A133" s="20"/>
      <c r="B133" s="83"/>
      <c r="C133" s="1404"/>
      <c r="D133" s="126"/>
      <c r="E133" s="127" t="s">
        <v>74</v>
      </c>
      <c r="F133" s="14"/>
      <c r="G133" s="13" t="s">
        <v>69</v>
      </c>
      <c r="H133" s="13"/>
      <c r="I133" s="17"/>
      <c r="J133" s="8" t="s">
        <v>219</v>
      </c>
      <c r="K133" s="9"/>
      <c r="L133" s="87" t="s">
        <v>27</v>
      </c>
      <c r="M133" s="194" t="s">
        <v>28</v>
      </c>
      <c r="N133" s="9"/>
      <c r="O133" s="194" t="s">
        <v>28</v>
      </c>
      <c r="P133" s="679"/>
      <c r="Q133" s="680">
        <v>5.4999999999999997E-3</v>
      </c>
      <c r="R133" s="727">
        <f t="shared" si="7"/>
        <v>0</v>
      </c>
      <c r="S133" s="688">
        <v>28</v>
      </c>
      <c r="T133" s="688">
        <f t="shared" si="8"/>
        <v>0</v>
      </c>
      <c r="U133" s="110"/>
      <c r="Y133" s="3"/>
      <c r="Z133" s="3"/>
      <c r="AA133" s="3"/>
      <c r="AB133" s="3"/>
      <c r="AC133" s="3"/>
      <c r="AE133" s="3" t="s">
        <v>561</v>
      </c>
    </row>
    <row r="134" spans="1:31" ht="15" customHeight="1">
      <c r="A134" s="20"/>
      <c r="B134" s="83"/>
      <c r="C134" s="1404"/>
      <c r="D134" s="126"/>
      <c r="E134" s="127" t="s">
        <v>9957</v>
      </c>
      <c r="F134" s="14"/>
      <c r="G134" s="13" t="s">
        <v>75</v>
      </c>
      <c r="H134" s="13"/>
      <c r="I134" s="17"/>
      <c r="J134" s="8" t="s">
        <v>76</v>
      </c>
      <c r="K134" s="9"/>
      <c r="L134" s="87" t="s">
        <v>27</v>
      </c>
      <c r="M134" s="194" t="s">
        <v>28</v>
      </c>
      <c r="N134" s="9"/>
      <c r="O134" s="194" t="s">
        <v>28</v>
      </c>
      <c r="P134" s="679"/>
      <c r="Q134" s="680">
        <v>6.2E-2</v>
      </c>
      <c r="R134" s="727">
        <f t="shared" si="7"/>
        <v>0</v>
      </c>
      <c r="S134" s="688">
        <v>28</v>
      </c>
      <c r="T134" s="688">
        <f t="shared" si="8"/>
        <v>0</v>
      </c>
      <c r="U134" s="110"/>
      <c r="Y134" s="3"/>
      <c r="Z134" s="3"/>
      <c r="AA134" s="3"/>
      <c r="AB134" s="3"/>
      <c r="AC134" s="3"/>
      <c r="AE134" s="3" t="s">
        <v>8098</v>
      </c>
    </row>
    <row r="135" spans="1:31" ht="15" customHeight="1">
      <c r="A135" s="20"/>
      <c r="B135" s="83"/>
      <c r="C135" s="1404"/>
      <c r="D135" s="126"/>
      <c r="E135" s="127" t="s">
        <v>9958</v>
      </c>
      <c r="F135" s="14"/>
      <c r="G135" s="13" t="s">
        <v>75</v>
      </c>
      <c r="H135" s="13"/>
      <c r="I135" s="17"/>
      <c r="J135" s="8" t="s">
        <v>76</v>
      </c>
      <c r="K135" s="9"/>
      <c r="L135" s="87" t="s">
        <v>27</v>
      </c>
      <c r="M135" s="194" t="s">
        <v>28</v>
      </c>
      <c r="N135" s="9"/>
      <c r="O135" s="194" t="s">
        <v>28</v>
      </c>
      <c r="P135" s="679"/>
      <c r="Q135" s="680">
        <v>0.46</v>
      </c>
      <c r="R135" s="727">
        <f t="shared" si="7"/>
        <v>0</v>
      </c>
      <c r="S135" s="688">
        <v>28</v>
      </c>
      <c r="T135" s="688">
        <f t="shared" si="8"/>
        <v>0</v>
      </c>
      <c r="U135" s="110"/>
      <c r="Y135" s="3"/>
      <c r="Z135" s="3"/>
      <c r="AA135" s="3"/>
      <c r="AB135" s="3"/>
      <c r="AC135" s="3"/>
      <c r="AE135" s="3" t="s">
        <v>8097</v>
      </c>
    </row>
    <row r="136" spans="1:31" ht="33" customHeight="1">
      <c r="A136" s="20"/>
      <c r="B136" s="83"/>
      <c r="C136" s="1404"/>
      <c r="D136" s="126"/>
      <c r="E136" s="139" t="s">
        <v>9959</v>
      </c>
      <c r="F136" s="14"/>
      <c r="G136" s="13" t="s">
        <v>75</v>
      </c>
      <c r="H136" s="13"/>
      <c r="I136" s="17"/>
      <c r="J136" s="8" t="s">
        <v>76</v>
      </c>
      <c r="K136" s="9"/>
      <c r="L136" s="87" t="s">
        <v>27</v>
      </c>
      <c r="M136" s="194" t="s">
        <v>28</v>
      </c>
      <c r="N136" s="9"/>
      <c r="O136" s="194" t="s">
        <v>28</v>
      </c>
      <c r="P136" s="679"/>
      <c r="Q136" s="680">
        <v>1</v>
      </c>
      <c r="R136" s="727">
        <f t="shared" si="7"/>
        <v>0</v>
      </c>
      <c r="S136" s="688">
        <v>28</v>
      </c>
      <c r="T136" s="688">
        <f t="shared" si="8"/>
        <v>0</v>
      </c>
      <c r="U136" s="110"/>
      <c r="Y136" s="3"/>
      <c r="Z136" s="3"/>
      <c r="AA136" s="3"/>
      <c r="AB136" s="3"/>
      <c r="AC136" s="3"/>
      <c r="AE136" s="3" t="s">
        <v>9805</v>
      </c>
    </row>
    <row r="137" spans="1:31" ht="15" customHeight="1">
      <c r="A137" s="20"/>
      <c r="B137" s="83"/>
      <c r="C137" s="1404"/>
      <c r="D137" s="126"/>
      <c r="E137" s="135" t="s">
        <v>9960</v>
      </c>
      <c r="F137" s="14"/>
      <c r="G137" s="13" t="s">
        <v>75</v>
      </c>
      <c r="H137" s="13"/>
      <c r="I137" s="17"/>
      <c r="J137" s="8" t="s">
        <v>76</v>
      </c>
      <c r="K137" s="9"/>
      <c r="L137" s="87" t="s">
        <v>27</v>
      </c>
      <c r="M137" s="194" t="s">
        <v>28</v>
      </c>
      <c r="N137" s="9"/>
      <c r="O137" s="194" t="s">
        <v>28</v>
      </c>
      <c r="P137" s="679"/>
      <c r="Q137" s="680">
        <v>2</v>
      </c>
      <c r="R137" s="727">
        <f t="shared" si="7"/>
        <v>0</v>
      </c>
      <c r="S137" s="688">
        <v>28</v>
      </c>
      <c r="T137" s="688">
        <f t="shared" si="8"/>
        <v>0</v>
      </c>
      <c r="U137" s="110"/>
      <c r="Y137" s="3"/>
      <c r="Z137" s="3"/>
      <c r="AA137" s="3"/>
      <c r="AB137" s="3"/>
      <c r="AC137" s="3"/>
      <c r="AE137" s="3" t="s">
        <v>8102</v>
      </c>
    </row>
    <row r="138" spans="1:31" ht="15" customHeight="1">
      <c r="A138" s="20"/>
      <c r="B138" s="83"/>
      <c r="C138" s="1404"/>
      <c r="D138" s="126"/>
      <c r="E138" s="135" t="s">
        <v>9961</v>
      </c>
      <c r="F138" s="14"/>
      <c r="G138" s="13" t="s">
        <v>75</v>
      </c>
      <c r="H138" s="13"/>
      <c r="I138" s="17"/>
      <c r="J138" s="8" t="s">
        <v>76</v>
      </c>
      <c r="K138" s="9"/>
      <c r="L138" s="87" t="s">
        <v>27</v>
      </c>
      <c r="M138" s="194" t="s">
        <v>28</v>
      </c>
      <c r="N138" s="9"/>
      <c r="O138" s="194" t="s">
        <v>28</v>
      </c>
      <c r="P138" s="679"/>
      <c r="Q138" s="680">
        <v>2.5</v>
      </c>
      <c r="R138" s="727">
        <f t="shared" si="7"/>
        <v>0</v>
      </c>
      <c r="S138" s="688">
        <v>28</v>
      </c>
      <c r="T138" s="688">
        <f t="shared" si="8"/>
        <v>0</v>
      </c>
      <c r="U138" s="110"/>
      <c r="Y138" s="3"/>
      <c r="Z138" s="3"/>
      <c r="AA138" s="3"/>
      <c r="AB138" s="3"/>
      <c r="AC138" s="3"/>
    </row>
    <row r="139" spans="1:31" ht="15" customHeight="1">
      <c r="A139" s="20"/>
      <c r="B139" s="83"/>
      <c r="C139" s="1386"/>
      <c r="D139" s="126"/>
      <c r="E139" s="127" t="s">
        <v>9962</v>
      </c>
      <c r="F139" s="14"/>
      <c r="G139" s="13" t="s">
        <v>75</v>
      </c>
      <c r="H139" s="13"/>
      <c r="I139" s="17"/>
      <c r="J139" s="8" t="s">
        <v>76</v>
      </c>
      <c r="K139" s="9"/>
      <c r="L139" s="87" t="s">
        <v>27</v>
      </c>
      <c r="M139" s="194" t="s">
        <v>28</v>
      </c>
      <c r="N139" s="9"/>
      <c r="O139" s="194" t="s">
        <v>28</v>
      </c>
      <c r="P139" s="679"/>
      <c r="Q139" s="680">
        <v>6.2E-2</v>
      </c>
      <c r="R139" s="727">
        <f t="shared" si="7"/>
        <v>0</v>
      </c>
      <c r="S139" s="688">
        <v>28</v>
      </c>
      <c r="T139" s="688">
        <f t="shared" si="8"/>
        <v>0</v>
      </c>
      <c r="U139" s="110"/>
      <c r="Y139" s="3"/>
      <c r="Z139" s="3"/>
      <c r="AA139" s="3"/>
      <c r="AB139" s="3"/>
      <c r="AC139" s="3"/>
    </row>
    <row r="140" spans="1:31" ht="37.5" customHeight="1">
      <c r="A140" s="20"/>
      <c r="B140" s="83"/>
      <c r="C140" s="713" t="s">
        <v>470</v>
      </c>
      <c r="D140" s="99"/>
      <c r="E140" s="100"/>
      <c r="F140" s="101"/>
      <c r="G140" s="102"/>
      <c r="H140" s="103"/>
      <c r="I140" s="17"/>
      <c r="J140" s="104"/>
      <c r="K140" s="105"/>
      <c r="L140" s="106" t="s">
        <v>27</v>
      </c>
      <c r="M140" s="106" t="s">
        <v>28</v>
      </c>
      <c r="N140" s="107"/>
      <c r="O140" s="108"/>
      <c r="P140" s="105"/>
      <c r="Q140" s="60"/>
      <c r="R140" s="200"/>
      <c r="S140" s="688">
        <v>28</v>
      </c>
      <c r="T140" s="19">
        <f t="shared" si="8"/>
        <v>0</v>
      </c>
      <c r="U140" s="110"/>
      <c r="Y140" s="3"/>
      <c r="Z140" s="3"/>
      <c r="AA140" s="3"/>
      <c r="AB140" s="3"/>
      <c r="AC140" s="3"/>
    </row>
    <row r="141" spans="1:31" ht="37.5" customHeight="1">
      <c r="A141" s="20"/>
      <c r="B141" s="83"/>
      <c r="C141" s="713" t="s">
        <v>470</v>
      </c>
      <c r="D141" s="99"/>
      <c r="E141" s="100"/>
      <c r="F141" s="101"/>
      <c r="G141" s="102"/>
      <c r="H141" s="103"/>
      <c r="I141" s="17"/>
      <c r="J141" s="104"/>
      <c r="K141" s="105"/>
      <c r="L141" s="106" t="s">
        <v>27</v>
      </c>
      <c r="M141" s="106" t="s">
        <v>28</v>
      </c>
      <c r="N141" s="107"/>
      <c r="O141" s="108"/>
      <c r="P141" s="105"/>
      <c r="Q141" s="60"/>
      <c r="R141" s="200"/>
      <c r="S141" s="688">
        <v>28</v>
      </c>
      <c r="T141" s="19">
        <f t="shared" si="8"/>
        <v>0</v>
      </c>
      <c r="U141" s="110"/>
      <c r="Y141" s="3"/>
      <c r="Z141" s="3"/>
      <c r="AA141" s="3"/>
      <c r="AB141" s="3"/>
      <c r="AC141" s="3"/>
    </row>
    <row r="142" spans="1:31" ht="37.5" customHeight="1">
      <c r="A142" s="20"/>
      <c r="B142" s="83"/>
      <c r="C142" s="713" t="s">
        <v>470</v>
      </c>
      <c r="D142" s="99"/>
      <c r="E142" s="100"/>
      <c r="F142" s="101"/>
      <c r="G142" s="102"/>
      <c r="H142" s="103"/>
      <c r="I142" s="17"/>
      <c r="J142" s="104"/>
      <c r="K142" s="105"/>
      <c r="L142" s="106" t="s">
        <v>27</v>
      </c>
      <c r="M142" s="106" t="s">
        <v>28</v>
      </c>
      <c r="N142" s="107"/>
      <c r="O142" s="108"/>
      <c r="P142" s="105"/>
      <c r="Q142" s="60"/>
      <c r="R142" s="200"/>
      <c r="S142" s="688">
        <v>28</v>
      </c>
      <c r="T142" s="19">
        <f t="shared" si="8"/>
        <v>0</v>
      </c>
      <c r="U142" s="110"/>
      <c r="Y142" s="3"/>
      <c r="Z142" s="3"/>
      <c r="AA142" s="3"/>
      <c r="AB142" s="3"/>
      <c r="AC142" s="3"/>
    </row>
    <row r="143" spans="1:31" ht="15" customHeight="1">
      <c r="A143" s="22"/>
      <c r="B143" s="75"/>
      <c r="L143" s="10"/>
      <c r="M143" s="62"/>
      <c r="Q143" s="10" t="s">
        <v>185</v>
      </c>
      <c r="R143" s="201">
        <f>SUM(R9:R142)</f>
        <v>0</v>
      </c>
      <c r="S143" s="109" t="s">
        <v>54</v>
      </c>
      <c r="T143" s="202">
        <f>SUM(T9:T142)</f>
        <v>0</v>
      </c>
      <c r="U143" s="110" t="s">
        <v>55</v>
      </c>
      <c r="Y143" s="3"/>
      <c r="Z143" s="3"/>
      <c r="AA143" s="3"/>
      <c r="AB143" s="3"/>
      <c r="AC143" s="3"/>
    </row>
    <row r="144" spans="1:31" ht="15" customHeight="1">
      <c r="E144" s="4"/>
      <c r="U144" s="110"/>
      <c r="V144" s="110"/>
      <c r="W144" s="110"/>
      <c r="X144" s="110"/>
      <c r="Y144" s="118"/>
      <c r="Z144" s="118"/>
      <c r="AA144" s="16" t="s">
        <v>182</v>
      </c>
    </row>
    <row r="145" spans="5:27" ht="15" customHeight="1">
      <c r="E145" s="4"/>
      <c r="U145" s="110"/>
      <c r="V145" s="110"/>
      <c r="W145" s="110"/>
      <c r="X145" s="110"/>
      <c r="Y145" s="118"/>
      <c r="Z145" s="118"/>
      <c r="AA145" s="16" t="s">
        <v>182</v>
      </c>
    </row>
  </sheetData>
  <sheetProtection algorithmName="SHA-512" hashValue="sy5b7EOYvD2Uwd5QB6KPGuh8t+uZvO3h1NGx9tDalKd85kDUJ5XKOqS/8Xpr0Q6A0yJtNtPl2htraoNyItcd5Q==" saltValue="3f8+TljKjyAl3wNeZr63SQ==" spinCount="100000" sheet="1" formatCells="0"/>
  <mergeCells count="51">
    <mergeCell ref="E44:E47"/>
    <mergeCell ref="E36:E39"/>
    <mergeCell ref="C9:C64"/>
    <mergeCell ref="T7:T8"/>
    <mergeCell ref="J7:J8"/>
    <mergeCell ref="M7:M8"/>
    <mergeCell ref="K7:L8"/>
    <mergeCell ref="N7:O8"/>
    <mergeCell ref="P7:Q8"/>
    <mergeCell ref="R7:R8"/>
    <mergeCell ref="S7:S8"/>
    <mergeCell ref="E32:E35"/>
    <mergeCell ref="D7:E7"/>
    <mergeCell ref="F7:G7"/>
    <mergeCell ref="I7:I8"/>
    <mergeCell ref="H7:H8"/>
    <mergeCell ref="AE9:AK9"/>
    <mergeCell ref="E12:E15"/>
    <mergeCell ref="E24:E27"/>
    <mergeCell ref="E28:E31"/>
    <mergeCell ref="E40:E43"/>
    <mergeCell ref="E16:E19"/>
    <mergeCell ref="E20:E23"/>
    <mergeCell ref="E9:E11"/>
    <mergeCell ref="C67:C70"/>
    <mergeCell ref="E67:E68"/>
    <mergeCell ref="E69:E70"/>
    <mergeCell ref="E52:E55"/>
    <mergeCell ref="E56:E59"/>
    <mergeCell ref="E48:E51"/>
    <mergeCell ref="AE56:AF56"/>
    <mergeCell ref="E60:E64"/>
    <mergeCell ref="AE61:AF61"/>
    <mergeCell ref="AE66:AF66"/>
    <mergeCell ref="AE102:AF102"/>
    <mergeCell ref="C74:C83"/>
    <mergeCell ref="E74:E77"/>
    <mergeCell ref="E78:E82"/>
    <mergeCell ref="C84:C86"/>
    <mergeCell ref="C87:C90"/>
    <mergeCell ref="E87:E88"/>
    <mergeCell ref="E89:E90"/>
    <mergeCell ref="C113:C121"/>
    <mergeCell ref="E117:E121"/>
    <mergeCell ref="C122:C126"/>
    <mergeCell ref="C127:C139"/>
    <mergeCell ref="C92:C94"/>
    <mergeCell ref="E92:E93"/>
    <mergeCell ref="C96:C100"/>
    <mergeCell ref="E96:E97"/>
    <mergeCell ref="C101:C112"/>
  </mergeCells>
  <phoneticPr fontId="2"/>
  <dataValidations count="7">
    <dataValidation type="list" allowBlank="1" showInputMessage="1" showErrorMessage="1" sqref="D5" xr:uid="{53EE1481-4535-47E5-A5ED-805AC482E513}">
      <formula1>$Y$3:$Y$4</formula1>
    </dataValidation>
    <dataValidation type="list" showInputMessage="1" showErrorMessage="1" sqref="G12:G27 G32:G43" xr:uid="{84E7B938-D79D-4E1A-9F10-4F7BB76D4D28}">
      <formula1>$AC$10:$AC$38</formula1>
    </dataValidation>
    <dataValidation type="list" showInputMessage="1" showErrorMessage="1" sqref="G28:G31" xr:uid="{D07F1CCB-839A-4140-982C-AD592EEFD9E5}">
      <formula1>$W$16:$W$19</formula1>
    </dataValidation>
    <dataValidation type="list" showInputMessage="1" showErrorMessage="1" sqref="G44:G47" xr:uid="{A7027DEA-01E9-4C88-BF67-3EB97F729031}">
      <formula1>$AE$68:$AE$100</formula1>
    </dataValidation>
    <dataValidation type="list" showInputMessage="1" showErrorMessage="1" sqref="G60:G64" xr:uid="{4CAE3D45-D411-4B93-B17C-92D4AF6A911A}">
      <formula1>$AE$104:$AE$137</formula1>
    </dataValidation>
    <dataValidation type="list" showInputMessage="1" showErrorMessage="1" sqref="G9:G11" xr:uid="{B7BD12E6-41E8-4B84-97BA-B93BEE834394}">
      <formula1>$AE$10:$AE$53</formula1>
    </dataValidation>
    <dataValidation type="list" showInputMessage="1" showErrorMessage="1" sqref="G48:G59" xr:uid="{7E90522B-25CD-479C-9939-516F455E151A}">
      <formula1>$AC$20:$AC$38</formula1>
    </dataValidation>
  </dataValidations>
  <printOptions horizontalCentered="1"/>
  <pageMargins left="0.59055118110236227" right="0.59055118110236227" top="0.98425196850393704" bottom="0.78740157480314965" header="0.51181102362204722" footer="0.51181102362204722"/>
  <pageSetup paperSize="9" scale="72" fitToHeight="2" pageOrder="overThenDown" orientation="landscape" r:id="rId1"/>
  <headerFooter alignWithMargins="0"/>
  <rowBreaks count="2" manualBreakCount="2">
    <brk id="43" max="20" man="1"/>
    <brk id="94" max="20" man="1"/>
  </rowBreaks>
  <drawing r:id="rId2"/>
  <legacyDrawing r:id="rId3"/>
  <controls>
    <mc:AlternateContent xmlns:mc="http://schemas.openxmlformats.org/markup-compatibility/2006">
      <mc:Choice Requires="x14">
        <control shapeId="6145" r:id="rId4" name="cmdUnLock">
          <controlPr defaultSize="0" print="0" autoLine="0" autoPict="0" r:id="rId5">
            <anchor>
              <from>
                <xdr:col>16</xdr:col>
                <xdr:colOff>76200</xdr:colOff>
                <xdr:row>0</xdr:row>
                <xdr:rowOff>76200</xdr:rowOff>
              </from>
              <to>
                <xdr:col>19</xdr:col>
                <xdr:colOff>774700</xdr:colOff>
                <xdr:row>2</xdr:row>
                <xdr:rowOff>107950</xdr:rowOff>
              </to>
            </anchor>
          </controlPr>
        </control>
      </mc:Choice>
      <mc:Fallback>
        <control shapeId="6145" r:id="rId4" name="cmdUnLock"/>
      </mc:Fallback>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627-1EBD-4539-AC8B-24C679761361}">
  <sheetPr codeName="Sheet4"/>
  <dimension ref="A1:AZ173"/>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39.36328125" style="3" customWidth="1"/>
    <col min="4" max="4" width="9" style="3" hidden="1" customWidth="1"/>
    <col min="5" max="5" width="42.36328125" style="3" customWidth="1"/>
    <col min="6" max="6" width="9" style="3" hidden="1" customWidth="1"/>
    <col min="7" max="7" width="22" style="3" customWidth="1"/>
    <col min="8" max="8" width="9" style="3" hidden="1" customWidth="1"/>
    <col min="9" max="9" width="11.453125" style="4" customWidth="1"/>
    <col min="10" max="10" width="6.36328125" style="3" customWidth="1"/>
    <col min="11" max="11" width="0" style="3" hidden="1" customWidth="1"/>
    <col min="12" max="13" width="0" style="4" hidden="1" customWidth="1"/>
    <col min="14" max="14" width="2.7265625" style="3" customWidth="1"/>
    <col min="15" max="15" width="5" style="4" customWidth="1"/>
    <col min="16" max="16" width="2.7265625" style="3" customWidth="1"/>
    <col min="17" max="17" width="11" style="4" customWidth="1"/>
    <col min="18" max="18" width="9" style="4"/>
    <col min="19" max="19" width="6.7265625" style="4" customWidth="1"/>
    <col min="20" max="20" width="13.26953125" style="4" customWidth="1"/>
    <col min="21" max="24" width="13.26953125" style="3" hidden="1" customWidth="1"/>
    <col min="25" max="26" width="13.26953125" style="15" hidden="1" customWidth="1"/>
    <col min="27" max="29" width="13.26953125" style="16" hidden="1" customWidth="1"/>
    <col min="30" max="36" width="13.26953125" style="3" hidden="1" customWidth="1"/>
    <col min="37" max="37" width="9" style="3" hidden="1" customWidth="1"/>
    <col min="38" max="49" width="0" style="3" hidden="1" customWidth="1"/>
    <col min="50" max="51" width="9" style="3" hidden="1" customWidth="1"/>
    <col min="52" max="52" width="6.08984375" style="3" customWidth="1"/>
    <col min="53" max="16384" width="9" style="3"/>
  </cols>
  <sheetData>
    <row r="1" spans="1:51" ht="14">
      <c r="A1" s="2" t="s">
        <v>169</v>
      </c>
      <c r="C1" s="2" t="s">
        <v>143</v>
      </c>
    </row>
    <row r="2" spans="1:51" ht="15" customHeight="1">
      <c r="A2" s="2" t="s">
        <v>221</v>
      </c>
      <c r="C2" s="2" t="s">
        <v>151</v>
      </c>
      <c r="AA2" s="15"/>
      <c r="AB2" s="15"/>
    </row>
    <row r="3" spans="1:51" ht="15" customHeight="1">
      <c r="Y3" s="15" t="s">
        <v>187</v>
      </c>
      <c r="AA3" s="15"/>
      <c r="AB3" s="15"/>
    </row>
    <row r="4" spans="1:51" ht="15" customHeight="1">
      <c r="A4" s="161"/>
      <c r="B4" s="161"/>
      <c r="C4" s="114"/>
      <c r="D4" s="64" t="s">
        <v>189</v>
      </c>
      <c r="E4" s="64" t="s">
        <v>190</v>
      </c>
      <c r="Y4" s="15" t="s">
        <v>188</v>
      </c>
      <c r="AA4" s="15"/>
      <c r="AB4" s="15"/>
    </row>
    <row r="5" spans="1:51" ht="15" customHeight="1">
      <c r="A5" s="162"/>
      <c r="B5" s="162"/>
      <c r="C5" s="113"/>
      <c r="D5" s="116" t="s">
        <v>188</v>
      </c>
      <c r="E5" s="115" t="str">
        <f>'別紙-第3項(2)現況'!$D$4&amp;"年度"</f>
        <v>2025年度</v>
      </c>
      <c r="G5" s="40" t="s">
        <v>38</v>
      </c>
      <c r="AA5" s="15"/>
      <c r="AB5" s="15"/>
    </row>
    <row r="6" spans="1:51" ht="15" customHeight="1">
      <c r="G6" s="163" t="s">
        <v>39</v>
      </c>
      <c r="AA6" s="15"/>
      <c r="AB6" s="15"/>
    </row>
    <row r="7" spans="1:51"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c r="AA7" s="15"/>
      <c r="AB7" s="15"/>
    </row>
    <row r="8" spans="1:51" ht="15" customHeight="1">
      <c r="A8" s="1" t="s">
        <v>191</v>
      </c>
      <c r="B8" s="155" t="s">
        <v>180</v>
      </c>
      <c r="C8" s="5" t="s">
        <v>181</v>
      </c>
      <c r="D8" s="1" t="s">
        <v>192</v>
      </c>
      <c r="E8" s="6" t="s">
        <v>170</v>
      </c>
      <c r="F8" s="1" t="s">
        <v>220</v>
      </c>
      <c r="G8" s="7" t="s">
        <v>170</v>
      </c>
      <c r="H8" s="1301"/>
      <c r="I8" s="1293"/>
      <c r="J8" s="1294"/>
      <c r="K8" s="1297"/>
      <c r="L8" s="1298"/>
      <c r="M8" s="1293"/>
      <c r="N8" s="1297"/>
      <c r="O8" s="1298"/>
      <c r="P8" s="1297"/>
      <c r="Q8" s="1298"/>
      <c r="R8" s="1293"/>
      <c r="S8" s="1293"/>
      <c r="T8" s="1293"/>
    </row>
    <row r="9" spans="1:51" ht="14.25" customHeight="1">
      <c r="A9" s="22"/>
      <c r="B9" s="75"/>
      <c r="C9" s="1304" t="s">
        <v>56</v>
      </c>
      <c r="D9" s="731"/>
      <c r="E9" s="1339" t="s">
        <v>459</v>
      </c>
      <c r="F9" s="14"/>
      <c r="G9" s="102"/>
      <c r="H9" s="103"/>
      <c r="I9" s="17"/>
      <c r="J9" s="8" t="str">
        <f>IF(G9="","",VLOOKUP(G9,$AS$11:$AU$77,2,FALSE))</f>
        <v/>
      </c>
      <c r="K9" s="9"/>
      <c r="L9" s="63" t="s">
        <v>28</v>
      </c>
      <c r="M9" s="63" t="s">
        <v>28</v>
      </c>
      <c r="N9" s="9"/>
      <c r="O9" s="18" t="str">
        <f>IF(G9="","",VLOOKUP(G9,$AS$11:$AU$43,3,FALSE))</f>
        <v/>
      </c>
      <c r="P9" s="9"/>
      <c r="Q9" s="123" t="str">
        <f>IFERROR(VLOOKUP(G9,$AS$11:$AW$54,5,FALSE),"")</f>
        <v/>
      </c>
      <c r="R9" s="189" t="str">
        <f t="shared" ref="R9:R59" si="0">IF(ISERROR(I9*IF(O9= "",1,O9)*Q9),"",ROUND(I9*IF(O9= "",1,O9)*Q9,1))</f>
        <v/>
      </c>
      <c r="S9" s="688">
        <v>265</v>
      </c>
      <c r="T9" s="19" t="str">
        <f>IF(ISERROR(R9*S9),"",ROUND(R9*S9,1))</f>
        <v/>
      </c>
      <c r="U9" s="3">
        <v>5.3999999999999998E-5</v>
      </c>
      <c r="AA9" s="15" t="s">
        <v>182</v>
      </c>
      <c r="AB9" s="122" t="str">
        <f>IF(G9="","",VLOOKUP(G9,$AF$10:$AH$42,3,FALSE))</f>
        <v/>
      </c>
      <c r="AC9" s="130" t="str">
        <f>IF(G9="","",IF(VLOOKUP(G9,$AF$10:$AI$43,4,FALSE)="固体燃料",U9,IF(VLOOKUP(G9,$AF$10:$AI$43,4,FALSE)="液体燃料",V9,IF(VLOOKUP(G9,$AF$10:$AI$43,4,FALSE)="気体燃料",W9,""))))</f>
        <v/>
      </c>
    </row>
    <row r="10" spans="1:51" ht="14.25" customHeight="1">
      <c r="A10" s="81"/>
      <c r="B10" s="82"/>
      <c r="C10" s="1322"/>
      <c r="D10" s="732"/>
      <c r="E10" s="1340"/>
      <c r="F10" s="14"/>
      <c r="G10" s="102"/>
      <c r="H10" s="103"/>
      <c r="I10" s="17"/>
      <c r="J10" s="8" t="str">
        <f>IF(G10="","",VLOOKUP(G10,$AS$11:$AU$77,2,FALSE))</f>
        <v/>
      </c>
      <c r="K10" s="9"/>
      <c r="L10" s="63" t="s">
        <v>28</v>
      </c>
      <c r="M10" s="63" t="s">
        <v>28</v>
      </c>
      <c r="N10" s="9"/>
      <c r="O10" s="18" t="str">
        <f>IF(G10="","",VLOOKUP(G10,$AS$11:$AU$43,3,FALSE))</f>
        <v/>
      </c>
      <c r="P10" s="9"/>
      <c r="Q10" s="123" t="str">
        <f>IFERROR(VLOOKUP(G10,$AS$11:$AW$54,5,FALSE),"")</f>
        <v/>
      </c>
      <c r="R10" s="189" t="str">
        <f t="shared" si="0"/>
        <v/>
      </c>
      <c r="S10" s="688">
        <v>265</v>
      </c>
      <c r="T10" s="19" t="str">
        <f>IF(ISERROR(R10*S10),"",ROUND(R10*S10,1))</f>
        <v/>
      </c>
      <c r="U10" s="3">
        <f>U9</f>
        <v>5.3999999999999998E-5</v>
      </c>
      <c r="V10" s="3">
        <f>V9</f>
        <v>0</v>
      </c>
      <c r="W10" s="3">
        <f>W9</f>
        <v>0</v>
      </c>
      <c r="X10" s="3">
        <f>X9</f>
        <v>0</v>
      </c>
      <c r="Y10" s="3">
        <f>Y9</f>
        <v>0</v>
      </c>
      <c r="AA10" s="15"/>
      <c r="AB10" s="122"/>
      <c r="AC10" s="130"/>
      <c r="AQ10" s="670" t="s">
        <v>9768</v>
      </c>
      <c r="AS10" s="1319" t="s">
        <v>9963</v>
      </c>
      <c r="AT10" s="1320"/>
      <c r="AU10" s="1320"/>
      <c r="AV10" s="1320"/>
      <c r="AW10" s="1321"/>
      <c r="AX10" s="1321"/>
      <c r="AY10" s="1321"/>
    </row>
    <row r="11" spans="1:51" ht="14.25" customHeight="1">
      <c r="A11" s="81"/>
      <c r="B11" s="82"/>
      <c r="C11" s="1322"/>
      <c r="D11" s="732"/>
      <c r="E11" s="1340"/>
      <c r="F11" s="14"/>
      <c r="G11" s="102"/>
      <c r="H11" s="103"/>
      <c r="I11" s="17"/>
      <c r="J11" s="8" t="str">
        <f>IF(G11="","",VLOOKUP(G11,$AS$11:$AU$77,2,FALSE))</f>
        <v/>
      </c>
      <c r="K11" s="9"/>
      <c r="L11" s="63" t="s">
        <v>28</v>
      </c>
      <c r="M11" s="63" t="s">
        <v>28</v>
      </c>
      <c r="N11" s="9"/>
      <c r="O11" s="18" t="str">
        <f>IF(G11="","",VLOOKUP(G11,$AS$11:$AU$43,3,FALSE))</f>
        <v/>
      </c>
      <c r="P11" s="9"/>
      <c r="Q11" s="123" t="str">
        <f>IFERROR(VLOOKUP(G11,$AS$11:$AW$54,5,FALSE),"")</f>
        <v/>
      </c>
      <c r="R11" s="189" t="str">
        <f t="shared" si="0"/>
        <v/>
      </c>
      <c r="S11" s="688">
        <v>265</v>
      </c>
      <c r="T11" s="19" t="str">
        <f>IF(ISERROR(R11*S11),"",ROUND(R11*S11,1))</f>
        <v/>
      </c>
      <c r="U11" s="3">
        <f>U9</f>
        <v>5.3999999999999998E-5</v>
      </c>
      <c r="V11" s="3">
        <f>V9</f>
        <v>0</v>
      </c>
      <c r="W11" s="3">
        <f>W9</f>
        <v>0</v>
      </c>
      <c r="X11" s="3">
        <f>X9</f>
        <v>0</v>
      </c>
      <c r="Y11" s="3">
        <f>Y9</f>
        <v>0</v>
      </c>
      <c r="AA11" s="15"/>
      <c r="AB11" s="122"/>
      <c r="AC11" s="130"/>
      <c r="AK11" s="3" t="s">
        <v>9770</v>
      </c>
      <c r="AL11" s="3" t="s">
        <v>194</v>
      </c>
      <c r="AM11" s="3" t="s">
        <v>9771</v>
      </c>
      <c r="AN11" s="3" t="s">
        <v>57</v>
      </c>
      <c r="AO11" s="3" t="s">
        <v>9772</v>
      </c>
      <c r="AQ11" s="110" t="s">
        <v>9770</v>
      </c>
      <c r="AS11" s="3" t="s">
        <v>9811</v>
      </c>
      <c r="AT11" s="3" t="s">
        <v>195</v>
      </c>
      <c r="AU11" s="3" t="s">
        <v>9812</v>
      </c>
      <c r="AV11" s="671" t="s">
        <v>9964</v>
      </c>
      <c r="AW11" s="110" t="s">
        <v>9965</v>
      </c>
      <c r="AX11" s="671" t="s">
        <v>9964</v>
      </c>
      <c r="AY11" s="110" t="s">
        <v>9965</v>
      </c>
    </row>
    <row r="12" spans="1:51" ht="14.25" customHeight="1">
      <c r="A12" s="81"/>
      <c r="B12" s="82"/>
      <c r="C12" s="1322"/>
      <c r="D12" s="732"/>
      <c r="E12" s="1341"/>
      <c r="F12" s="14"/>
      <c r="G12" s="102"/>
      <c r="H12" s="103"/>
      <c r="I12" s="17"/>
      <c r="J12" s="8" t="str">
        <f>IF(G12="","",VLOOKUP(G12,$AS$11:$AU$77,2,FALSE))</f>
        <v/>
      </c>
      <c r="K12" s="9"/>
      <c r="L12" s="63"/>
      <c r="M12" s="63"/>
      <c r="N12" s="9"/>
      <c r="O12" s="18" t="str">
        <f>IF(G12="","",VLOOKUP(G12,$AS$11:$AU$43,3,FALSE))</f>
        <v/>
      </c>
      <c r="P12" s="9"/>
      <c r="Q12" s="123" t="str">
        <f>IFERROR(VLOOKUP(G12,$AS$11:$AW$54,5,FALSE),"")</f>
        <v/>
      </c>
      <c r="R12" s="189" t="str">
        <f t="shared" si="0"/>
        <v/>
      </c>
      <c r="S12" s="688">
        <v>265</v>
      </c>
      <c r="T12" s="19" t="str">
        <f>IF(ISERROR(R12*S12),"",ROUND(R12*S12,1))</f>
        <v/>
      </c>
      <c r="U12" s="3">
        <v>5.3999999999999998E-5</v>
      </c>
      <c r="AA12" s="15"/>
      <c r="AB12" s="122" t="str">
        <f>IF(G12="","",VLOOKUP(G12,$AF$10:$AH$42,3,FALSE))</f>
        <v/>
      </c>
      <c r="AC12" s="130" t="str">
        <f>IF(G12="","",IF(VLOOKUP(G12,$AF$10:$AI$43,4,FALSE)="固体燃料",U12,IF(VLOOKUP(G12,$AF$10:$AI$43,4,FALSE)="液体燃料",V12,IF(VLOOKUP(G12,$AF$10:$AI$43,4,FALSE)="気体燃料",W12,""))))</f>
        <v/>
      </c>
      <c r="AK12" s="3" t="s">
        <v>8082</v>
      </c>
      <c r="AL12" s="3" t="s">
        <v>194</v>
      </c>
      <c r="AM12" s="3" t="s">
        <v>9775</v>
      </c>
      <c r="AN12" s="3" t="s">
        <v>57</v>
      </c>
      <c r="AO12" s="3" t="s">
        <v>9772</v>
      </c>
      <c r="AQ12" s="110" t="s">
        <v>8082</v>
      </c>
      <c r="AS12" s="3" t="s">
        <v>9815</v>
      </c>
      <c r="AT12" s="3" t="s">
        <v>195</v>
      </c>
      <c r="AU12" s="3" t="s">
        <v>9816</v>
      </c>
      <c r="AV12" s="671" t="s">
        <v>9964</v>
      </c>
      <c r="AW12" s="110" t="s">
        <v>9965</v>
      </c>
      <c r="AX12" s="671" t="s">
        <v>9966</v>
      </c>
      <c r="AY12" s="110" t="s">
        <v>9967</v>
      </c>
    </row>
    <row r="13" spans="1:51" ht="14.25" customHeight="1">
      <c r="A13" s="81"/>
      <c r="B13" s="82"/>
      <c r="C13" s="1322"/>
      <c r="D13" s="732"/>
      <c r="E13" s="1339" t="s">
        <v>9968</v>
      </c>
      <c r="F13" s="14"/>
      <c r="G13" s="102"/>
      <c r="H13" s="103"/>
      <c r="I13" s="17"/>
      <c r="J13" s="8" t="str">
        <f t="shared" ref="J13:J59" si="1">IF(G13="","",VLOOKUP(G13,$AK$11:$AM$75,2,FALSE))</f>
        <v/>
      </c>
      <c r="K13" s="9"/>
      <c r="L13" s="63" t="s">
        <v>28</v>
      </c>
      <c r="M13" s="63" t="s">
        <v>28</v>
      </c>
      <c r="N13" s="9"/>
      <c r="O13" s="18" t="str">
        <f>IF(G13="","",VLOOKUP(G13,$AK$11:$AM$51,3,FALSE))</f>
        <v/>
      </c>
      <c r="P13" s="9"/>
      <c r="Q13" s="123">
        <v>8.5000000000000001E-7</v>
      </c>
      <c r="R13" s="189">
        <f t="shared" si="0"/>
        <v>0</v>
      </c>
      <c r="S13" s="688">
        <v>265</v>
      </c>
      <c r="T13" s="19">
        <f t="shared" ref="T13:T76" si="2">IF(ISERROR(R13*S13),"",ROUND(R13*S13,1))</f>
        <v>0</v>
      </c>
      <c r="U13" s="3">
        <v>5.0000000000000004E-6</v>
      </c>
      <c r="AA13" s="15"/>
      <c r="AB13" s="122" t="str">
        <f>IF(G13="","",VLOOKUP(G13,$AF$10:$AH$42,3,FALSE))</f>
        <v/>
      </c>
      <c r="AC13" s="130" t="str">
        <f>IF(G13="","",IF(VLOOKUP(G13,$AF$10:$AI$43,4,FALSE)="固体燃料",U13,IF(VLOOKUP(G13,$AF$10:$AI$43,4,FALSE)="液体燃料",V13,IF(VLOOKUP(G13,$AF$10:$AI$43,4,FALSE)="気体燃料",W13,""))))</f>
        <v/>
      </c>
      <c r="AK13" s="3" t="s">
        <v>8081</v>
      </c>
      <c r="AL13" s="3" t="s">
        <v>194</v>
      </c>
      <c r="AM13" s="3" t="s">
        <v>9779</v>
      </c>
      <c r="AN13" s="3" t="s">
        <v>57</v>
      </c>
      <c r="AO13" s="3" t="s">
        <v>9772</v>
      </c>
      <c r="AQ13" s="3" t="s">
        <v>8081</v>
      </c>
      <c r="AS13" s="3" t="s">
        <v>9818</v>
      </c>
      <c r="AT13" s="3" t="s">
        <v>195</v>
      </c>
      <c r="AU13" s="3" t="s">
        <v>9819</v>
      </c>
      <c r="AV13" s="671" t="s">
        <v>9966</v>
      </c>
      <c r="AW13" s="110" t="s">
        <v>9967</v>
      </c>
      <c r="AX13" s="671" t="s">
        <v>9843</v>
      </c>
      <c r="AY13" s="110" t="s">
        <v>9969</v>
      </c>
    </row>
    <row r="14" spans="1:51" ht="14.25" customHeight="1">
      <c r="A14" s="81"/>
      <c r="B14" s="82"/>
      <c r="C14" s="1322"/>
      <c r="D14" s="732"/>
      <c r="E14" s="1340"/>
      <c r="F14" s="14"/>
      <c r="G14" s="102"/>
      <c r="H14" s="103"/>
      <c r="I14" s="17"/>
      <c r="J14" s="8" t="str">
        <f t="shared" si="1"/>
        <v/>
      </c>
      <c r="K14" s="9"/>
      <c r="L14" s="63" t="s">
        <v>28</v>
      </c>
      <c r="M14" s="63" t="s">
        <v>28</v>
      </c>
      <c r="N14" s="9"/>
      <c r="O14" s="18" t="str">
        <f t="shared" ref="O14:O59" si="3">IF(G14="","",VLOOKUP(G14,$AK$11:$AM$51,3,FALSE))</f>
        <v/>
      </c>
      <c r="P14" s="9"/>
      <c r="Q14" s="123">
        <v>8.5000000000000001E-7</v>
      </c>
      <c r="R14" s="189">
        <f t="shared" si="0"/>
        <v>0</v>
      </c>
      <c r="S14" s="688">
        <v>265</v>
      </c>
      <c r="T14" s="19">
        <f t="shared" si="2"/>
        <v>0</v>
      </c>
      <c r="U14" s="3">
        <f>U13</f>
        <v>5.0000000000000004E-6</v>
      </c>
      <c r="V14" s="3">
        <f>V13</f>
        <v>0</v>
      </c>
      <c r="W14" s="3">
        <f>W13</f>
        <v>0</v>
      </c>
      <c r="X14" s="3">
        <f>X13</f>
        <v>0</v>
      </c>
      <c r="Y14" s="3">
        <f>Y13</f>
        <v>0</v>
      </c>
      <c r="AA14" s="15"/>
      <c r="AB14" s="122"/>
      <c r="AC14" s="130"/>
      <c r="AK14" s="3" t="s">
        <v>8084</v>
      </c>
      <c r="AL14" s="3" t="s">
        <v>194</v>
      </c>
      <c r="AM14" s="3" t="s">
        <v>9782</v>
      </c>
      <c r="AN14" s="3" t="s">
        <v>57</v>
      </c>
      <c r="AO14" s="3" t="s">
        <v>9772</v>
      </c>
      <c r="AQ14" s="110" t="s">
        <v>8084</v>
      </c>
      <c r="AS14" s="3" t="s">
        <v>9820</v>
      </c>
      <c r="AT14" s="3" t="s">
        <v>195</v>
      </c>
      <c r="AU14" s="3" t="s">
        <v>9821</v>
      </c>
      <c r="AV14" s="671" t="s">
        <v>9966</v>
      </c>
      <c r="AW14" s="110" t="s">
        <v>9967</v>
      </c>
      <c r="AX14" s="671" t="s">
        <v>9970</v>
      </c>
      <c r="AY14" s="110" t="s">
        <v>9971</v>
      </c>
    </row>
    <row r="15" spans="1:51" ht="14.25" customHeight="1">
      <c r="A15" s="81"/>
      <c r="B15" s="82"/>
      <c r="C15" s="1322"/>
      <c r="D15" s="732"/>
      <c r="E15" s="1340"/>
      <c r="F15" s="14"/>
      <c r="G15" s="102"/>
      <c r="H15" s="103"/>
      <c r="I15" s="17"/>
      <c r="J15" s="8" t="str">
        <f t="shared" si="1"/>
        <v/>
      </c>
      <c r="K15" s="9"/>
      <c r="L15" s="63" t="s">
        <v>28</v>
      </c>
      <c r="M15" s="63" t="s">
        <v>28</v>
      </c>
      <c r="N15" s="9"/>
      <c r="O15" s="18" t="str">
        <f t="shared" si="3"/>
        <v/>
      </c>
      <c r="P15" s="9"/>
      <c r="Q15" s="123">
        <v>8.5000000000000001E-7</v>
      </c>
      <c r="R15" s="189">
        <f t="shared" si="0"/>
        <v>0</v>
      </c>
      <c r="S15" s="688">
        <v>265</v>
      </c>
      <c r="T15" s="19">
        <f t="shared" si="2"/>
        <v>0</v>
      </c>
      <c r="U15" s="3">
        <f>U13</f>
        <v>5.0000000000000004E-6</v>
      </c>
      <c r="V15" s="3">
        <f>V13</f>
        <v>0</v>
      </c>
      <c r="W15" s="3">
        <f>W13</f>
        <v>0</v>
      </c>
      <c r="X15" s="3">
        <f>X13</f>
        <v>0</v>
      </c>
      <c r="Y15" s="3">
        <f>Y13</f>
        <v>0</v>
      </c>
      <c r="AA15" s="15"/>
      <c r="AB15" s="122"/>
      <c r="AC15" s="130"/>
      <c r="AK15" s="3" t="s">
        <v>9785</v>
      </c>
      <c r="AL15" s="3" t="s">
        <v>194</v>
      </c>
      <c r="AM15" s="3" t="s">
        <v>9786</v>
      </c>
      <c r="AN15" s="3" t="s">
        <v>57</v>
      </c>
      <c r="AO15" s="3" t="s">
        <v>9772</v>
      </c>
      <c r="AQ15" s="110" t="s">
        <v>9785</v>
      </c>
      <c r="AS15" s="3" t="s">
        <v>8077</v>
      </c>
      <c r="AT15" s="3" t="s">
        <v>195</v>
      </c>
      <c r="AU15" s="3" t="s">
        <v>9823</v>
      </c>
      <c r="AV15" s="671" t="s">
        <v>9966</v>
      </c>
      <c r="AW15" s="110" t="s">
        <v>9967</v>
      </c>
      <c r="AX15" s="671" t="s">
        <v>9972</v>
      </c>
      <c r="AY15" s="110" t="s">
        <v>9973</v>
      </c>
    </row>
    <row r="16" spans="1:51" ht="14.25" customHeight="1">
      <c r="A16" s="81"/>
      <c r="B16" s="82"/>
      <c r="C16" s="1322"/>
      <c r="D16" s="732"/>
      <c r="E16" s="1341"/>
      <c r="F16" s="14"/>
      <c r="G16" s="102"/>
      <c r="H16" s="103"/>
      <c r="I16" s="17"/>
      <c r="J16" s="8" t="str">
        <f t="shared" si="1"/>
        <v/>
      </c>
      <c r="K16" s="9"/>
      <c r="L16" s="63"/>
      <c r="M16" s="63"/>
      <c r="N16" s="9"/>
      <c r="O16" s="18" t="str">
        <f t="shared" si="3"/>
        <v/>
      </c>
      <c r="P16" s="9"/>
      <c r="Q16" s="123">
        <v>8.5000000000000001E-7</v>
      </c>
      <c r="R16" s="189">
        <f t="shared" si="0"/>
        <v>0</v>
      </c>
      <c r="S16" s="688">
        <v>265</v>
      </c>
      <c r="T16" s="19">
        <f>IF(ISERROR(R16*S16),"",ROUND(R16*S16,1))</f>
        <v>0</v>
      </c>
      <c r="U16" s="3">
        <v>5.0000000000000004E-6</v>
      </c>
      <c r="AA16" s="15"/>
      <c r="AB16" s="122" t="str">
        <f>IF(G16="","",VLOOKUP(G16,$AF$10:$AH$42,3,FALSE))</f>
        <v/>
      </c>
      <c r="AC16" s="130" t="str">
        <f>IF(G16="","",IF(VLOOKUP(G16,$AF$10:$AI$43,4,FALSE)="固体燃料",U16,IF(VLOOKUP(G16,$AF$10:$AI$43,4,FALSE)="液体燃料",V16,IF(VLOOKUP(G16,$AF$10:$AI$43,4,FALSE)="気体燃料",W16,""))))</f>
        <v/>
      </c>
      <c r="AK16" s="3" t="s">
        <v>9789</v>
      </c>
      <c r="AL16" s="3" t="s">
        <v>194</v>
      </c>
      <c r="AM16" s="3" t="s">
        <v>9790</v>
      </c>
      <c r="AN16" s="3" t="s">
        <v>57</v>
      </c>
      <c r="AO16" s="3" t="s">
        <v>9772</v>
      </c>
      <c r="AQ16" s="110" t="s">
        <v>9789</v>
      </c>
      <c r="AS16" s="3" t="s">
        <v>61</v>
      </c>
      <c r="AT16" s="3" t="s">
        <v>195</v>
      </c>
      <c r="AU16" s="3" t="s">
        <v>9824</v>
      </c>
      <c r="AV16" s="671" t="s">
        <v>9966</v>
      </c>
      <c r="AW16" s="110" t="s">
        <v>9967</v>
      </c>
      <c r="AX16" s="671" t="s">
        <v>8097</v>
      </c>
      <c r="AY16" s="110" t="s">
        <v>9969</v>
      </c>
    </row>
    <row r="17" spans="1:51" ht="14.25" customHeight="1">
      <c r="A17" s="81"/>
      <c r="B17" s="82"/>
      <c r="C17" s="1322"/>
      <c r="D17" s="732"/>
      <c r="E17" s="1339" t="s">
        <v>9974</v>
      </c>
      <c r="F17" s="14"/>
      <c r="G17" s="102"/>
      <c r="H17" s="103"/>
      <c r="I17" s="17"/>
      <c r="J17" s="8" t="str">
        <f t="shared" si="1"/>
        <v/>
      </c>
      <c r="K17" s="9"/>
      <c r="L17" s="63" t="s">
        <v>28</v>
      </c>
      <c r="M17" s="63" t="s">
        <v>28</v>
      </c>
      <c r="N17" s="9"/>
      <c r="O17" s="18" t="str">
        <f t="shared" si="3"/>
        <v/>
      </c>
      <c r="P17" s="9"/>
      <c r="Q17" s="123">
        <v>5.3999999999999998E-5</v>
      </c>
      <c r="R17" s="189">
        <f t="shared" si="0"/>
        <v>0</v>
      </c>
      <c r="S17" s="688">
        <v>265</v>
      </c>
      <c r="T17" s="19">
        <f t="shared" si="2"/>
        <v>0</v>
      </c>
      <c r="U17" s="3">
        <v>5.7999999999999995E-7</v>
      </c>
      <c r="X17" s="40">
        <v>1.7E-8</v>
      </c>
      <c r="AA17" s="15"/>
      <c r="AB17" s="122" t="str">
        <f>IF(G17="","",VLOOKUP(G17,$AF$10:$AH$42,3,FALSE))</f>
        <v/>
      </c>
      <c r="AC17" s="131" t="str">
        <f>IF(G17="","",IF(VLOOKUP(G17,$AF$10:$AI$42,4,FALSE)="固体燃料",U17,IF(OR(G17="B・C重油",G17="原油（NGLを除く）"),X17,"-")))</f>
        <v/>
      </c>
      <c r="AK17" s="3" t="s">
        <v>9794</v>
      </c>
      <c r="AL17" s="3" t="s">
        <v>194</v>
      </c>
      <c r="AM17" s="3" t="s">
        <v>9795</v>
      </c>
      <c r="AN17" s="3" t="s">
        <v>57</v>
      </c>
      <c r="AO17" s="3" t="s">
        <v>9772</v>
      </c>
      <c r="AQ17" s="110" t="s">
        <v>9794</v>
      </c>
      <c r="AS17" s="3" t="s">
        <v>9827</v>
      </c>
      <c r="AT17" s="3" t="s">
        <v>195</v>
      </c>
      <c r="AU17" s="3" t="s">
        <v>9828</v>
      </c>
      <c r="AV17" s="671" t="s">
        <v>9966</v>
      </c>
      <c r="AW17" s="110" t="s">
        <v>9967</v>
      </c>
      <c r="AX17" s="671" t="s">
        <v>8101</v>
      </c>
      <c r="AY17" s="110" t="s">
        <v>9975</v>
      </c>
    </row>
    <row r="18" spans="1:51" ht="14.25" customHeight="1">
      <c r="A18" s="81"/>
      <c r="B18" s="82"/>
      <c r="C18" s="1322"/>
      <c r="D18" s="732"/>
      <c r="E18" s="1340"/>
      <c r="F18" s="14"/>
      <c r="G18" s="102"/>
      <c r="H18" s="103"/>
      <c r="I18" s="17"/>
      <c r="J18" s="8" t="str">
        <f t="shared" si="1"/>
        <v/>
      </c>
      <c r="K18" s="9"/>
      <c r="L18" s="63" t="s">
        <v>28</v>
      </c>
      <c r="M18" s="63" t="s">
        <v>28</v>
      </c>
      <c r="N18" s="9"/>
      <c r="O18" s="18" t="str">
        <f t="shared" si="3"/>
        <v/>
      </c>
      <c r="P18" s="9"/>
      <c r="Q18" s="123">
        <v>5.3999999999999998E-5</v>
      </c>
      <c r="R18" s="189">
        <f t="shared" si="0"/>
        <v>0</v>
      </c>
      <c r="S18" s="688">
        <v>265</v>
      </c>
      <c r="T18" s="19">
        <f t="shared" si="2"/>
        <v>0</v>
      </c>
      <c r="U18" s="3">
        <f>U17</f>
        <v>5.7999999999999995E-7</v>
      </c>
      <c r="V18" s="3">
        <f>V17</f>
        <v>0</v>
      </c>
      <c r="W18" s="3">
        <f>W17</f>
        <v>0</v>
      </c>
      <c r="X18" s="3">
        <f>X17</f>
        <v>1.7E-8</v>
      </c>
      <c r="Y18" s="3">
        <f>Y17</f>
        <v>0</v>
      </c>
      <c r="AA18" s="15"/>
      <c r="AB18" s="122"/>
      <c r="AC18" s="130"/>
      <c r="AK18" s="3" t="s">
        <v>9798</v>
      </c>
      <c r="AL18" s="3" t="s">
        <v>194</v>
      </c>
      <c r="AM18" s="3" t="s">
        <v>9799</v>
      </c>
      <c r="AN18" s="3" t="s">
        <v>57</v>
      </c>
      <c r="AO18" s="3" t="s">
        <v>9772</v>
      </c>
      <c r="AQ18" s="110" t="s">
        <v>9798</v>
      </c>
      <c r="AS18" s="3" t="s">
        <v>9831</v>
      </c>
      <c r="AT18" s="3" t="s">
        <v>195</v>
      </c>
      <c r="AU18" s="3" t="s">
        <v>9832</v>
      </c>
      <c r="AV18" s="671" t="s">
        <v>9966</v>
      </c>
      <c r="AW18" s="110" t="s">
        <v>9967</v>
      </c>
      <c r="AX18" s="671" t="s">
        <v>9976</v>
      </c>
      <c r="AY18" s="110" t="s">
        <v>9973</v>
      </c>
    </row>
    <row r="19" spans="1:51" ht="14.25" customHeight="1">
      <c r="A19" s="81"/>
      <c r="B19" s="82"/>
      <c r="C19" s="1322"/>
      <c r="D19" s="732"/>
      <c r="E19" s="1340"/>
      <c r="F19" s="14"/>
      <c r="G19" s="102"/>
      <c r="H19" s="103"/>
      <c r="I19" s="17"/>
      <c r="J19" s="8" t="str">
        <f t="shared" si="1"/>
        <v/>
      </c>
      <c r="K19" s="9"/>
      <c r="L19" s="63" t="s">
        <v>28</v>
      </c>
      <c r="M19" s="63" t="s">
        <v>28</v>
      </c>
      <c r="N19" s="9"/>
      <c r="O19" s="18" t="str">
        <f t="shared" si="3"/>
        <v/>
      </c>
      <c r="P19" s="9"/>
      <c r="Q19" s="123">
        <v>5.3999999999999998E-5</v>
      </c>
      <c r="R19" s="189">
        <f t="shared" si="0"/>
        <v>0</v>
      </c>
      <c r="S19" s="688">
        <v>265</v>
      </c>
      <c r="T19" s="19">
        <f t="shared" si="2"/>
        <v>0</v>
      </c>
      <c r="U19" s="3">
        <f>U17</f>
        <v>5.7999999999999995E-7</v>
      </c>
      <c r="V19" s="3">
        <f>V17</f>
        <v>0</v>
      </c>
      <c r="W19" s="3">
        <f>W17</f>
        <v>0</v>
      </c>
      <c r="X19" s="3">
        <f>X17</f>
        <v>1.7E-8</v>
      </c>
      <c r="Y19" s="3">
        <f>Y17</f>
        <v>0</v>
      </c>
      <c r="AA19" s="15"/>
      <c r="AB19" s="122"/>
      <c r="AC19" s="130"/>
      <c r="AK19" s="3" t="s">
        <v>9802</v>
      </c>
      <c r="AL19" s="3" t="s">
        <v>194</v>
      </c>
      <c r="AM19" s="3" t="s">
        <v>9803</v>
      </c>
      <c r="AN19" s="3" t="s">
        <v>57</v>
      </c>
      <c r="AO19" s="3" t="s">
        <v>9772</v>
      </c>
      <c r="AQ19" s="110" t="s">
        <v>9802</v>
      </c>
      <c r="AS19" s="3" t="s">
        <v>9835</v>
      </c>
      <c r="AT19" s="3" t="s">
        <v>195</v>
      </c>
      <c r="AU19" s="3" t="s">
        <v>9836</v>
      </c>
      <c r="AV19" s="671" t="s">
        <v>9964</v>
      </c>
      <c r="AW19" s="110" t="s">
        <v>9965</v>
      </c>
      <c r="AX19" s="671"/>
      <c r="AY19" s="110"/>
    </row>
    <row r="20" spans="1:51" ht="14.25" customHeight="1">
      <c r="A20" s="81"/>
      <c r="B20" s="82"/>
      <c r="C20" s="1322"/>
      <c r="D20" s="732"/>
      <c r="E20" s="1341"/>
      <c r="F20" s="14"/>
      <c r="G20" s="102"/>
      <c r="H20" s="103"/>
      <c r="I20" s="17"/>
      <c r="J20" s="8" t="str">
        <f t="shared" si="1"/>
        <v/>
      </c>
      <c r="K20" s="9"/>
      <c r="L20" s="63"/>
      <c r="M20" s="63"/>
      <c r="N20" s="9"/>
      <c r="O20" s="18" t="str">
        <f t="shared" si="3"/>
        <v/>
      </c>
      <c r="P20" s="9"/>
      <c r="Q20" s="123">
        <v>5.3999999999999998E-5</v>
      </c>
      <c r="R20" s="189">
        <f>IF(ISERROR(I20*IF(O20= "",1,O20)*Q20),"",ROUND(I20*IF(O20= "",1,O20)*Q20,1))</f>
        <v>0</v>
      </c>
      <c r="S20" s="688">
        <v>265</v>
      </c>
      <c r="T20" s="19">
        <f>IF(ISERROR(R20*S20),"",ROUND(R20*S20,1))</f>
        <v>0</v>
      </c>
      <c r="U20" s="3">
        <v>5.7999999999999995E-7</v>
      </c>
      <c r="X20" s="40">
        <v>1.7E-8</v>
      </c>
      <c r="AA20" s="15"/>
      <c r="AB20" s="122" t="e">
        <f>IF(#REF!="","",VLOOKUP(#REF!,$AF$10:$AH$42,3,FALSE))</f>
        <v>#REF!</v>
      </c>
      <c r="AC20" s="131" t="e">
        <f>IF(#REF!="","",IF(VLOOKUP(#REF!,$AF$10:$AI$42,4,FALSE)="固体燃料",U20,IF(OR(#REF!="B・C重油",#REF!="原油（NGLを除く）"),X20,"-")))</f>
        <v>#REF!</v>
      </c>
      <c r="AK20" s="3" t="s">
        <v>9807</v>
      </c>
      <c r="AL20" s="3" t="s">
        <v>194</v>
      </c>
      <c r="AM20" s="3" t="s">
        <v>9808</v>
      </c>
      <c r="AN20" s="3" t="s">
        <v>57</v>
      </c>
      <c r="AO20" s="3" t="s">
        <v>9772</v>
      </c>
      <c r="AQ20" s="110" t="s">
        <v>9807</v>
      </c>
      <c r="AS20" s="3" t="s">
        <v>9838</v>
      </c>
      <c r="AT20" s="3" t="s">
        <v>195</v>
      </c>
      <c r="AU20" s="3" t="s">
        <v>9839</v>
      </c>
      <c r="AV20" s="671" t="s">
        <v>9966</v>
      </c>
      <c r="AW20" s="110" t="s">
        <v>9967</v>
      </c>
      <c r="AX20" s="671"/>
      <c r="AY20" s="110"/>
    </row>
    <row r="21" spans="1:51" ht="14.25" customHeight="1">
      <c r="A21" s="81"/>
      <c r="B21" s="82"/>
      <c r="C21" s="1322"/>
      <c r="D21" s="732"/>
      <c r="E21" s="1339" t="s">
        <v>9977</v>
      </c>
      <c r="F21" s="14"/>
      <c r="G21" s="102"/>
      <c r="H21" s="103"/>
      <c r="I21" s="17"/>
      <c r="J21" s="8" t="str">
        <f t="shared" si="1"/>
        <v/>
      </c>
      <c r="K21" s="9"/>
      <c r="L21" s="63"/>
      <c r="M21" s="63"/>
      <c r="N21" s="9"/>
      <c r="O21" s="18" t="str">
        <f t="shared" si="3"/>
        <v/>
      </c>
      <c r="P21" s="9"/>
      <c r="Q21" s="123" t="str">
        <f>IFERROR(VLOOKUP(G21,$AS$70:$AU$79,2,FALSE),"")</f>
        <v/>
      </c>
      <c r="R21" s="189" t="str">
        <f t="shared" ref="R21:R30" si="4">IF(ISERROR(I21*IF(O21= "",1,O21)*Q21),"",ROUND(I21*IF(O21= "",1,O21)*Q21,1))</f>
        <v/>
      </c>
      <c r="S21" s="688">
        <v>265</v>
      </c>
      <c r="T21" s="19" t="str">
        <f t="shared" ref="T21:T30" si="5">IF(ISERROR(R21*S21),"",ROUND(R21*S21,1))</f>
        <v/>
      </c>
      <c r="V21" s="3">
        <v>6.9E-10</v>
      </c>
      <c r="W21" s="3">
        <v>6.9E-10</v>
      </c>
      <c r="AA21" s="15"/>
      <c r="AB21" s="122" t="e">
        <f>IF(G31="","",VLOOKUP(G31,$AF$10:$AH$42,3,FALSE))</f>
        <v>#N/A</v>
      </c>
      <c r="AC21" s="130" t="e">
        <f>IF(G31="","",IF(VLOOKUP(G31,$AF$10:$AI$43,4,FALSE)="固体燃料",U21,IF(VLOOKUP(G31,$AF$10:$AI$43,4,FALSE)="液体燃料",V21,IF(VLOOKUP(G31,$AF$10:$AI$43,4,FALSE)="気体燃料",W21,""))))</f>
        <v>#N/A</v>
      </c>
      <c r="AK21" s="3" t="s">
        <v>9811</v>
      </c>
      <c r="AL21" s="3" t="s">
        <v>195</v>
      </c>
      <c r="AM21" s="3" t="s">
        <v>9812</v>
      </c>
      <c r="AN21" s="3" t="s">
        <v>59</v>
      </c>
      <c r="AO21" s="3" t="s">
        <v>9813</v>
      </c>
      <c r="AQ21" s="110" t="s">
        <v>9811</v>
      </c>
      <c r="AS21" s="3" t="s">
        <v>9841</v>
      </c>
      <c r="AT21" s="3" t="s">
        <v>194</v>
      </c>
      <c r="AU21" s="3" t="s">
        <v>9842</v>
      </c>
      <c r="AV21" s="671" t="s">
        <v>9843</v>
      </c>
      <c r="AW21" s="110" t="s">
        <v>9969</v>
      </c>
    </row>
    <row r="22" spans="1:51" ht="14.25" customHeight="1">
      <c r="A22" s="81"/>
      <c r="B22" s="82"/>
      <c r="C22" s="1322"/>
      <c r="D22" s="732"/>
      <c r="E22" s="1340"/>
      <c r="F22" s="14"/>
      <c r="G22" s="102"/>
      <c r="H22" s="103"/>
      <c r="I22" s="17"/>
      <c r="J22" s="8" t="str">
        <f t="shared" si="1"/>
        <v/>
      </c>
      <c r="K22" s="9"/>
      <c r="L22" s="63"/>
      <c r="M22" s="63"/>
      <c r="N22" s="9"/>
      <c r="O22" s="18" t="str">
        <f t="shared" si="3"/>
        <v/>
      </c>
      <c r="P22" s="9"/>
      <c r="Q22" s="123" t="str">
        <f>IFERROR(VLOOKUP(G22,$AS$70:$AU$79,2,FALSE),"")</f>
        <v/>
      </c>
      <c r="R22" s="189" t="str">
        <f t="shared" si="4"/>
        <v/>
      </c>
      <c r="S22" s="688">
        <v>265</v>
      </c>
      <c r="T22" s="19" t="str">
        <f t="shared" si="5"/>
        <v/>
      </c>
      <c r="U22" s="3">
        <f>U21</f>
        <v>0</v>
      </c>
      <c r="V22" s="3">
        <f>V21</f>
        <v>6.9E-10</v>
      </c>
      <c r="W22" s="3">
        <f>W21</f>
        <v>6.9E-10</v>
      </c>
      <c r="X22" s="3">
        <f>X21</f>
        <v>0</v>
      </c>
      <c r="Y22" s="3">
        <f>Y21</f>
        <v>0</v>
      </c>
      <c r="AA22" s="15"/>
      <c r="AB22" s="122"/>
      <c r="AC22" s="130"/>
      <c r="AK22" s="3" t="s">
        <v>9815</v>
      </c>
      <c r="AL22" s="3" t="s">
        <v>195</v>
      </c>
      <c r="AM22" s="3" t="s">
        <v>9816</v>
      </c>
      <c r="AN22" s="3" t="s">
        <v>59</v>
      </c>
      <c r="AO22" s="3" t="s">
        <v>9813</v>
      </c>
      <c r="AQ22" s="110" t="s">
        <v>9815</v>
      </c>
      <c r="AS22" s="3" t="s">
        <v>9845</v>
      </c>
      <c r="AT22" s="3" t="s">
        <v>8079</v>
      </c>
      <c r="AU22" s="3" t="s">
        <v>9846</v>
      </c>
      <c r="AV22" s="671" t="s">
        <v>9843</v>
      </c>
      <c r="AW22" s="110" t="s">
        <v>9969</v>
      </c>
    </row>
    <row r="23" spans="1:51" ht="14.25" customHeight="1">
      <c r="A23" s="81"/>
      <c r="B23" s="82"/>
      <c r="C23" s="1322"/>
      <c r="D23" s="732"/>
      <c r="E23" s="1340"/>
      <c r="F23" s="14"/>
      <c r="G23" s="102"/>
      <c r="H23" s="103"/>
      <c r="I23" s="17"/>
      <c r="J23" s="8" t="str">
        <f t="shared" si="1"/>
        <v/>
      </c>
      <c r="K23" s="9"/>
      <c r="L23" s="63"/>
      <c r="M23" s="63"/>
      <c r="N23" s="9"/>
      <c r="O23" s="18" t="str">
        <f t="shared" si="3"/>
        <v/>
      </c>
      <c r="P23" s="9"/>
      <c r="Q23" s="123" t="str">
        <f>IFERROR(VLOOKUP(G23,$AS$70:$AU$79,2,FALSE),"")</f>
        <v/>
      </c>
      <c r="R23" s="189" t="str">
        <f t="shared" si="4"/>
        <v/>
      </c>
      <c r="S23" s="688">
        <v>265</v>
      </c>
      <c r="T23" s="19" t="str">
        <f t="shared" si="5"/>
        <v/>
      </c>
      <c r="U23" s="3">
        <f>U21</f>
        <v>0</v>
      </c>
      <c r="V23" s="3">
        <f>V21</f>
        <v>6.9E-10</v>
      </c>
      <c r="W23" s="3">
        <f>W21</f>
        <v>6.9E-10</v>
      </c>
      <c r="X23" s="3">
        <f>X21</f>
        <v>0</v>
      </c>
      <c r="Y23" s="3">
        <f>Y21</f>
        <v>0</v>
      </c>
      <c r="AA23" s="15"/>
      <c r="AB23" s="122"/>
      <c r="AC23" s="130"/>
      <c r="AK23" s="3" t="s">
        <v>9818</v>
      </c>
      <c r="AL23" s="3" t="s">
        <v>195</v>
      </c>
      <c r="AM23" s="3" t="s">
        <v>9819</v>
      </c>
      <c r="AN23" s="3" t="s">
        <v>59</v>
      </c>
      <c r="AO23" s="3" t="s">
        <v>9813</v>
      </c>
      <c r="AQ23" s="110" t="s">
        <v>9818</v>
      </c>
      <c r="AS23" s="3" t="s">
        <v>9848</v>
      </c>
      <c r="AT23" s="3" t="s">
        <v>194</v>
      </c>
      <c r="AU23" s="3" t="s">
        <v>9849</v>
      </c>
      <c r="AV23" s="671" t="s">
        <v>9843</v>
      </c>
      <c r="AW23" s="110" t="s">
        <v>9969</v>
      </c>
    </row>
    <row r="24" spans="1:51" ht="14.25" customHeight="1">
      <c r="A24" s="81"/>
      <c r="B24" s="82"/>
      <c r="C24" s="1322"/>
      <c r="D24" s="732"/>
      <c r="E24" s="1341"/>
      <c r="F24" s="14"/>
      <c r="G24" s="102"/>
      <c r="H24" s="103"/>
      <c r="I24" s="17"/>
      <c r="J24" s="8" t="str">
        <f t="shared" si="1"/>
        <v/>
      </c>
      <c r="K24" s="9"/>
      <c r="L24" s="63"/>
      <c r="M24" s="63"/>
      <c r="N24" s="9"/>
      <c r="O24" s="18" t="str">
        <f t="shared" si="3"/>
        <v/>
      </c>
      <c r="P24" s="9"/>
      <c r="Q24" s="123" t="str">
        <f>IFERROR(VLOOKUP(G24,$AS$70:$AU$79,2,FALSE),"")</f>
        <v/>
      </c>
      <c r="R24" s="189" t="str">
        <f t="shared" si="4"/>
        <v/>
      </c>
      <c r="S24" s="688">
        <v>265</v>
      </c>
      <c r="T24" s="19" t="str">
        <f t="shared" si="5"/>
        <v/>
      </c>
      <c r="V24" s="3">
        <v>6.9E-10</v>
      </c>
      <c r="W24" s="3">
        <v>6.9E-10</v>
      </c>
      <c r="AA24" s="15"/>
      <c r="AB24" s="122" t="e">
        <f>IF(G34="","",VLOOKUP(G34,$AF$10:$AH$42,3,FALSE))</f>
        <v>#N/A</v>
      </c>
      <c r="AC24" s="130" t="e">
        <f>IF(G34="","",IF(VLOOKUP(G34,$AF$10:$AI$43,4,FALSE)="固体燃料",U24,IF(VLOOKUP(G34,$AF$10:$AI$43,4,FALSE)="液体燃料",V24,IF(VLOOKUP(G34,$AF$10:$AI$43,4,FALSE)="気体燃料",W24,""))))</f>
        <v>#N/A</v>
      </c>
      <c r="AK24" s="3" t="s">
        <v>9820</v>
      </c>
      <c r="AL24" s="3" t="s">
        <v>195</v>
      </c>
      <c r="AM24" s="3" t="s">
        <v>9821</v>
      </c>
      <c r="AN24" s="3" t="s">
        <v>59</v>
      </c>
      <c r="AO24" s="3" t="s">
        <v>9813</v>
      </c>
      <c r="AQ24" s="110" t="s">
        <v>9820</v>
      </c>
      <c r="AS24" s="3" t="s">
        <v>9850</v>
      </c>
      <c r="AT24" s="3" t="s">
        <v>8079</v>
      </c>
      <c r="AU24" s="3" t="s">
        <v>9851</v>
      </c>
      <c r="AV24" s="671" t="s">
        <v>9843</v>
      </c>
      <c r="AW24" s="110" t="s">
        <v>9969</v>
      </c>
    </row>
    <row r="25" spans="1:51" ht="14.25" customHeight="1">
      <c r="A25" s="81"/>
      <c r="B25" s="82"/>
      <c r="C25" s="1322"/>
      <c r="D25" s="732"/>
      <c r="E25" s="1339" t="s">
        <v>9978</v>
      </c>
      <c r="F25" s="14"/>
      <c r="G25" s="733" t="s">
        <v>9852</v>
      </c>
      <c r="H25" s="103"/>
      <c r="I25" s="17"/>
      <c r="J25" s="8" t="str">
        <f t="shared" si="1"/>
        <v>m3</v>
      </c>
      <c r="K25" s="9"/>
      <c r="L25" s="63"/>
      <c r="M25" s="63"/>
      <c r="N25" s="9"/>
      <c r="O25" s="18" t="str">
        <f t="shared" si="3"/>
        <v>18.4</v>
      </c>
      <c r="P25" s="9"/>
      <c r="Q25" s="123">
        <v>4.6999999999999997E-8</v>
      </c>
      <c r="R25" s="189">
        <f t="shared" si="4"/>
        <v>0</v>
      </c>
      <c r="S25" s="688">
        <v>265</v>
      </c>
      <c r="T25" s="19">
        <f t="shared" si="5"/>
        <v>0</v>
      </c>
      <c r="U25" s="3">
        <v>6.6000000000000003E-7</v>
      </c>
      <c r="V25" s="3">
        <v>9.9999999999999995E-7</v>
      </c>
      <c r="W25" s="3">
        <v>1.4000000000000001E-7</v>
      </c>
      <c r="AA25" s="15"/>
      <c r="AB25" s="122" t="str">
        <f>IF(G35="","",VLOOKUP(G35,$AF$10:$AH$42,3,FALSE))</f>
        <v/>
      </c>
      <c r="AC25" s="130" t="str">
        <f>IF(G35="","",IF(VLOOKUP(G35,$AF$10:$AI$43,4,FALSE)="固体燃料",U25,IF(VLOOKUP(G35,$AF$10:$AI$43,4,FALSE)="液体燃料",V25,IF(VLOOKUP(G35,$AF$10:$AI$43,4,FALSE)="気体燃料",W25,""))))</f>
        <v/>
      </c>
      <c r="AK25" s="3" t="s">
        <v>8077</v>
      </c>
      <c r="AL25" s="3" t="s">
        <v>195</v>
      </c>
      <c r="AM25" s="3" t="s">
        <v>9823</v>
      </c>
      <c r="AN25" s="3" t="s">
        <v>59</v>
      </c>
      <c r="AO25" s="3" t="s">
        <v>9813</v>
      </c>
      <c r="AQ25" s="110" t="s">
        <v>8077</v>
      </c>
      <c r="AS25" s="3" t="s">
        <v>9852</v>
      </c>
      <c r="AT25" s="3" t="s">
        <v>8079</v>
      </c>
      <c r="AU25" s="3" t="s">
        <v>9853</v>
      </c>
      <c r="AV25" s="671" t="s">
        <v>9843</v>
      </c>
      <c r="AW25" s="110" t="s">
        <v>9969</v>
      </c>
    </row>
    <row r="26" spans="1:51" ht="14.25" customHeight="1">
      <c r="A26" s="81"/>
      <c r="B26" s="82"/>
      <c r="C26" s="1322"/>
      <c r="D26" s="732"/>
      <c r="E26" s="1341"/>
      <c r="F26" s="14"/>
      <c r="G26" s="733" t="s">
        <v>9854</v>
      </c>
      <c r="H26" s="103"/>
      <c r="I26" s="17"/>
      <c r="J26" s="8" t="str">
        <f t="shared" si="1"/>
        <v>m3</v>
      </c>
      <c r="K26" s="9"/>
      <c r="L26" s="63"/>
      <c r="M26" s="63"/>
      <c r="N26" s="9"/>
      <c r="O26" s="18" t="str">
        <f t="shared" si="3"/>
        <v>3.23</v>
      </c>
      <c r="P26" s="9"/>
      <c r="Q26" s="123">
        <v>4.6999999999999997E-8</v>
      </c>
      <c r="R26" s="189">
        <f t="shared" si="4"/>
        <v>0</v>
      </c>
      <c r="S26" s="688">
        <v>265</v>
      </c>
      <c r="T26" s="19">
        <f t="shared" si="5"/>
        <v>0</v>
      </c>
      <c r="U26" s="3">
        <f>U25</f>
        <v>6.6000000000000003E-7</v>
      </c>
      <c r="V26" s="3">
        <f>V25</f>
        <v>9.9999999999999995E-7</v>
      </c>
      <c r="W26" s="3">
        <f>W25</f>
        <v>1.4000000000000001E-7</v>
      </c>
      <c r="X26" s="3">
        <f>X25</f>
        <v>0</v>
      </c>
      <c r="Y26" s="3">
        <f>Y25</f>
        <v>0</v>
      </c>
      <c r="AA26" s="15"/>
      <c r="AB26" s="122"/>
      <c r="AC26" s="130"/>
      <c r="AK26" s="3" t="s">
        <v>61</v>
      </c>
      <c r="AL26" s="3" t="s">
        <v>195</v>
      </c>
      <c r="AM26" s="3" t="s">
        <v>9824</v>
      </c>
      <c r="AN26" s="3" t="s">
        <v>59</v>
      </c>
      <c r="AO26" s="3" t="s">
        <v>9813</v>
      </c>
      <c r="AQ26" s="110" t="s">
        <v>61</v>
      </c>
      <c r="AS26" s="3" t="s">
        <v>9854</v>
      </c>
      <c r="AT26" s="3" t="s">
        <v>8079</v>
      </c>
      <c r="AU26" s="3" t="s">
        <v>9855</v>
      </c>
      <c r="AV26" s="671" t="s">
        <v>9843</v>
      </c>
      <c r="AW26" s="110" t="s">
        <v>9969</v>
      </c>
    </row>
    <row r="27" spans="1:51" ht="14.25" customHeight="1">
      <c r="A27" s="81"/>
      <c r="B27" s="82"/>
      <c r="C27" s="1322"/>
      <c r="D27" s="732"/>
      <c r="E27" s="1333" t="s">
        <v>9979</v>
      </c>
      <c r="F27" s="14"/>
      <c r="G27" s="102"/>
      <c r="H27" s="103"/>
      <c r="I27" s="17"/>
      <c r="J27" s="8" t="str">
        <f t="shared" si="1"/>
        <v/>
      </c>
      <c r="K27" s="9"/>
      <c r="L27" s="63"/>
      <c r="M27" s="63"/>
      <c r="N27" s="9"/>
      <c r="O27" s="18" t="str">
        <f t="shared" si="3"/>
        <v/>
      </c>
      <c r="P27" s="9"/>
      <c r="Q27" s="123" t="str">
        <f>IFERROR(VLOOKUP(G27,$AV$70:$AW$98,2,FALSE),"")</f>
        <v/>
      </c>
      <c r="R27" s="189" t="str">
        <f t="shared" si="4"/>
        <v/>
      </c>
      <c r="S27" s="688">
        <v>265</v>
      </c>
      <c r="T27" s="19" t="str">
        <f t="shared" si="5"/>
        <v/>
      </c>
      <c r="U27" s="3">
        <f>U25</f>
        <v>6.6000000000000003E-7</v>
      </c>
      <c r="V27" s="3">
        <f>V25</f>
        <v>9.9999999999999995E-7</v>
      </c>
      <c r="W27" s="3">
        <f>W25</f>
        <v>1.4000000000000001E-7</v>
      </c>
      <c r="X27" s="3">
        <f>X25</f>
        <v>0</v>
      </c>
      <c r="Y27" s="3">
        <f>Y25</f>
        <v>0</v>
      </c>
      <c r="AA27" s="15"/>
      <c r="AB27" s="122"/>
      <c r="AC27" s="130"/>
      <c r="AK27" s="3" t="s">
        <v>9827</v>
      </c>
      <c r="AL27" s="3" t="s">
        <v>195</v>
      </c>
      <c r="AM27" s="3" t="s">
        <v>9828</v>
      </c>
      <c r="AN27" s="3" t="s">
        <v>59</v>
      </c>
      <c r="AO27" s="3" t="s">
        <v>9813</v>
      </c>
      <c r="AQ27" s="110" t="s">
        <v>9827</v>
      </c>
      <c r="AS27" s="3" t="s">
        <v>8086</v>
      </c>
      <c r="AT27" s="3" t="s">
        <v>8079</v>
      </c>
      <c r="AU27" s="3" t="s">
        <v>9857</v>
      </c>
      <c r="AV27" s="671" t="s">
        <v>9843</v>
      </c>
      <c r="AW27" s="110" t="s">
        <v>9969</v>
      </c>
    </row>
    <row r="28" spans="1:51" ht="14.25" customHeight="1">
      <c r="A28" s="81"/>
      <c r="B28" s="82"/>
      <c r="C28" s="1322"/>
      <c r="D28" s="732"/>
      <c r="E28" s="1334"/>
      <c r="F28" s="14"/>
      <c r="G28" s="102"/>
      <c r="H28" s="103"/>
      <c r="I28" s="17"/>
      <c r="J28" s="8" t="str">
        <f t="shared" si="1"/>
        <v/>
      </c>
      <c r="K28" s="9"/>
      <c r="L28" s="63"/>
      <c r="M28" s="63"/>
      <c r="N28" s="9"/>
      <c r="O28" s="18" t="str">
        <f t="shared" si="3"/>
        <v/>
      </c>
      <c r="P28" s="9"/>
      <c r="Q28" s="123" t="str">
        <f>IFERROR(VLOOKUP(G28,$AV$70:$AW$98,2,FALSE),"")</f>
        <v/>
      </c>
      <c r="R28" s="189" t="str">
        <f t="shared" si="4"/>
        <v/>
      </c>
      <c r="S28" s="688">
        <v>265</v>
      </c>
      <c r="T28" s="19" t="str">
        <f t="shared" si="5"/>
        <v/>
      </c>
      <c r="U28" s="3">
        <v>6.6000000000000003E-7</v>
      </c>
      <c r="V28" s="3">
        <v>9.9999999999999995E-7</v>
      </c>
      <c r="W28" s="3">
        <v>1.4000000000000001E-7</v>
      </c>
      <c r="AA28" s="15"/>
      <c r="AB28" s="122" t="str">
        <f>IF(G38="","",VLOOKUP(G38,$AF$10:$AH$42,3,FALSE))</f>
        <v/>
      </c>
      <c r="AC28" s="130" t="str">
        <f>IF(G38="","",IF(VLOOKUP(G38,$AF$10:$AI$43,4,FALSE)="固体燃料",U28,IF(VLOOKUP(G38,$AF$10:$AI$43,4,FALSE)="液体燃料",V28,IF(VLOOKUP(G38,$AF$10:$AI$43,4,FALSE)="気体燃料",W28,""))))</f>
        <v/>
      </c>
      <c r="AK28" s="3" t="s">
        <v>9831</v>
      </c>
      <c r="AL28" s="3" t="s">
        <v>195</v>
      </c>
      <c r="AM28" s="3" t="s">
        <v>9832</v>
      </c>
      <c r="AN28" s="3" t="s">
        <v>59</v>
      </c>
      <c r="AO28" s="3" t="s">
        <v>9813</v>
      </c>
      <c r="AQ28" s="110" t="s">
        <v>9831</v>
      </c>
      <c r="AS28" s="3" t="s">
        <v>9858</v>
      </c>
      <c r="AT28" s="3" t="s">
        <v>8079</v>
      </c>
      <c r="AU28" s="3" t="s">
        <v>9859</v>
      </c>
      <c r="AV28" s="671" t="s">
        <v>9843</v>
      </c>
      <c r="AW28" s="110" t="s">
        <v>9969</v>
      </c>
    </row>
    <row r="29" spans="1:51" ht="14.25" customHeight="1">
      <c r="A29" s="81"/>
      <c r="B29" s="82"/>
      <c r="C29" s="1322"/>
      <c r="D29" s="732"/>
      <c r="E29" s="1334"/>
      <c r="F29" s="14"/>
      <c r="G29" s="102"/>
      <c r="H29" s="103"/>
      <c r="I29" s="17"/>
      <c r="J29" s="8" t="str">
        <f t="shared" si="1"/>
        <v/>
      </c>
      <c r="K29" s="9"/>
      <c r="L29" s="63"/>
      <c r="M29" s="63"/>
      <c r="N29" s="9"/>
      <c r="O29" s="18" t="str">
        <f t="shared" si="3"/>
        <v/>
      </c>
      <c r="P29" s="9"/>
      <c r="Q29" s="123" t="str">
        <f>IFERROR(VLOOKUP(G29,$AV$70:$AW$98,2,FALSE),"")</f>
        <v/>
      </c>
      <c r="R29" s="189" t="str">
        <f t="shared" si="4"/>
        <v/>
      </c>
      <c r="S29" s="688">
        <v>265</v>
      </c>
      <c r="T29" s="19" t="str">
        <f t="shared" si="5"/>
        <v/>
      </c>
      <c r="U29" s="3">
        <v>6.6000000000000003E-7</v>
      </c>
      <c r="V29" s="3">
        <v>9.9999999999999995E-7</v>
      </c>
      <c r="W29" s="3">
        <v>1.4000000000000001E-7</v>
      </c>
      <c r="AA29" s="15"/>
      <c r="AB29" s="122" t="str">
        <f>IF(G39="","",VLOOKUP(G39,$AF$10:$AH$42,3,FALSE))</f>
        <v/>
      </c>
      <c r="AC29" s="130" t="str">
        <f>IF(G39="","",IF(VLOOKUP(G39,$AF$10:$AI$43,4,FALSE)="固体燃料",U29,IF(VLOOKUP(G39,$AF$10:$AI$43,4,FALSE)="液体燃料",V29,IF(VLOOKUP(G39,$AF$10:$AI$43,4,FALSE)="気体燃料",W29,""))))</f>
        <v/>
      </c>
      <c r="AK29" s="3" t="s">
        <v>9835</v>
      </c>
      <c r="AL29" s="3" t="s">
        <v>195</v>
      </c>
      <c r="AM29" s="3" t="s">
        <v>9836</v>
      </c>
      <c r="AN29" s="3" t="s">
        <v>59</v>
      </c>
      <c r="AO29" s="3" t="s">
        <v>9813</v>
      </c>
      <c r="AQ29" s="110" t="s">
        <v>9835</v>
      </c>
      <c r="AS29" s="3" t="s">
        <v>9860</v>
      </c>
      <c r="AT29" s="3" t="s">
        <v>8079</v>
      </c>
      <c r="AU29" s="3" t="s">
        <v>9808</v>
      </c>
      <c r="AV29" s="671" t="s">
        <v>9843</v>
      </c>
      <c r="AW29" s="110" t="s">
        <v>9969</v>
      </c>
    </row>
    <row r="30" spans="1:51" ht="14.25" customHeight="1">
      <c r="A30" s="81"/>
      <c r="B30" s="82"/>
      <c r="C30" s="1322"/>
      <c r="D30" s="732"/>
      <c r="E30" s="1335"/>
      <c r="F30" s="14"/>
      <c r="G30" s="102"/>
      <c r="H30" s="103"/>
      <c r="I30" s="17"/>
      <c r="J30" s="8" t="str">
        <f t="shared" si="1"/>
        <v/>
      </c>
      <c r="K30" s="9"/>
      <c r="L30" s="63"/>
      <c r="M30" s="63"/>
      <c r="N30" s="9"/>
      <c r="O30" s="18" t="str">
        <f t="shared" si="3"/>
        <v/>
      </c>
      <c r="P30" s="9"/>
      <c r="Q30" s="123" t="str">
        <f>IFERROR(VLOOKUP(G30,$AV$70:$AW$98,2,FALSE),"")</f>
        <v/>
      </c>
      <c r="R30" s="189" t="str">
        <f t="shared" si="4"/>
        <v/>
      </c>
      <c r="S30" s="688">
        <v>265</v>
      </c>
      <c r="T30" s="19" t="str">
        <f t="shared" si="5"/>
        <v/>
      </c>
      <c r="U30" s="3">
        <f>U29</f>
        <v>6.6000000000000003E-7</v>
      </c>
      <c r="V30" s="3">
        <f>V29</f>
        <v>9.9999999999999995E-7</v>
      </c>
      <c r="W30" s="3">
        <f>W29</f>
        <v>1.4000000000000001E-7</v>
      </c>
      <c r="X30" s="3">
        <f>X29</f>
        <v>0</v>
      </c>
      <c r="Y30" s="3">
        <f>Y29</f>
        <v>0</v>
      </c>
      <c r="AA30" s="15"/>
      <c r="AB30" s="122"/>
      <c r="AC30" s="130"/>
      <c r="AK30" s="3" t="s">
        <v>9838</v>
      </c>
      <c r="AL30" s="3" t="s">
        <v>195</v>
      </c>
      <c r="AM30" s="3" t="s">
        <v>9839</v>
      </c>
      <c r="AN30" s="3" t="s">
        <v>59</v>
      </c>
      <c r="AO30" s="3" t="s">
        <v>9813</v>
      </c>
      <c r="AQ30" s="110" t="s">
        <v>9838</v>
      </c>
      <c r="AS30" s="3" t="s">
        <v>9866</v>
      </c>
      <c r="AT30" s="3" t="s">
        <v>195</v>
      </c>
      <c r="AU30" s="3" t="s">
        <v>9839</v>
      </c>
      <c r="AV30" s="671" t="s">
        <v>9966</v>
      </c>
      <c r="AW30" s="110" t="s">
        <v>9967</v>
      </c>
    </row>
    <row r="31" spans="1:51" ht="14.25" customHeight="1">
      <c r="A31" s="81"/>
      <c r="B31" s="82"/>
      <c r="C31" s="1322"/>
      <c r="D31" s="732"/>
      <c r="E31" s="1333" t="s">
        <v>9980</v>
      </c>
      <c r="F31" s="637"/>
      <c r="G31" s="127" t="s">
        <v>9794</v>
      </c>
      <c r="H31" s="103"/>
      <c r="I31" s="17"/>
      <c r="J31" s="8" t="str">
        <f t="shared" si="1"/>
        <v>kg</v>
      </c>
      <c r="K31" s="9"/>
      <c r="L31" s="63" t="s">
        <v>28</v>
      </c>
      <c r="M31" s="63" t="s">
        <v>28</v>
      </c>
      <c r="N31" s="9"/>
      <c r="O31" s="18" t="str">
        <f t="shared" si="3"/>
        <v>29.0</v>
      </c>
      <c r="P31" s="9"/>
      <c r="Q31" s="123">
        <v>7.3000000000000004E-6</v>
      </c>
      <c r="R31" s="189">
        <f t="shared" si="0"/>
        <v>0</v>
      </c>
      <c r="S31" s="688">
        <v>265</v>
      </c>
      <c r="T31" s="19">
        <f t="shared" si="2"/>
        <v>0</v>
      </c>
      <c r="U31" s="3">
        <f>U29</f>
        <v>6.6000000000000003E-7</v>
      </c>
      <c r="V31" s="3">
        <f>V29</f>
        <v>9.9999999999999995E-7</v>
      </c>
      <c r="W31" s="3">
        <f>W29</f>
        <v>1.4000000000000001E-7</v>
      </c>
      <c r="X31" s="3">
        <f>X29</f>
        <v>0</v>
      </c>
      <c r="Y31" s="3">
        <f>Y29</f>
        <v>0</v>
      </c>
      <c r="AA31" s="15"/>
      <c r="AB31" s="122"/>
      <c r="AC31" s="130"/>
      <c r="AK31" s="3" t="s">
        <v>9841</v>
      </c>
      <c r="AL31" s="3" t="s">
        <v>194</v>
      </c>
      <c r="AM31" s="3" t="s">
        <v>9842</v>
      </c>
      <c r="AN31" s="3" t="s">
        <v>58</v>
      </c>
      <c r="AO31" s="3" t="s">
        <v>9843</v>
      </c>
      <c r="AQ31" s="110" t="s">
        <v>9841</v>
      </c>
      <c r="AS31" s="3" t="s">
        <v>9867</v>
      </c>
      <c r="AT31" s="3" t="s">
        <v>195</v>
      </c>
      <c r="AU31" s="3" t="s">
        <v>9828</v>
      </c>
      <c r="AV31" s="671" t="s">
        <v>9966</v>
      </c>
      <c r="AW31" s="110" t="s">
        <v>9967</v>
      </c>
    </row>
    <row r="32" spans="1:51" ht="14.25" customHeight="1">
      <c r="A32" s="81"/>
      <c r="B32" s="82"/>
      <c r="C32" s="1322"/>
      <c r="D32" s="732"/>
      <c r="E32" s="1334"/>
      <c r="F32" s="637"/>
      <c r="G32" s="127" t="s">
        <v>9798</v>
      </c>
      <c r="H32" s="103"/>
      <c r="I32" s="17"/>
      <c r="J32" s="8" t="str">
        <f t="shared" si="1"/>
        <v>kg</v>
      </c>
      <c r="K32" s="9"/>
      <c r="L32" s="63" t="s">
        <v>28</v>
      </c>
      <c r="M32" s="63" t="s">
        <v>28</v>
      </c>
      <c r="N32" s="9"/>
      <c r="O32" s="18" t="str">
        <f t="shared" si="3"/>
        <v>34.1</v>
      </c>
      <c r="P32" s="9"/>
      <c r="Q32" s="123">
        <v>7.3000000000000004E-6</v>
      </c>
      <c r="R32" s="189">
        <f t="shared" si="0"/>
        <v>0</v>
      </c>
      <c r="S32" s="688">
        <v>265</v>
      </c>
      <c r="T32" s="19">
        <f t="shared" si="2"/>
        <v>0</v>
      </c>
      <c r="U32" s="3">
        <v>6.6000000000000003E-7</v>
      </c>
      <c r="V32" s="3">
        <v>9.9999999999999995E-7</v>
      </c>
      <c r="W32" s="3">
        <v>1.4000000000000001E-7</v>
      </c>
      <c r="AA32" s="15"/>
      <c r="AB32" s="122" t="str">
        <f>IF(G42="","",VLOOKUP(G42,$AF$10:$AH$42,3,FALSE))</f>
        <v/>
      </c>
      <c r="AC32" s="130" t="str">
        <f>IF(G42="","",IF(VLOOKUP(G42,$AF$10:$AI$43,4,FALSE)="固体燃料",U32,IF(VLOOKUP(G42,$AF$10:$AI$43,4,FALSE)="液体燃料",V32,IF(VLOOKUP(G42,$AF$10:$AI$43,4,FALSE)="気体燃料",W32,""))))</f>
        <v/>
      </c>
      <c r="AK32" s="3" t="s">
        <v>9845</v>
      </c>
      <c r="AL32" s="3" t="s">
        <v>8079</v>
      </c>
      <c r="AM32" s="3" t="s">
        <v>9846</v>
      </c>
      <c r="AN32" s="3" t="s">
        <v>58</v>
      </c>
      <c r="AO32" s="3" t="s">
        <v>9843</v>
      </c>
      <c r="AQ32" s="110" t="s">
        <v>9845</v>
      </c>
      <c r="AS32" s="3" t="s">
        <v>9825</v>
      </c>
      <c r="AT32" s="3" t="s">
        <v>562</v>
      </c>
      <c r="AU32" s="3" t="s">
        <v>9826</v>
      </c>
      <c r="AV32" s="671" t="s">
        <v>9970</v>
      </c>
      <c r="AW32" s="110" t="s">
        <v>9971</v>
      </c>
    </row>
    <row r="33" spans="1:49" ht="14.25" customHeight="1">
      <c r="A33" s="81"/>
      <c r="B33" s="82"/>
      <c r="C33" s="1322"/>
      <c r="D33" s="732"/>
      <c r="E33" s="1334"/>
      <c r="F33" s="637"/>
      <c r="G33" s="127" t="s">
        <v>9802</v>
      </c>
      <c r="H33" s="103"/>
      <c r="I33" s="17"/>
      <c r="J33" s="8" t="str">
        <f t="shared" si="1"/>
        <v>kg</v>
      </c>
      <c r="K33" s="9"/>
      <c r="L33" s="63" t="s">
        <v>28</v>
      </c>
      <c r="M33" s="63" t="s">
        <v>28</v>
      </c>
      <c r="N33" s="9"/>
      <c r="O33" s="18" t="str">
        <f t="shared" si="3"/>
        <v>37.3</v>
      </c>
      <c r="P33" s="9"/>
      <c r="Q33" s="123">
        <v>7.3000000000000004E-6</v>
      </c>
      <c r="R33" s="189">
        <f t="shared" si="0"/>
        <v>0</v>
      </c>
      <c r="S33" s="688">
        <v>265</v>
      </c>
      <c r="T33" s="19">
        <f t="shared" si="2"/>
        <v>0</v>
      </c>
      <c r="U33" s="3">
        <v>6.6000000000000003E-7</v>
      </c>
      <c r="V33" s="3">
        <v>9.9999999999999995E-7</v>
      </c>
      <c r="W33" s="3">
        <v>1.4000000000000001E-7</v>
      </c>
      <c r="AA33" s="15"/>
      <c r="AB33" s="122" t="str">
        <f>IF(G43="","",VLOOKUP(G43,$AF$10:$AH$42,3,FALSE))</f>
        <v/>
      </c>
      <c r="AC33" s="130" t="str">
        <f>IF(G43="","",IF(VLOOKUP(G43,$AF$10:$AI$43,4,FALSE)="固体燃料",U33,IF(VLOOKUP(G43,$AF$10:$AI$43,4,FALSE)="液体燃料",V33,IF(VLOOKUP(G43,$AF$10:$AI$43,4,FALSE)="気体燃料",W33,""))))</f>
        <v/>
      </c>
      <c r="AK33" s="3" t="s">
        <v>9848</v>
      </c>
      <c r="AL33" s="3" t="s">
        <v>194</v>
      </c>
      <c r="AM33" s="3" t="s">
        <v>9849</v>
      </c>
      <c r="AN33" s="3" t="s">
        <v>58</v>
      </c>
      <c r="AO33" s="3" t="s">
        <v>9843</v>
      </c>
      <c r="AQ33" s="110" t="s">
        <v>9848</v>
      </c>
      <c r="AS33" s="3" t="s">
        <v>9829</v>
      </c>
      <c r="AT33" s="3" t="s">
        <v>562</v>
      </c>
      <c r="AU33" s="3" t="s">
        <v>9830</v>
      </c>
      <c r="AV33" s="671" t="s">
        <v>9970</v>
      </c>
      <c r="AW33" s="110" t="s">
        <v>9971</v>
      </c>
    </row>
    <row r="34" spans="1:49" ht="14.25" customHeight="1">
      <c r="A34" s="81"/>
      <c r="B34" s="82"/>
      <c r="C34" s="1322"/>
      <c r="D34" s="732"/>
      <c r="E34" s="1335"/>
      <c r="F34" s="637"/>
      <c r="G34" s="127" t="s">
        <v>9807</v>
      </c>
      <c r="H34" s="103"/>
      <c r="I34" s="17"/>
      <c r="J34" s="8" t="str">
        <f t="shared" si="1"/>
        <v>kg</v>
      </c>
      <c r="K34" s="9"/>
      <c r="L34" s="63"/>
      <c r="M34" s="63"/>
      <c r="N34" s="9"/>
      <c r="O34" s="18" t="str">
        <f t="shared" si="3"/>
        <v>40.0</v>
      </c>
      <c r="P34" s="9"/>
      <c r="Q34" s="123">
        <v>7.3000000000000004E-6</v>
      </c>
      <c r="R34" s="189">
        <f t="shared" si="0"/>
        <v>0</v>
      </c>
      <c r="S34" s="688">
        <v>265</v>
      </c>
      <c r="T34" s="19">
        <f>IF(ISERROR(R34*S34),"",ROUND(R34*S34,1))</f>
        <v>0</v>
      </c>
      <c r="U34" s="3">
        <f>U33</f>
        <v>6.6000000000000003E-7</v>
      </c>
      <c r="V34" s="3">
        <f>V33</f>
        <v>9.9999999999999995E-7</v>
      </c>
      <c r="W34" s="3">
        <f>W33</f>
        <v>1.4000000000000001E-7</v>
      </c>
      <c r="X34" s="3">
        <f>X33</f>
        <v>0</v>
      </c>
      <c r="Y34" s="3">
        <f>Y33</f>
        <v>0</v>
      </c>
      <c r="AA34" s="15"/>
      <c r="AB34" s="122"/>
      <c r="AC34" s="130"/>
      <c r="AK34" s="3" t="s">
        <v>9850</v>
      </c>
      <c r="AL34" s="3" t="s">
        <v>8079</v>
      </c>
      <c r="AM34" s="3" t="s">
        <v>9851</v>
      </c>
      <c r="AN34" s="3" t="s">
        <v>58</v>
      </c>
      <c r="AO34" s="3" t="s">
        <v>9843</v>
      </c>
      <c r="AQ34" s="110" t="s">
        <v>9850</v>
      </c>
      <c r="AS34" s="3" t="s">
        <v>9833</v>
      </c>
      <c r="AT34" s="3" t="s">
        <v>562</v>
      </c>
      <c r="AU34" s="3" t="s">
        <v>9826</v>
      </c>
      <c r="AV34" s="671" t="s">
        <v>9972</v>
      </c>
      <c r="AW34" s="110" t="s">
        <v>9973</v>
      </c>
    </row>
    <row r="35" spans="1:49" ht="14.25" customHeight="1">
      <c r="A35" s="81"/>
      <c r="B35" s="82"/>
      <c r="C35" s="1322"/>
      <c r="D35" s="732"/>
      <c r="E35" s="1333" t="s">
        <v>9981</v>
      </c>
      <c r="F35" s="14"/>
      <c r="G35" s="102"/>
      <c r="H35" s="103"/>
      <c r="I35" s="17"/>
      <c r="J35" s="8" t="str">
        <f t="shared" si="1"/>
        <v/>
      </c>
      <c r="K35" s="9"/>
      <c r="L35" s="63" t="s">
        <v>28</v>
      </c>
      <c r="M35" s="63" t="s">
        <v>28</v>
      </c>
      <c r="N35" s="9"/>
      <c r="O35" s="18" t="str">
        <f t="shared" si="3"/>
        <v/>
      </c>
      <c r="P35" s="9"/>
      <c r="Q35" s="123">
        <v>1.4000000000000001E-7</v>
      </c>
      <c r="R35" s="189">
        <f t="shared" si="0"/>
        <v>0</v>
      </c>
      <c r="S35" s="688">
        <v>265</v>
      </c>
      <c r="T35" s="19">
        <f t="shared" si="2"/>
        <v>0</v>
      </c>
      <c r="U35" s="3">
        <f>U33</f>
        <v>6.6000000000000003E-7</v>
      </c>
      <c r="V35" s="3">
        <f>V33</f>
        <v>9.9999999999999995E-7</v>
      </c>
      <c r="W35" s="3">
        <f>W33</f>
        <v>1.4000000000000001E-7</v>
      </c>
      <c r="X35" s="3">
        <f>X33</f>
        <v>0</v>
      </c>
      <c r="Y35" s="3">
        <f>Y33</f>
        <v>0</v>
      </c>
      <c r="AA35" s="15"/>
      <c r="AB35" s="122"/>
      <c r="AC35" s="130"/>
      <c r="AK35" s="3" t="s">
        <v>9852</v>
      </c>
      <c r="AL35" s="3" t="s">
        <v>8079</v>
      </c>
      <c r="AM35" s="3" t="s">
        <v>9853</v>
      </c>
      <c r="AN35" s="3" t="s">
        <v>58</v>
      </c>
      <c r="AO35" s="3" t="s">
        <v>9843</v>
      </c>
      <c r="AQ35" s="110" t="s">
        <v>9852</v>
      </c>
      <c r="AS35" s="3" t="s">
        <v>9982</v>
      </c>
      <c r="AT35" s="3" t="s">
        <v>562</v>
      </c>
      <c r="AU35" s="3" t="s">
        <v>9830</v>
      </c>
      <c r="AV35" s="671" t="s">
        <v>9972</v>
      </c>
      <c r="AW35" s="110" t="s">
        <v>9973</v>
      </c>
    </row>
    <row r="36" spans="1:49" ht="14.25" customHeight="1">
      <c r="A36" s="81"/>
      <c r="B36" s="82"/>
      <c r="C36" s="1322"/>
      <c r="D36" s="732"/>
      <c r="E36" s="1334"/>
      <c r="F36" s="14"/>
      <c r="G36" s="102"/>
      <c r="H36" s="103"/>
      <c r="I36" s="17"/>
      <c r="J36" s="8" t="str">
        <f t="shared" si="1"/>
        <v/>
      </c>
      <c r="K36" s="9"/>
      <c r="L36" s="63" t="s">
        <v>28</v>
      </c>
      <c r="M36" s="63" t="s">
        <v>28</v>
      </c>
      <c r="N36" s="9"/>
      <c r="O36" s="18" t="str">
        <f t="shared" si="3"/>
        <v/>
      </c>
      <c r="P36" s="9"/>
      <c r="Q36" s="123">
        <v>1.4000000000000001E-7</v>
      </c>
      <c r="R36" s="189">
        <f t="shared" si="0"/>
        <v>0</v>
      </c>
      <c r="S36" s="688">
        <v>265</v>
      </c>
      <c r="T36" s="19">
        <f t="shared" si="2"/>
        <v>0</v>
      </c>
      <c r="U36" s="3">
        <v>6.6000000000000003E-7</v>
      </c>
      <c r="V36" s="3">
        <v>9.9999999999999995E-7</v>
      </c>
      <c r="W36" s="3">
        <v>1.4000000000000001E-7</v>
      </c>
      <c r="AA36" s="15"/>
      <c r="AB36" s="122" t="str">
        <f>IF(G46="","",VLOOKUP(G46,$AF$10:$AH$42,3,FALSE))</f>
        <v/>
      </c>
      <c r="AC36" s="130" t="str">
        <f>IF(G46="","",IF(VLOOKUP(G46,$AF$10:$AI$43,4,FALSE)="固体燃料",U36,IF(VLOOKUP(G46,$AF$10:$AI$43,4,FALSE)="液体燃料",V36,IF(VLOOKUP(G46,$AF$10:$AI$43,4,FALSE)="気体燃料",W36,""))))</f>
        <v/>
      </c>
      <c r="AK36" s="3" t="s">
        <v>9854</v>
      </c>
      <c r="AL36" s="3" t="s">
        <v>8079</v>
      </c>
      <c r="AM36" s="3" t="s">
        <v>9855</v>
      </c>
      <c r="AN36" s="3" t="s">
        <v>58</v>
      </c>
      <c r="AO36" s="3" t="s">
        <v>9843</v>
      </c>
      <c r="AQ36" s="110" t="s">
        <v>9854</v>
      </c>
      <c r="AS36" s="3" t="s">
        <v>8097</v>
      </c>
      <c r="AT36" s="3" t="s">
        <v>562</v>
      </c>
      <c r="AU36" s="3" t="s">
        <v>9844</v>
      </c>
      <c r="AV36" s="671" t="s">
        <v>8097</v>
      </c>
      <c r="AW36" s="110" t="s">
        <v>9969</v>
      </c>
    </row>
    <row r="37" spans="1:49" ht="14.25" customHeight="1">
      <c r="A37" s="81"/>
      <c r="B37" s="82"/>
      <c r="C37" s="1322"/>
      <c r="D37" s="732"/>
      <c r="E37" s="1334"/>
      <c r="F37" s="14"/>
      <c r="G37" s="102"/>
      <c r="H37" s="103"/>
      <c r="I37" s="17"/>
      <c r="J37" s="8" t="str">
        <f t="shared" si="1"/>
        <v/>
      </c>
      <c r="K37" s="9"/>
      <c r="L37" s="63" t="s">
        <v>28</v>
      </c>
      <c r="M37" s="63" t="s">
        <v>28</v>
      </c>
      <c r="N37" s="9"/>
      <c r="O37" s="18" t="str">
        <f t="shared" si="3"/>
        <v/>
      </c>
      <c r="P37" s="9"/>
      <c r="Q37" s="123">
        <v>1.4000000000000001E-7</v>
      </c>
      <c r="R37" s="189">
        <f t="shared" si="0"/>
        <v>0</v>
      </c>
      <c r="S37" s="688">
        <v>265</v>
      </c>
      <c r="T37" s="19">
        <f t="shared" si="2"/>
        <v>0</v>
      </c>
      <c r="U37" s="3">
        <v>6.6000000000000003E-7</v>
      </c>
      <c r="V37" s="3">
        <v>9.9999999999999995E-7</v>
      </c>
      <c r="W37" s="3">
        <v>1.4000000000000001E-7</v>
      </c>
      <c r="AA37" s="15"/>
      <c r="AB37" s="122" t="str">
        <f>IF(G47="","",VLOOKUP(G47,$AF$10:$AH$42,3,FALSE))</f>
        <v/>
      </c>
      <c r="AC37" s="130" t="str">
        <f>IF(G47="","",IF(VLOOKUP(G47,$AF$10:$AI$43,4,FALSE)="固体燃料",U37,IF(VLOOKUP(G47,$AF$10:$AI$43,4,FALSE)="液体燃料",V37,IF(VLOOKUP(G47,$AF$10:$AI$43,4,FALSE)="気体燃料",W37,""))))</f>
        <v/>
      </c>
      <c r="AK37" s="3" t="s">
        <v>8086</v>
      </c>
      <c r="AL37" s="3" t="s">
        <v>8079</v>
      </c>
      <c r="AM37" s="3" t="s">
        <v>9857</v>
      </c>
      <c r="AN37" s="3" t="s">
        <v>58</v>
      </c>
      <c r="AO37" s="3" t="s">
        <v>9843</v>
      </c>
      <c r="AQ37" s="110" t="s">
        <v>8086</v>
      </c>
      <c r="AS37" s="3" t="s">
        <v>8101</v>
      </c>
      <c r="AT37" s="3" t="s">
        <v>8079</v>
      </c>
      <c r="AU37" s="3" t="s">
        <v>9864</v>
      </c>
      <c r="AV37" s="671" t="s">
        <v>8101</v>
      </c>
      <c r="AW37" s="110" t="s">
        <v>9975</v>
      </c>
    </row>
    <row r="38" spans="1:49" ht="14.25" customHeight="1">
      <c r="A38" s="81"/>
      <c r="B38" s="82"/>
      <c r="C38" s="1322"/>
      <c r="D38" s="732"/>
      <c r="E38" s="1335"/>
      <c r="F38" s="14"/>
      <c r="G38" s="102"/>
      <c r="H38" s="103"/>
      <c r="I38" s="17"/>
      <c r="J38" s="8" t="str">
        <f t="shared" si="1"/>
        <v/>
      </c>
      <c r="K38" s="9"/>
      <c r="L38" s="63"/>
      <c r="M38" s="63"/>
      <c r="N38" s="9"/>
      <c r="O38" s="18" t="str">
        <f t="shared" si="3"/>
        <v/>
      </c>
      <c r="P38" s="9"/>
      <c r="Q38" s="123">
        <v>1.4000000000000001E-7</v>
      </c>
      <c r="R38" s="189">
        <f t="shared" si="0"/>
        <v>0</v>
      </c>
      <c r="S38" s="688">
        <v>265</v>
      </c>
      <c r="T38" s="19">
        <f>IF(ISERROR(R38*S38),"",ROUND(R38*S38,1))</f>
        <v>0</v>
      </c>
      <c r="U38" s="3">
        <f>U37</f>
        <v>6.6000000000000003E-7</v>
      </c>
      <c r="V38" s="3">
        <f>V37</f>
        <v>9.9999999999999995E-7</v>
      </c>
      <c r="W38" s="3">
        <f>W37</f>
        <v>1.4000000000000001E-7</v>
      </c>
      <c r="X38" s="3">
        <f>X37</f>
        <v>0</v>
      </c>
      <c r="Y38" s="3">
        <f>Y37</f>
        <v>0</v>
      </c>
      <c r="AA38" s="15"/>
      <c r="AB38" s="122"/>
      <c r="AC38" s="130"/>
      <c r="AK38" s="3" t="s">
        <v>9858</v>
      </c>
      <c r="AL38" s="3" t="s">
        <v>8079</v>
      </c>
      <c r="AM38" s="3" t="s">
        <v>9859</v>
      </c>
      <c r="AN38" s="3" t="s">
        <v>58</v>
      </c>
      <c r="AO38" s="3" t="s">
        <v>9843</v>
      </c>
      <c r="AQ38" s="110" t="s">
        <v>9858</v>
      </c>
      <c r="AS38" s="3" t="s">
        <v>8102</v>
      </c>
      <c r="AT38" s="3" t="s">
        <v>562</v>
      </c>
      <c r="AU38" s="3" t="s">
        <v>9826</v>
      </c>
      <c r="AV38" s="671" t="s">
        <v>9976</v>
      </c>
      <c r="AW38" s="110" t="s">
        <v>9973</v>
      </c>
    </row>
    <row r="39" spans="1:49" ht="14.25" customHeight="1">
      <c r="A39" s="81"/>
      <c r="B39" s="82"/>
      <c r="C39" s="1322"/>
      <c r="D39" s="732"/>
      <c r="E39" s="1336" t="s">
        <v>9865</v>
      </c>
      <c r="F39" s="14"/>
      <c r="G39" s="102"/>
      <c r="H39" s="103"/>
      <c r="I39" s="17"/>
      <c r="J39" s="8" t="str">
        <f t="shared" si="1"/>
        <v/>
      </c>
      <c r="K39" s="9"/>
      <c r="L39" s="63" t="s">
        <v>28</v>
      </c>
      <c r="M39" s="63" t="s">
        <v>28</v>
      </c>
      <c r="N39" s="9"/>
      <c r="O39" s="18" t="str">
        <f t="shared" si="3"/>
        <v/>
      </c>
      <c r="P39" s="9"/>
      <c r="Q39" s="123" t="str">
        <f>IFERROR(VLOOKUP(G39,$AS$101:$AT$133,2,FALSE),"")</f>
        <v/>
      </c>
      <c r="R39" s="189" t="str">
        <f t="shared" si="0"/>
        <v/>
      </c>
      <c r="S39" s="688">
        <v>265</v>
      </c>
      <c r="T39" s="19" t="str">
        <f t="shared" si="2"/>
        <v/>
      </c>
      <c r="U39" s="3">
        <f>U37</f>
        <v>6.6000000000000003E-7</v>
      </c>
      <c r="V39" s="3">
        <f>V37</f>
        <v>9.9999999999999995E-7</v>
      </c>
      <c r="W39" s="3">
        <f>W37</f>
        <v>1.4000000000000001E-7</v>
      </c>
      <c r="X39" s="3">
        <f>X37</f>
        <v>0</v>
      </c>
      <c r="Y39" s="3">
        <f>Y37</f>
        <v>0</v>
      </c>
      <c r="AA39" s="15"/>
      <c r="AB39" s="122"/>
      <c r="AC39" s="130"/>
      <c r="AK39" s="3" t="s">
        <v>9860</v>
      </c>
      <c r="AL39" s="3" t="s">
        <v>8079</v>
      </c>
      <c r="AM39" s="3" t="s">
        <v>9808</v>
      </c>
      <c r="AN39" s="3" t="s">
        <v>58</v>
      </c>
      <c r="AO39" s="3" t="s">
        <v>9843</v>
      </c>
      <c r="AQ39" s="110" t="s">
        <v>9860</v>
      </c>
      <c r="AV39" s="672"/>
      <c r="AW39" s="110"/>
    </row>
    <row r="40" spans="1:49" ht="14.25" customHeight="1">
      <c r="A40" s="81"/>
      <c r="B40" s="82"/>
      <c r="C40" s="1322"/>
      <c r="D40" s="732"/>
      <c r="E40" s="1337"/>
      <c r="F40" s="14"/>
      <c r="G40" s="102"/>
      <c r="H40" s="103"/>
      <c r="I40" s="17"/>
      <c r="J40" s="8" t="str">
        <f t="shared" si="1"/>
        <v/>
      </c>
      <c r="K40" s="9"/>
      <c r="L40" s="63" t="s">
        <v>28</v>
      </c>
      <c r="M40" s="63" t="s">
        <v>28</v>
      </c>
      <c r="N40" s="9"/>
      <c r="O40" s="18" t="str">
        <f t="shared" si="3"/>
        <v/>
      </c>
      <c r="P40" s="9"/>
      <c r="Q40" s="123" t="str">
        <f>IFERROR(VLOOKUP(G40,$AS$101:$AT$133,2,FALSE),"")</f>
        <v/>
      </c>
      <c r="R40" s="189" t="str">
        <f t="shared" si="0"/>
        <v/>
      </c>
      <c r="S40" s="688">
        <v>265</v>
      </c>
      <c r="T40" s="19" t="str">
        <f t="shared" si="2"/>
        <v/>
      </c>
      <c r="U40" s="3">
        <v>6.6000000000000003E-7</v>
      </c>
      <c r="V40" s="3">
        <v>9.9999999999999995E-7</v>
      </c>
      <c r="W40" s="3">
        <v>1.4000000000000001E-7</v>
      </c>
      <c r="AA40" s="15"/>
      <c r="AB40" s="122" t="str">
        <f>IF(G50="","",VLOOKUP(G50,$AF$10:$AH$42,3,FALSE))</f>
        <v/>
      </c>
      <c r="AC40" s="130" t="str">
        <f>IF(G50="","",IF(VLOOKUP(G50,$AF$10:$AI$43,4,FALSE)="固体燃料",U40,IF(VLOOKUP(G50,$AF$10:$AI$43,4,FALSE)="液体燃料",V40,IF(VLOOKUP(G50,$AF$10:$AI$43,4,FALSE)="気体燃料",W40,""))))</f>
        <v/>
      </c>
      <c r="AK40" s="3" t="s">
        <v>8090</v>
      </c>
      <c r="AL40" s="3" t="s">
        <v>562</v>
      </c>
      <c r="AM40" s="3" t="s">
        <v>9804</v>
      </c>
      <c r="AN40" s="3" t="s">
        <v>57</v>
      </c>
      <c r="AO40" s="3" t="s">
        <v>9861</v>
      </c>
      <c r="AQ40" s="674" t="s">
        <v>9862</v>
      </c>
    </row>
    <row r="41" spans="1:49" ht="14.25" customHeight="1">
      <c r="A41" s="81"/>
      <c r="B41" s="82"/>
      <c r="C41" s="1322"/>
      <c r="D41" s="732"/>
      <c r="E41" s="1337"/>
      <c r="F41" s="14"/>
      <c r="G41" s="102"/>
      <c r="H41" s="103"/>
      <c r="I41" s="17"/>
      <c r="J41" s="8" t="str">
        <f t="shared" si="1"/>
        <v/>
      </c>
      <c r="K41" s="9"/>
      <c r="L41" s="63" t="s">
        <v>28</v>
      </c>
      <c r="M41" s="63" t="s">
        <v>28</v>
      </c>
      <c r="N41" s="9"/>
      <c r="O41" s="18" t="str">
        <f t="shared" si="3"/>
        <v/>
      </c>
      <c r="P41" s="9"/>
      <c r="Q41" s="123" t="str">
        <f>IFERROR(VLOOKUP(G41,$AS$101:$AT$133,2,FALSE),"")</f>
        <v/>
      </c>
      <c r="R41" s="189" t="str">
        <f t="shared" si="0"/>
        <v/>
      </c>
      <c r="S41" s="688">
        <v>265</v>
      </c>
      <c r="T41" s="19" t="str">
        <f t="shared" si="2"/>
        <v/>
      </c>
      <c r="U41" s="3">
        <v>6.6000000000000003E-7</v>
      </c>
      <c r="V41" s="3">
        <v>9.9999999999999995E-7</v>
      </c>
      <c r="W41" s="3">
        <v>1.4000000000000001E-7</v>
      </c>
      <c r="AA41" s="15"/>
      <c r="AB41" s="122" t="str">
        <f>IF(G51="","",VLOOKUP(G51,$AF$10:$AH$42,3,FALSE))</f>
        <v/>
      </c>
      <c r="AC41" s="130" t="str">
        <f>IF(G51="","",IF(VLOOKUP(G51,$AF$10:$AI$43,4,FALSE)="固体燃料",U41,IF(VLOOKUP(G51,$AF$10:$AI$43,4,FALSE)="液体燃料",V41,IF(VLOOKUP(G51,$AF$10:$AI$43,4,FALSE)="気体燃料",W41,""))))</f>
        <v/>
      </c>
      <c r="AK41" s="3" t="s">
        <v>8091</v>
      </c>
      <c r="AL41" s="3" t="s">
        <v>562</v>
      </c>
      <c r="AM41" s="3" t="s">
        <v>563</v>
      </c>
      <c r="AN41" s="3" t="s">
        <v>57</v>
      </c>
      <c r="AO41" s="3" t="s">
        <v>9861</v>
      </c>
      <c r="AQ41" s="110" t="s">
        <v>561</v>
      </c>
    </row>
    <row r="42" spans="1:49" ht="14.25" customHeight="1">
      <c r="A42" s="81"/>
      <c r="B42" s="82"/>
      <c r="C42" s="1322"/>
      <c r="D42" s="732"/>
      <c r="E42" s="1338"/>
      <c r="F42" s="14"/>
      <c r="G42" s="102"/>
      <c r="H42" s="103"/>
      <c r="I42" s="17"/>
      <c r="J42" s="8" t="str">
        <f t="shared" si="1"/>
        <v/>
      </c>
      <c r="K42" s="9"/>
      <c r="L42" s="63"/>
      <c r="M42" s="63"/>
      <c r="N42" s="9"/>
      <c r="O42" s="18" t="str">
        <f t="shared" si="3"/>
        <v/>
      </c>
      <c r="P42" s="9"/>
      <c r="Q42" s="123" t="str">
        <f>IFERROR(VLOOKUP(G42,$AS$101:$AT$133,2,FALSE),"")</f>
        <v/>
      </c>
      <c r="R42" s="189" t="str">
        <f t="shared" si="0"/>
        <v/>
      </c>
      <c r="S42" s="688">
        <v>265</v>
      </c>
      <c r="T42" s="19" t="str">
        <f>IF(ISERROR(R42*S42),"",ROUND(R42*S42,1))</f>
        <v/>
      </c>
      <c r="U42" s="3">
        <f>U41</f>
        <v>6.6000000000000003E-7</v>
      </c>
      <c r="V42" s="3">
        <f>V41</f>
        <v>9.9999999999999995E-7</v>
      </c>
      <c r="W42" s="3">
        <f>W41</f>
        <v>1.4000000000000001E-7</v>
      </c>
      <c r="X42" s="3">
        <f>X41</f>
        <v>0</v>
      </c>
      <c r="Y42" s="3">
        <f>Y41</f>
        <v>0</v>
      </c>
      <c r="AA42" s="15"/>
      <c r="AB42" s="122"/>
      <c r="AC42" s="130"/>
      <c r="AK42" s="3" t="s">
        <v>8092</v>
      </c>
      <c r="AL42" s="3" t="s">
        <v>562</v>
      </c>
      <c r="AM42" s="3" t="s">
        <v>9814</v>
      </c>
      <c r="AN42" s="3" t="s">
        <v>57</v>
      </c>
      <c r="AO42" s="3" t="s">
        <v>9861</v>
      </c>
      <c r="AQ42" s="110" t="s">
        <v>8098</v>
      </c>
    </row>
    <row r="43" spans="1:49" ht="14.25" customHeight="1">
      <c r="A43" s="81"/>
      <c r="B43" s="82"/>
      <c r="C43" s="1322"/>
      <c r="D43" s="732"/>
      <c r="E43" s="1326" t="s">
        <v>9868</v>
      </c>
      <c r="F43" s="14"/>
      <c r="G43" s="102"/>
      <c r="H43" s="103"/>
      <c r="I43" s="17"/>
      <c r="J43" s="8" t="str">
        <f t="shared" si="1"/>
        <v/>
      </c>
      <c r="K43" s="9"/>
      <c r="L43" s="63" t="s">
        <v>28</v>
      </c>
      <c r="M43" s="63" t="s">
        <v>28</v>
      </c>
      <c r="N43" s="9"/>
      <c r="O43" s="18" t="str">
        <f t="shared" si="3"/>
        <v/>
      </c>
      <c r="P43" s="9"/>
      <c r="Q43" s="123">
        <v>5.7999999999999995E-7</v>
      </c>
      <c r="R43" s="189">
        <f t="shared" si="0"/>
        <v>0</v>
      </c>
      <c r="S43" s="688">
        <v>265</v>
      </c>
      <c r="T43" s="19">
        <f t="shared" si="2"/>
        <v>0</v>
      </c>
      <c r="U43" s="3">
        <f>U41</f>
        <v>6.6000000000000003E-7</v>
      </c>
      <c r="V43" s="3">
        <f>V41</f>
        <v>9.9999999999999995E-7</v>
      </c>
      <c r="W43" s="3">
        <f>W41</f>
        <v>1.4000000000000001E-7</v>
      </c>
      <c r="X43" s="3">
        <f>X41</f>
        <v>0</v>
      </c>
      <c r="Y43" s="3">
        <f>Y41</f>
        <v>0</v>
      </c>
      <c r="AA43" s="15"/>
      <c r="AB43" s="122"/>
      <c r="AC43" s="130"/>
      <c r="AK43" s="3" t="s">
        <v>8093</v>
      </c>
      <c r="AL43" s="3" t="s">
        <v>562</v>
      </c>
      <c r="AM43" s="3" t="s">
        <v>9817</v>
      </c>
      <c r="AN43" s="3" t="s">
        <v>57</v>
      </c>
      <c r="AO43" s="3" t="s">
        <v>9861</v>
      </c>
      <c r="AQ43" s="110" t="s">
        <v>8097</v>
      </c>
    </row>
    <row r="44" spans="1:49" ht="14.25" customHeight="1">
      <c r="A44" s="81"/>
      <c r="B44" s="82"/>
      <c r="C44" s="1322"/>
      <c r="D44" s="732"/>
      <c r="E44" s="1327"/>
      <c r="F44" s="14"/>
      <c r="G44" s="102"/>
      <c r="H44" s="103"/>
      <c r="I44" s="17"/>
      <c r="J44" s="8" t="str">
        <f t="shared" si="1"/>
        <v/>
      </c>
      <c r="K44" s="9"/>
      <c r="L44" s="63" t="s">
        <v>28</v>
      </c>
      <c r="M44" s="63" t="s">
        <v>28</v>
      </c>
      <c r="N44" s="9"/>
      <c r="O44" s="18" t="str">
        <f t="shared" si="3"/>
        <v/>
      </c>
      <c r="P44" s="9"/>
      <c r="Q44" s="123">
        <v>5.7999999999999995E-7</v>
      </c>
      <c r="R44" s="189">
        <f t="shared" si="0"/>
        <v>0</v>
      </c>
      <c r="S44" s="688">
        <v>265</v>
      </c>
      <c r="T44" s="19">
        <f t="shared" si="2"/>
        <v>0</v>
      </c>
      <c r="U44" s="3">
        <v>6.6000000000000003E-7</v>
      </c>
      <c r="V44" s="3">
        <v>9.9999999999999995E-7</v>
      </c>
      <c r="W44" s="3">
        <v>1.4000000000000001E-7</v>
      </c>
      <c r="AA44" s="15"/>
      <c r="AB44" s="122" t="str">
        <f>IF(G54="","",VLOOKUP(G54,$AF$10:$AH$42,3,FALSE))</f>
        <v/>
      </c>
      <c r="AC44" s="130" t="str">
        <f>IF(G54="","",IF(VLOOKUP(G54,$AF$10:$AI$43,4,FALSE)="固体燃料",U44,IF(VLOOKUP(G54,$AF$10:$AI$43,4,FALSE)="液体燃料",V44,IF(VLOOKUP(G54,$AF$10:$AI$43,4,FALSE)="気体燃料",W44,""))))</f>
        <v/>
      </c>
      <c r="AK44" s="3" t="s">
        <v>8094</v>
      </c>
      <c r="AL44" s="3" t="s">
        <v>562</v>
      </c>
      <c r="AM44" s="3" t="s">
        <v>9817</v>
      </c>
      <c r="AN44" s="3" t="s">
        <v>57</v>
      </c>
      <c r="AO44" s="3" t="s">
        <v>9861</v>
      </c>
      <c r="AQ44" s="110" t="s">
        <v>8101</v>
      </c>
    </row>
    <row r="45" spans="1:49" ht="14.25" customHeight="1">
      <c r="A45" s="81"/>
      <c r="B45" s="82"/>
      <c r="C45" s="1322"/>
      <c r="D45" s="732"/>
      <c r="E45" s="1327"/>
      <c r="F45" s="14"/>
      <c r="G45" s="102"/>
      <c r="H45" s="103"/>
      <c r="I45" s="17"/>
      <c r="J45" s="8" t="str">
        <f t="shared" si="1"/>
        <v/>
      </c>
      <c r="K45" s="9"/>
      <c r="L45" s="63" t="s">
        <v>28</v>
      </c>
      <c r="M45" s="63" t="s">
        <v>28</v>
      </c>
      <c r="N45" s="9"/>
      <c r="O45" s="18" t="str">
        <f t="shared" si="3"/>
        <v/>
      </c>
      <c r="P45" s="9"/>
      <c r="Q45" s="123">
        <v>5.7999999999999995E-7</v>
      </c>
      <c r="R45" s="189">
        <f t="shared" si="0"/>
        <v>0</v>
      </c>
      <c r="S45" s="688">
        <v>265</v>
      </c>
      <c r="T45" s="19">
        <f t="shared" si="2"/>
        <v>0</v>
      </c>
      <c r="V45" s="3">
        <v>9.9999999999999995E-7</v>
      </c>
      <c r="W45" s="3">
        <v>1.4000000000000001E-7</v>
      </c>
      <c r="AA45" s="15"/>
      <c r="AB45" s="122" t="str">
        <f>IF(G55="","",VLOOKUP(G55,$AF$10:$AH$42,3,FALSE))</f>
        <v/>
      </c>
      <c r="AC45" s="130" t="str">
        <f>IF(G55="","",IF(VLOOKUP(G55,$AF$10:$AI$43,4,FALSE)="固体燃料",U45,IF(VLOOKUP(G55,$AF$10:$AI$43,4,FALSE)="液体燃料",V45,IF(VLOOKUP(G55,$AF$10:$AI$43,4,FALSE)="気体燃料",W45,""))))</f>
        <v/>
      </c>
      <c r="AK45" s="3" t="s">
        <v>9866</v>
      </c>
      <c r="AL45" s="3" t="s">
        <v>195</v>
      </c>
      <c r="AM45" s="3" t="s">
        <v>9839</v>
      </c>
      <c r="AN45" s="3" t="s">
        <v>59</v>
      </c>
      <c r="AO45" s="3" t="s">
        <v>9861</v>
      </c>
      <c r="AQ45" s="110" t="s">
        <v>8102</v>
      </c>
    </row>
    <row r="46" spans="1:49" ht="14.25" customHeight="1">
      <c r="A46" s="81"/>
      <c r="B46" s="82"/>
      <c r="C46" s="1322"/>
      <c r="D46" s="732"/>
      <c r="E46" s="1328"/>
      <c r="F46" s="14"/>
      <c r="G46" s="102"/>
      <c r="H46" s="103"/>
      <c r="I46" s="17"/>
      <c r="J46" s="8" t="str">
        <f t="shared" si="1"/>
        <v/>
      </c>
      <c r="K46" s="9"/>
      <c r="L46" s="63"/>
      <c r="M46" s="63"/>
      <c r="N46" s="9"/>
      <c r="O46" s="18" t="str">
        <f t="shared" si="3"/>
        <v/>
      </c>
      <c r="P46" s="9"/>
      <c r="Q46" s="123">
        <v>5.7999999999999995E-7</v>
      </c>
      <c r="R46" s="189">
        <f t="shared" si="0"/>
        <v>0</v>
      </c>
      <c r="S46" s="688">
        <v>265</v>
      </c>
      <c r="T46" s="19">
        <f>IF(ISERROR(R46*S46),"",ROUND(R46*S46,1))</f>
        <v>0</v>
      </c>
      <c r="U46" s="3">
        <f>U45</f>
        <v>0</v>
      </c>
      <c r="V46" s="3">
        <f>V45</f>
        <v>9.9999999999999995E-7</v>
      </c>
      <c r="W46" s="3">
        <f>W45</f>
        <v>1.4000000000000001E-7</v>
      </c>
      <c r="X46" s="3">
        <f>X45</f>
        <v>0</v>
      </c>
      <c r="Y46" s="3">
        <f>Y45</f>
        <v>0</v>
      </c>
      <c r="AA46" s="15"/>
      <c r="AB46" s="122"/>
      <c r="AC46" s="130"/>
      <c r="AK46" s="3" t="s">
        <v>9867</v>
      </c>
      <c r="AL46" s="3" t="s">
        <v>195</v>
      </c>
      <c r="AM46" s="3" t="s">
        <v>9828</v>
      </c>
      <c r="AN46" s="3" t="s">
        <v>59</v>
      </c>
      <c r="AO46" s="3" t="s">
        <v>9861</v>
      </c>
      <c r="AQ46" s="674" t="s">
        <v>9861</v>
      </c>
    </row>
    <row r="47" spans="1:49" ht="14.25" customHeight="1">
      <c r="A47" s="81"/>
      <c r="B47" s="82"/>
      <c r="C47" s="1322"/>
      <c r="D47" s="732"/>
      <c r="E47" s="1326" t="s">
        <v>9869</v>
      </c>
      <c r="F47" s="14"/>
      <c r="G47" s="102"/>
      <c r="H47" s="103"/>
      <c r="I47" s="17"/>
      <c r="J47" s="8" t="str">
        <f t="shared" si="1"/>
        <v/>
      </c>
      <c r="K47" s="9"/>
      <c r="L47" s="63" t="s">
        <v>28</v>
      </c>
      <c r="M47" s="63" t="s">
        <v>28</v>
      </c>
      <c r="N47" s="9"/>
      <c r="O47" s="18" t="str">
        <f t="shared" si="3"/>
        <v/>
      </c>
      <c r="P47" s="9"/>
      <c r="Q47" s="123">
        <v>2.2000000000000001E-6</v>
      </c>
      <c r="R47" s="189">
        <f t="shared" si="0"/>
        <v>0</v>
      </c>
      <c r="S47" s="688">
        <v>265</v>
      </c>
      <c r="T47" s="19">
        <f t="shared" si="2"/>
        <v>0</v>
      </c>
      <c r="U47" s="3">
        <f>U45</f>
        <v>0</v>
      </c>
      <c r="V47" s="3">
        <f>V45</f>
        <v>9.9999999999999995E-7</v>
      </c>
      <c r="W47" s="3">
        <f>W45</f>
        <v>1.4000000000000001E-7</v>
      </c>
      <c r="X47" s="3">
        <f>X45</f>
        <v>0</v>
      </c>
      <c r="Y47" s="3">
        <f>Y45</f>
        <v>0</v>
      </c>
      <c r="AA47" s="15"/>
      <c r="AB47" s="122"/>
      <c r="AC47" s="130"/>
      <c r="AK47" s="3" t="s">
        <v>561</v>
      </c>
      <c r="AL47" s="3" t="s">
        <v>562</v>
      </c>
      <c r="AM47" s="3" t="s">
        <v>9826</v>
      </c>
      <c r="AN47" s="3" t="s">
        <v>57</v>
      </c>
      <c r="AO47" s="3" t="s">
        <v>9862</v>
      </c>
      <c r="AQ47" s="110" t="s">
        <v>8090</v>
      </c>
    </row>
    <row r="48" spans="1:49" ht="14.25" customHeight="1">
      <c r="A48" s="81"/>
      <c r="B48" s="82"/>
      <c r="C48" s="1322"/>
      <c r="D48" s="732"/>
      <c r="E48" s="1327"/>
      <c r="F48" s="14"/>
      <c r="G48" s="102"/>
      <c r="H48" s="103"/>
      <c r="I48" s="17"/>
      <c r="J48" s="8" t="str">
        <f t="shared" si="1"/>
        <v/>
      </c>
      <c r="K48" s="9"/>
      <c r="L48" s="63" t="s">
        <v>28</v>
      </c>
      <c r="M48" s="63" t="s">
        <v>28</v>
      </c>
      <c r="N48" s="9"/>
      <c r="O48" s="18" t="str">
        <f t="shared" si="3"/>
        <v/>
      </c>
      <c r="P48" s="9"/>
      <c r="Q48" s="123">
        <v>2.2000000000000001E-6</v>
      </c>
      <c r="R48" s="189">
        <f t="shared" si="0"/>
        <v>0</v>
      </c>
      <c r="S48" s="688">
        <v>265</v>
      </c>
      <c r="T48" s="19">
        <f t="shared" si="2"/>
        <v>0</v>
      </c>
      <c r="V48" s="3">
        <v>9.9999999999999995E-7</v>
      </c>
      <c r="W48" s="3">
        <v>1.4000000000000001E-7</v>
      </c>
      <c r="AA48" s="15"/>
      <c r="AB48" s="122" t="str">
        <f>IF(G58="","",VLOOKUP(G58,$AF$10:$AH$42,3,FALSE))</f>
        <v/>
      </c>
      <c r="AC48" s="130" t="str">
        <f>IF(G58="","",IF(VLOOKUP(G58,$AF$10:$AI$43,4,FALSE)="固体燃料",U48,IF(VLOOKUP(G58,$AF$10:$AI$43,4,FALSE)="液体燃料",V48,IF(VLOOKUP(G58,$AF$10:$AI$43,4,FALSE)="気体燃料",W48,""))))</f>
        <v/>
      </c>
      <c r="AK48" s="3" t="s">
        <v>8098</v>
      </c>
      <c r="AL48" s="3" t="s">
        <v>562</v>
      </c>
      <c r="AM48" s="3" t="s">
        <v>9830</v>
      </c>
      <c r="AN48" s="3" t="s">
        <v>57</v>
      </c>
      <c r="AO48" s="3" t="s">
        <v>9862</v>
      </c>
      <c r="AQ48" s="110" t="s">
        <v>8091</v>
      </c>
    </row>
    <row r="49" spans="1:48" ht="14.25" customHeight="1">
      <c r="A49" s="81"/>
      <c r="B49" s="82"/>
      <c r="C49" s="1322"/>
      <c r="D49" s="732"/>
      <c r="E49" s="1327"/>
      <c r="F49" s="14"/>
      <c r="G49" s="102"/>
      <c r="H49" s="103"/>
      <c r="I49" s="17"/>
      <c r="J49" s="8" t="str">
        <f t="shared" si="1"/>
        <v/>
      </c>
      <c r="K49" s="9"/>
      <c r="L49" s="63" t="s">
        <v>28</v>
      </c>
      <c r="M49" s="63" t="s">
        <v>28</v>
      </c>
      <c r="N49" s="9"/>
      <c r="O49" s="18" t="str">
        <f t="shared" si="3"/>
        <v/>
      </c>
      <c r="P49" s="9"/>
      <c r="Q49" s="123">
        <v>2.2000000000000001E-6</v>
      </c>
      <c r="R49" s="189">
        <f t="shared" si="0"/>
        <v>0</v>
      </c>
      <c r="S49" s="688">
        <v>265</v>
      </c>
      <c r="T49" s="19">
        <f t="shared" si="2"/>
        <v>0</v>
      </c>
      <c r="V49" s="3">
        <v>9.9999999999999995E-7</v>
      </c>
      <c r="W49" s="3">
        <v>1.4000000000000001E-7</v>
      </c>
      <c r="AA49" s="15"/>
      <c r="AB49" s="122" t="str">
        <f>IF(G59="","",VLOOKUP(G59,$AF$10:$AH$42,3,FALSE))</f>
        <v/>
      </c>
      <c r="AC49" s="130" t="str">
        <f>IF(G59="","",IF(VLOOKUP(G59,$AF$10:$AI$43,4,FALSE)="固体燃料",U49,IF(VLOOKUP(G59,$AF$10:$AI$43,4,FALSE)="液体燃料",V49,IF(VLOOKUP(G59,$AF$10:$AI$43,4,FALSE)="気体燃料",W49,""))))</f>
        <v/>
      </c>
      <c r="AK49" s="3" t="s">
        <v>8097</v>
      </c>
      <c r="AL49" s="3" t="s">
        <v>562</v>
      </c>
      <c r="AM49" s="3" t="s">
        <v>9844</v>
      </c>
      <c r="AN49" s="3" t="s">
        <v>57</v>
      </c>
      <c r="AO49" s="3" t="s">
        <v>9862</v>
      </c>
      <c r="AQ49" s="110" t="s">
        <v>8092</v>
      </c>
    </row>
    <row r="50" spans="1:48" ht="14.25" customHeight="1">
      <c r="A50" s="81"/>
      <c r="B50" s="82"/>
      <c r="C50" s="1322"/>
      <c r="D50" s="732"/>
      <c r="E50" s="1328"/>
      <c r="F50" s="14"/>
      <c r="G50" s="102"/>
      <c r="H50" s="103"/>
      <c r="I50" s="17"/>
      <c r="J50" s="8" t="str">
        <f t="shared" si="1"/>
        <v/>
      </c>
      <c r="K50" s="9"/>
      <c r="L50" s="63"/>
      <c r="M50" s="63"/>
      <c r="N50" s="9"/>
      <c r="O50" s="18" t="str">
        <f t="shared" si="3"/>
        <v/>
      </c>
      <c r="P50" s="9"/>
      <c r="Q50" s="123">
        <v>2.2000000000000001E-6</v>
      </c>
      <c r="R50" s="189">
        <f t="shared" si="0"/>
        <v>0</v>
      </c>
      <c r="S50" s="688">
        <v>265</v>
      </c>
      <c r="T50" s="19">
        <f>IF(ISERROR(R50*S50),"",ROUND(R50*S50,1))</f>
        <v>0</v>
      </c>
      <c r="U50" s="3">
        <f>U49</f>
        <v>0</v>
      </c>
      <c r="V50" s="3">
        <f>V49</f>
        <v>9.9999999999999995E-7</v>
      </c>
      <c r="W50" s="3">
        <f>W49</f>
        <v>1.4000000000000001E-7</v>
      </c>
      <c r="X50" s="3">
        <f>X49</f>
        <v>0</v>
      </c>
      <c r="Y50" s="3">
        <f>Y49</f>
        <v>0</v>
      </c>
      <c r="AA50" s="15"/>
      <c r="AB50" s="122"/>
      <c r="AC50" s="130"/>
      <c r="AK50" s="3" t="s">
        <v>8101</v>
      </c>
      <c r="AL50" s="3" t="s">
        <v>8079</v>
      </c>
      <c r="AM50" s="3" t="s">
        <v>9864</v>
      </c>
      <c r="AN50" s="3" t="s">
        <v>58</v>
      </c>
      <c r="AO50" s="3" t="s">
        <v>9862</v>
      </c>
      <c r="AQ50" s="110" t="s">
        <v>8093</v>
      </c>
    </row>
    <row r="51" spans="1:48" ht="14.25" customHeight="1">
      <c r="A51" s="81"/>
      <c r="B51" s="82"/>
      <c r="C51" s="1322"/>
      <c r="D51" s="732"/>
      <c r="E51" s="1326" t="s">
        <v>9870</v>
      </c>
      <c r="F51" s="14"/>
      <c r="G51" s="102"/>
      <c r="H51" s="103"/>
      <c r="I51" s="17"/>
      <c r="J51" s="8" t="str">
        <f t="shared" si="1"/>
        <v/>
      </c>
      <c r="K51" s="9"/>
      <c r="L51" s="63" t="s">
        <v>28</v>
      </c>
      <c r="M51" s="63" t="s">
        <v>28</v>
      </c>
      <c r="N51" s="9"/>
      <c r="O51" s="18" t="str">
        <f t="shared" si="3"/>
        <v/>
      </c>
      <c r="P51" s="9"/>
      <c r="Q51" s="123">
        <v>8.5000000000000001E-7</v>
      </c>
      <c r="R51" s="189">
        <f t="shared" si="0"/>
        <v>0</v>
      </c>
      <c r="S51" s="688">
        <v>265</v>
      </c>
      <c r="T51" s="19">
        <f t="shared" si="2"/>
        <v>0</v>
      </c>
      <c r="U51" s="3">
        <f>U49</f>
        <v>0</v>
      </c>
      <c r="V51" s="3">
        <f>V49</f>
        <v>9.9999999999999995E-7</v>
      </c>
      <c r="W51" s="3">
        <f>W49</f>
        <v>1.4000000000000001E-7</v>
      </c>
      <c r="X51" s="3">
        <f>X49</f>
        <v>0</v>
      </c>
      <c r="Y51" s="3">
        <f>Y49</f>
        <v>0</v>
      </c>
      <c r="AA51" s="15"/>
      <c r="AB51" s="122"/>
      <c r="AC51" s="130"/>
      <c r="AK51" s="3" t="s">
        <v>8102</v>
      </c>
      <c r="AL51" s="3" t="s">
        <v>562</v>
      </c>
      <c r="AM51" s="3" t="s">
        <v>9826</v>
      </c>
      <c r="AN51" s="3" t="s">
        <v>57</v>
      </c>
      <c r="AO51" s="3" t="s">
        <v>9862</v>
      </c>
      <c r="AQ51" s="110" t="s">
        <v>8094</v>
      </c>
    </row>
    <row r="52" spans="1:48" ht="14.25" customHeight="1">
      <c r="A52" s="81"/>
      <c r="B52" s="82"/>
      <c r="C52" s="1322"/>
      <c r="D52" s="732"/>
      <c r="E52" s="1327"/>
      <c r="F52" s="14"/>
      <c r="G52" s="102"/>
      <c r="H52" s="103"/>
      <c r="I52" s="17"/>
      <c r="J52" s="8" t="str">
        <f t="shared" si="1"/>
        <v/>
      </c>
      <c r="K52" s="9"/>
      <c r="L52" s="63" t="s">
        <v>28</v>
      </c>
      <c r="M52" s="63" t="s">
        <v>28</v>
      </c>
      <c r="N52" s="9"/>
      <c r="O52" s="18" t="str">
        <f t="shared" si="3"/>
        <v/>
      </c>
      <c r="P52" s="9"/>
      <c r="Q52" s="123">
        <v>8.5000000000000001E-7</v>
      </c>
      <c r="R52" s="189">
        <f t="shared" si="0"/>
        <v>0</v>
      </c>
      <c r="S52" s="688">
        <v>265</v>
      </c>
      <c r="T52" s="19">
        <f t="shared" si="2"/>
        <v>0</v>
      </c>
      <c r="V52" s="3">
        <v>9.9999999999999995E-7</v>
      </c>
      <c r="W52" s="3">
        <v>1.4000000000000001E-7</v>
      </c>
      <c r="AA52" s="15"/>
      <c r="AB52" s="122" t="e">
        <f>IF(#REF!="","",VLOOKUP(#REF!,$AF$10:$AH$42,3,FALSE))</f>
        <v>#REF!</v>
      </c>
      <c r="AC52" s="130" t="e">
        <f>IF(#REF!="","",IF(VLOOKUP(#REF!,$AF$10:$AI$43,4,FALSE)="固体燃料",U52,IF(VLOOKUP(#REF!,$AF$10:$AI$43,4,FALSE)="液体燃料",V52,IF(VLOOKUP(#REF!,$AF$10:$AI$43,4,FALSE)="気体燃料",W52,""))))</f>
        <v>#REF!</v>
      </c>
      <c r="AQ52" s="110" t="s">
        <v>9866</v>
      </c>
    </row>
    <row r="53" spans="1:48" ht="14.25" customHeight="1">
      <c r="A53" s="81"/>
      <c r="B53" s="82"/>
      <c r="C53" s="1322"/>
      <c r="D53" s="732"/>
      <c r="E53" s="1327"/>
      <c r="F53" s="14"/>
      <c r="G53" s="102"/>
      <c r="H53" s="103"/>
      <c r="I53" s="17"/>
      <c r="J53" s="8" t="str">
        <f t="shared" si="1"/>
        <v/>
      </c>
      <c r="K53" s="9"/>
      <c r="L53" s="63" t="s">
        <v>28</v>
      </c>
      <c r="M53" s="63" t="s">
        <v>28</v>
      </c>
      <c r="N53" s="9"/>
      <c r="O53" s="18" t="str">
        <f t="shared" si="3"/>
        <v/>
      </c>
      <c r="P53" s="9"/>
      <c r="Q53" s="123">
        <v>8.5000000000000001E-7</v>
      </c>
      <c r="R53" s="189">
        <f t="shared" si="0"/>
        <v>0</v>
      </c>
      <c r="S53" s="688">
        <v>265</v>
      </c>
      <c r="T53" s="19">
        <f t="shared" si="2"/>
        <v>0</v>
      </c>
      <c r="V53" s="3">
        <v>9.9999999999999995E-7</v>
      </c>
      <c r="W53" s="3">
        <v>1.4000000000000001E-7</v>
      </c>
      <c r="AA53" s="15"/>
      <c r="AB53" s="122" t="e">
        <f>IF(#REF!="","",VLOOKUP(#REF!,$AF$10:$AH$42,3,FALSE))</f>
        <v>#REF!</v>
      </c>
      <c r="AC53" s="130" t="e">
        <f>IF(#REF!="","",IF(VLOOKUP(#REF!,$AF$10:$AI$43,4,FALSE)="固体燃料",U53,IF(VLOOKUP(#REF!,$AF$10:$AI$43,4,FALSE)="液体燃料",V53,IF(VLOOKUP(#REF!,$AF$10:$AI$43,4,FALSE)="気体燃料",W53,""))))</f>
        <v>#REF!</v>
      </c>
      <c r="AQ53" s="110" t="s">
        <v>9867</v>
      </c>
      <c r="AS53" s="1329" t="s">
        <v>9983</v>
      </c>
      <c r="AT53" s="1321"/>
      <c r="AU53" s="1329" t="s">
        <v>9984</v>
      </c>
      <c r="AV53" s="1321"/>
    </row>
    <row r="54" spans="1:48" ht="14.25" customHeight="1">
      <c r="A54" s="81"/>
      <c r="B54" s="82"/>
      <c r="C54" s="1322"/>
      <c r="D54" s="732"/>
      <c r="E54" s="1328"/>
      <c r="F54" s="14"/>
      <c r="G54" s="102"/>
      <c r="H54" s="103"/>
      <c r="I54" s="17"/>
      <c r="J54" s="8" t="str">
        <f t="shared" si="1"/>
        <v/>
      </c>
      <c r="K54" s="9"/>
      <c r="L54" s="63"/>
      <c r="M54" s="63"/>
      <c r="N54" s="9"/>
      <c r="O54" s="18" t="str">
        <f t="shared" si="3"/>
        <v/>
      </c>
      <c r="P54" s="9"/>
      <c r="Q54" s="123">
        <v>8.5000000000000001E-7</v>
      </c>
      <c r="R54" s="189">
        <f t="shared" si="0"/>
        <v>0</v>
      </c>
      <c r="S54" s="688">
        <v>265</v>
      </c>
      <c r="T54" s="19">
        <f>IF(ISERROR(R54*S54),"",ROUND(R54*S54,1))</f>
        <v>0</v>
      </c>
      <c r="U54" s="3">
        <f>U53</f>
        <v>0</v>
      </c>
      <c r="V54" s="3">
        <f>V53</f>
        <v>9.9999999999999995E-7</v>
      </c>
      <c r="W54" s="3">
        <f>W53</f>
        <v>1.4000000000000001E-7</v>
      </c>
      <c r="X54" s="3">
        <f>X53</f>
        <v>0</v>
      </c>
      <c r="Y54" s="3">
        <f>Y53</f>
        <v>0</v>
      </c>
      <c r="AA54" s="15"/>
      <c r="AB54" s="122"/>
      <c r="AC54" s="130"/>
      <c r="AS54" s="3" t="s">
        <v>9770</v>
      </c>
      <c r="AU54" s="3" t="s">
        <v>9770</v>
      </c>
    </row>
    <row r="55" spans="1:48" ht="14.25" customHeight="1">
      <c r="A55" s="81"/>
      <c r="B55" s="82"/>
      <c r="C55" s="1322"/>
      <c r="D55" s="732"/>
      <c r="E55" s="1326" t="s">
        <v>461</v>
      </c>
      <c r="F55" s="14"/>
      <c r="G55" s="102"/>
      <c r="H55" s="103"/>
      <c r="I55" s="17"/>
      <c r="J55" s="8" t="str">
        <f t="shared" si="1"/>
        <v/>
      </c>
      <c r="K55" s="9"/>
      <c r="L55" s="63" t="s">
        <v>28</v>
      </c>
      <c r="M55" s="63" t="s">
        <v>28</v>
      </c>
      <c r="N55" s="9"/>
      <c r="O55" s="18" t="str">
        <f t="shared" si="3"/>
        <v/>
      </c>
      <c r="P55" s="9"/>
      <c r="Q55" s="123" t="str">
        <f>IF(G55="","",IF(VLOOKUP(G55,$AK$11:$AO$51,5,FALSE)="固体化石燃料",$AX$102,IF(VLOOKUP(G55,$AK$11:$AO$51,5,FALSE)="バイオマス燃料",$AX$105,IF(VLOOKUP(G55,$AK$11:$AO$51,5,FALSE)="液体化石燃料",$AX$103,IF(VLOOKUP(G55,$AK$11:$AO$51,5,FALSE)="気体化石燃料",$AX$104)))))</f>
        <v/>
      </c>
      <c r="R55" s="189" t="str">
        <f t="shared" si="0"/>
        <v/>
      </c>
      <c r="S55" s="688">
        <v>265</v>
      </c>
      <c r="T55" s="19" t="str">
        <f t="shared" si="2"/>
        <v/>
      </c>
      <c r="U55" s="3">
        <f>U53</f>
        <v>0</v>
      </c>
      <c r="V55" s="3">
        <f>V53</f>
        <v>9.9999999999999995E-7</v>
      </c>
      <c r="W55" s="3">
        <f>W53</f>
        <v>1.4000000000000001E-7</v>
      </c>
      <c r="X55" s="3">
        <f>X53</f>
        <v>0</v>
      </c>
      <c r="Y55" s="3">
        <f>Y53</f>
        <v>0</v>
      </c>
      <c r="AA55" s="15"/>
      <c r="AB55" s="122"/>
      <c r="AC55" s="130"/>
      <c r="AS55" s="3" t="s">
        <v>8082</v>
      </c>
      <c r="AU55" s="3" t="s">
        <v>8082</v>
      </c>
    </row>
    <row r="56" spans="1:48" ht="14.25" customHeight="1">
      <c r="A56" s="81"/>
      <c r="B56" s="82"/>
      <c r="C56" s="1322"/>
      <c r="D56" s="732"/>
      <c r="E56" s="1327"/>
      <c r="F56" s="14"/>
      <c r="G56" s="102"/>
      <c r="H56" s="103"/>
      <c r="I56" s="17"/>
      <c r="J56" s="8" t="str">
        <f t="shared" si="1"/>
        <v/>
      </c>
      <c r="K56" s="9"/>
      <c r="L56" s="63" t="s">
        <v>28</v>
      </c>
      <c r="M56" s="63" t="s">
        <v>28</v>
      </c>
      <c r="N56" s="9"/>
      <c r="O56" s="18" t="str">
        <f t="shared" si="3"/>
        <v/>
      </c>
      <c r="P56" s="9"/>
      <c r="Q56" s="123" t="str">
        <f>IF(G56="","",IF(VLOOKUP(G56,$AK$11:$AO$51,5,FALSE)="固体化石燃料",$AX$102,IF(VLOOKUP(G56,$AK$11:$AO$51,5,FALSE)="バイオマス燃料",$AX$105,IF(VLOOKUP(G56,$AK$11:$AO$51,5,FALSE)="液体化石燃料",$AX$103,IF(VLOOKUP(G56,$AK$11:$AO$51,5,FALSE)="気体化石燃料",$AX$104)))))</f>
        <v/>
      </c>
      <c r="R56" s="189" t="str">
        <f t="shared" si="0"/>
        <v/>
      </c>
      <c r="S56" s="688">
        <v>265</v>
      </c>
      <c r="T56" s="19" t="str">
        <f t="shared" si="2"/>
        <v/>
      </c>
      <c r="V56" s="3">
        <v>9.9999999999999995E-7</v>
      </c>
      <c r="W56" s="3">
        <v>1.4000000000000001E-7</v>
      </c>
      <c r="AA56" s="15"/>
      <c r="AB56" s="122" t="e">
        <f>IF(#REF!="","",VLOOKUP(#REF!,$AF$10:$AH$42,3,FALSE))</f>
        <v>#REF!</v>
      </c>
      <c r="AC56" s="130" t="e">
        <f>IF(#REF!="","",IF(VLOOKUP(#REF!,$AF$10:$AI$43,4,FALSE)="固体燃料",U56,IF(VLOOKUP(#REF!,$AF$10:$AI$43,4,FALSE)="液体燃料",V56,IF(VLOOKUP(#REF!,$AF$10:$AI$43,4,FALSE)="気体燃料",W56,""))))</f>
        <v>#REF!</v>
      </c>
      <c r="AS56" s="3" t="s">
        <v>8081</v>
      </c>
      <c r="AU56" s="3" t="s">
        <v>8081</v>
      </c>
    </row>
    <row r="57" spans="1:48" ht="14.25" customHeight="1">
      <c r="A57" s="81"/>
      <c r="B57" s="82"/>
      <c r="C57" s="1322"/>
      <c r="D57" s="732"/>
      <c r="E57" s="1327"/>
      <c r="F57" s="14"/>
      <c r="G57" s="102"/>
      <c r="H57" s="103"/>
      <c r="I57" s="17"/>
      <c r="J57" s="8" t="str">
        <f t="shared" si="1"/>
        <v/>
      </c>
      <c r="K57" s="9"/>
      <c r="L57" s="63" t="s">
        <v>28</v>
      </c>
      <c r="M57" s="63" t="s">
        <v>28</v>
      </c>
      <c r="N57" s="9"/>
      <c r="O57" s="18" t="str">
        <f t="shared" si="3"/>
        <v/>
      </c>
      <c r="P57" s="9"/>
      <c r="Q57" s="123" t="str">
        <f>IF(G57="","",IF(VLOOKUP(G57,$AK$11:$AO$51,5,FALSE)="固体化石燃料",$AX$102,IF(VLOOKUP(G57,$AK$11:$AO$51,5,FALSE)="バイオマス燃料",$AX$105,IF(VLOOKUP(G57,$AK$11:$AO$51,5,FALSE)="液体化石燃料",$AX$103,IF(VLOOKUP(G57,$AK$11:$AO$51,5,FALSE)="気体化石燃料",$AX$104)))))</f>
        <v/>
      </c>
      <c r="R57" s="189" t="str">
        <f t="shared" si="0"/>
        <v/>
      </c>
      <c r="S57" s="688">
        <v>265</v>
      </c>
      <c r="T57" s="19" t="str">
        <f t="shared" si="2"/>
        <v/>
      </c>
      <c r="V57" s="3">
        <v>6.9E-10</v>
      </c>
      <c r="W57" s="3">
        <v>6.9E-10</v>
      </c>
      <c r="AA57" s="15"/>
      <c r="AB57" s="122" t="e">
        <f>IF(#REF!="","",VLOOKUP(#REF!,$AF$10:$AH$42,3,FALSE))</f>
        <v>#REF!</v>
      </c>
      <c r="AC57" s="130" t="e">
        <f>IF(#REF!="","",IF(VLOOKUP(#REF!,$AF$10:$AI$43,4,FALSE)="固体燃料",U57,IF(VLOOKUP(#REF!,$AF$10:$AI$43,4,FALSE)="液体燃料",V57,IF(VLOOKUP(#REF!,$AF$10:$AI$43,4,FALSE)="気体燃料",W57,""))))</f>
        <v>#REF!</v>
      </c>
      <c r="AS57" s="3" t="s">
        <v>8084</v>
      </c>
      <c r="AU57" s="3" t="s">
        <v>8084</v>
      </c>
    </row>
    <row r="58" spans="1:48" ht="14.25" customHeight="1">
      <c r="A58" s="81"/>
      <c r="B58" s="82"/>
      <c r="C58" s="1322"/>
      <c r="D58" s="732"/>
      <c r="E58" s="1327"/>
      <c r="F58" s="14"/>
      <c r="G58" s="102"/>
      <c r="H58" s="103"/>
      <c r="I58" s="17"/>
      <c r="J58" s="8" t="str">
        <f t="shared" si="1"/>
        <v/>
      </c>
      <c r="K58" s="9"/>
      <c r="L58" s="63"/>
      <c r="M58" s="63"/>
      <c r="N58" s="9"/>
      <c r="O58" s="18" t="str">
        <f t="shared" si="3"/>
        <v/>
      </c>
      <c r="P58" s="9"/>
      <c r="Q58" s="123" t="str">
        <f>IF(G58="","",IF(VLOOKUP(G58,$AK$11:$AO$51,5,FALSE)="固体化石燃料",$AX$102,IF(VLOOKUP(G58,$AK$11:$AO$51,5,FALSE)="バイオマス燃料",$AX$105,IF(VLOOKUP(G58,$AK$11:$AO$51,5,FALSE)="液体化石燃料",$AX$103,IF(VLOOKUP(G58,$AK$11:$AO$51,5,FALSE)="気体化石燃料",$AX$104)))))</f>
        <v/>
      </c>
      <c r="R58" s="189" t="str">
        <f t="shared" si="0"/>
        <v/>
      </c>
      <c r="S58" s="688">
        <v>265</v>
      </c>
      <c r="T58" s="19" t="str">
        <f>IF(ISERROR(R58*S58),"",ROUND(R58*S58,1))</f>
        <v/>
      </c>
      <c r="U58" s="3">
        <f>U57</f>
        <v>0</v>
      </c>
      <c r="V58" s="3">
        <f>V57</f>
        <v>6.9E-10</v>
      </c>
      <c r="W58" s="3">
        <f>W57</f>
        <v>6.9E-10</v>
      </c>
      <c r="X58" s="3">
        <f>X57</f>
        <v>0</v>
      </c>
      <c r="Y58" s="3">
        <f>Y57</f>
        <v>0</v>
      </c>
      <c r="AA58" s="15"/>
      <c r="AB58" s="122"/>
      <c r="AC58" s="130"/>
      <c r="AS58" s="3" t="s">
        <v>9785</v>
      </c>
      <c r="AU58" s="3" t="s">
        <v>9785</v>
      </c>
    </row>
    <row r="59" spans="1:48" ht="14.25" customHeight="1">
      <c r="A59" s="81"/>
      <c r="B59" s="82"/>
      <c r="C59" s="1323"/>
      <c r="D59" s="732"/>
      <c r="E59" s="1328"/>
      <c r="F59" s="14"/>
      <c r="G59" s="102"/>
      <c r="H59" s="103"/>
      <c r="I59" s="17"/>
      <c r="J59" s="8" t="str">
        <f t="shared" si="1"/>
        <v/>
      </c>
      <c r="K59" s="9"/>
      <c r="L59" s="63" t="s">
        <v>28</v>
      </c>
      <c r="M59" s="63" t="s">
        <v>28</v>
      </c>
      <c r="N59" s="9"/>
      <c r="O59" s="18" t="str">
        <f t="shared" si="3"/>
        <v/>
      </c>
      <c r="P59" s="9"/>
      <c r="Q59" s="123" t="str">
        <f>IF(G59="","",IF(VLOOKUP(G59,$AK$11:$AO$51,5,FALSE)="固体化石燃料",$AX$102,IF(VLOOKUP(G59,$AK$11:$AO$51,5,FALSE)="バイオマス燃料",$AX$105,IF(VLOOKUP(G59,$AK$11:$AO$51,5,FALSE)="液体化石燃料",$AX$103,IF(VLOOKUP(G59,$AK$11:$AO$51,5,FALSE)="気体化石燃料",$AX$104)))))</f>
        <v/>
      </c>
      <c r="R59" s="189" t="str">
        <f t="shared" si="0"/>
        <v/>
      </c>
      <c r="S59" s="688">
        <v>265</v>
      </c>
      <c r="T59" s="19" t="str">
        <f t="shared" si="2"/>
        <v/>
      </c>
      <c r="U59" s="3">
        <f>U57</f>
        <v>0</v>
      </c>
      <c r="V59" s="3">
        <f>V57</f>
        <v>6.9E-10</v>
      </c>
      <c r="W59" s="3">
        <f>W57</f>
        <v>6.9E-10</v>
      </c>
      <c r="X59" s="3">
        <f>X57</f>
        <v>0</v>
      </c>
      <c r="Y59" s="3">
        <f>Y57</f>
        <v>0</v>
      </c>
      <c r="AA59" s="15"/>
      <c r="AB59" s="122"/>
      <c r="AC59" s="130"/>
      <c r="AS59" s="3" t="s">
        <v>9789</v>
      </c>
      <c r="AU59" s="3" t="s">
        <v>9789</v>
      </c>
    </row>
    <row r="60" spans="1:48" ht="14.25" customHeight="1">
      <c r="A60" s="81"/>
      <c r="B60" s="82"/>
      <c r="C60" s="783" t="s">
        <v>9890</v>
      </c>
      <c r="D60" s="734"/>
      <c r="E60" s="735"/>
      <c r="F60" s="14"/>
      <c r="G60" s="13" t="s">
        <v>9985</v>
      </c>
      <c r="H60" s="13"/>
      <c r="I60" s="17"/>
      <c r="J60" s="8" t="s">
        <v>210</v>
      </c>
      <c r="K60" s="9"/>
      <c r="L60" s="63"/>
      <c r="M60" s="63"/>
      <c r="N60" s="9"/>
      <c r="O60" s="194" t="s">
        <v>28</v>
      </c>
      <c r="P60" s="9"/>
      <c r="Q60" s="123">
        <v>0.08</v>
      </c>
      <c r="R60" s="189">
        <f t="shared" ref="R60:R106" si="6">IF(ISERROR(I60*Q60),"",ROUND(I60*Q60,1))</f>
        <v>0</v>
      </c>
      <c r="S60" s="688">
        <v>265</v>
      </c>
      <c r="T60" s="19">
        <f t="shared" si="2"/>
        <v>0</v>
      </c>
      <c r="V60" s="3">
        <v>6.9E-10</v>
      </c>
      <c r="W60" s="3">
        <v>6.9E-10</v>
      </c>
      <c r="AA60" s="15"/>
      <c r="AB60" s="122" t="e">
        <f>IF(#REF!="","",VLOOKUP(#REF!,$AF$10:$AH$42,3,FALSE))</f>
        <v>#REF!</v>
      </c>
      <c r="AC60" s="130" t="e">
        <f>IF(#REF!="","",IF(VLOOKUP(#REF!,$AF$10:$AI$43,4,FALSE)="固体燃料",U60,IF(VLOOKUP(#REF!,$AF$10:$AI$43,4,FALSE)="液体燃料",V60,IF(VLOOKUP(#REF!,$AF$10:$AI$43,4,FALSE)="気体燃料",W60,""))))</f>
        <v>#REF!</v>
      </c>
      <c r="AS60" s="3" t="s">
        <v>9794</v>
      </c>
      <c r="AU60" s="3" t="s">
        <v>9794</v>
      </c>
    </row>
    <row r="61" spans="1:48" ht="14.25" hidden="1" customHeight="1">
      <c r="A61" s="81"/>
      <c r="B61" s="82"/>
      <c r="C61" s="783" t="s">
        <v>9891</v>
      </c>
      <c r="D61" s="734"/>
      <c r="E61" s="735"/>
      <c r="F61" s="14"/>
      <c r="G61" s="13"/>
      <c r="H61" s="13"/>
      <c r="I61" s="17"/>
      <c r="J61" s="8" t="s">
        <v>209</v>
      </c>
      <c r="K61" s="9"/>
      <c r="L61" s="87" t="s">
        <v>27</v>
      </c>
      <c r="M61" s="63" t="s">
        <v>28</v>
      </c>
      <c r="N61" s="9"/>
      <c r="O61" s="194" t="s">
        <v>28</v>
      </c>
      <c r="P61" s="9"/>
      <c r="Q61" s="18">
        <v>6.8000000000000005E-2</v>
      </c>
      <c r="R61" s="199">
        <f t="shared" si="6"/>
        <v>0</v>
      </c>
      <c r="S61" s="688">
        <v>28</v>
      </c>
      <c r="T61" s="19">
        <f t="shared" si="2"/>
        <v>0</v>
      </c>
      <c r="U61" s="3">
        <v>7.1999999999999997E-6</v>
      </c>
      <c r="AA61" s="15"/>
      <c r="AB61" s="122" t="e">
        <f>IF(#REF!="","",VLOOKUP(#REF!,$AF$10:$AH$42,3,FALSE))</f>
        <v>#REF!</v>
      </c>
      <c r="AC61" s="130" t="e">
        <f>IF(#REF!="","",IF(VLOOKUP(#REF!,$AF$10:$AI$43,4,FALSE)="固体燃料",U61,IF(VLOOKUP(#REF!,$AF$10:$AI$43,4,FALSE)="液体燃料",V61,IF(VLOOKUP(#REF!,$AF$10:$AI$43,4,FALSE)="気体燃料",W61,""))))</f>
        <v>#REF!</v>
      </c>
      <c r="AS61" s="3" t="s">
        <v>9798</v>
      </c>
      <c r="AU61" s="3" t="s">
        <v>9798</v>
      </c>
    </row>
    <row r="62" spans="1:48" ht="14.25" hidden="1" customHeight="1">
      <c r="A62" s="81"/>
      <c r="B62" s="82"/>
      <c r="C62" s="1304" t="s">
        <v>31</v>
      </c>
      <c r="D62" s="734"/>
      <c r="E62" s="736" t="s">
        <v>9986</v>
      </c>
      <c r="F62" s="14"/>
      <c r="G62" s="13" t="s">
        <v>9987</v>
      </c>
      <c r="H62" s="13"/>
      <c r="I62" s="17"/>
      <c r="J62" s="8" t="s">
        <v>215</v>
      </c>
      <c r="K62" s="9"/>
      <c r="L62" s="87" t="s">
        <v>27</v>
      </c>
      <c r="M62" s="63" t="s">
        <v>28</v>
      </c>
      <c r="N62" s="9"/>
      <c r="O62" s="194" t="s">
        <v>28</v>
      </c>
      <c r="P62" s="9"/>
      <c r="Q62" s="18">
        <v>6.4000000000000005E-4</v>
      </c>
      <c r="R62" s="199">
        <f t="shared" si="6"/>
        <v>0</v>
      </c>
      <c r="S62" s="688">
        <v>28</v>
      </c>
      <c r="T62" s="19">
        <f t="shared" si="2"/>
        <v>0</v>
      </c>
      <c r="AA62" s="15"/>
      <c r="AB62" s="133" t="s">
        <v>28</v>
      </c>
      <c r="AC62" s="130">
        <v>0.02</v>
      </c>
      <c r="AS62" s="110" t="s">
        <v>9802</v>
      </c>
      <c r="AU62" s="3" t="s">
        <v>9802</v>
      </c>
    </row>
    <row r="63" spans="1:48" ht="14.25" hidden="1" customHeight="1">
      <c r="A63" s="81"/>
      <c r="B63" s="82"/>
      <c r="C63" s="1322"/>
      <c r="D63" s="734"/>
      <c r="E63" s="736" t="s">
        <v>9988</v>
      </c>
      <c r="F63" s="14"/>
      <c r="G63" s="13" t="s">
        <v>9989</v>
      </c>
      <c r="H63" s="13"/>
      <c r="I63" s="17"/>
      <c r="J63" s="8" t="s">
        <v>219</v>
      </c>
      <c r="K63" s="9"/>
      <c r="L63" s="87"/>
      <c r="M63" s="63"/>
      <c r="N63" s="9"/>
      <c r="O63" s="194" t="s">
        <v>28</v>
      </c>
      <c r="P63" s="9"/>
      <c r="Q63" s="18">
        <v>2.0999999999999999E-8</v>
      </c>
      <c r="R63" s="199">
        <f t="shared" si="6"/>
        <v>0</v>
      </c>
      <c r="S63" s="688">
        <v>28</v>
      </c>
      <c r="T63" s="19">
        <f t="shared" si="2"/>
        <v>0</v>
      </c>
      <c r="AA63" s="15"/>
      <c r="AB63" s="133" t="s">
        <v>28</v>
      </c>
      <c r="AC63" s="130">
        <v>0.02</v>
      </c>
      <c r="AS63" s="110" t="s">
        <v>9807</v>
      </c>
      <c r="AU63" s="3" t="s">
        <v>9807</v>
      </c>
    </row>
    <row r="64" spans="1:48" ht="14.25" hidden="1" customHeight="1">
      <c r="A64" s="81"/>
      <c r="B64" s="82"/>
      <c r="C64" s="1323"/>
      <c r="D64" s="734"/>
      <c r="E64" s="736" t="s">
        <v>9990</v>
      </c>
      <c r="F64" s="14"/>
      <c r="G64" s="13" t="s">
        <v>9989</v>
      </c>
      <c r="H64" s="13"/>
      <c r="I64" s="17"/>
      <c r="J64" s="8" t="s">
        <v>219</v>
      </c>
      <c r="K64" s="9"/>
      <c r="L64" s="87" t="s">
        <v>27</v>
      </c>
      <c r="M64" s="63" t="s">
        <v>28</v>
      </c>
      <c r="N64" s="9"/>
      <c r="O64" s="194" t="s">
        <v>28</v>
      </c>
      <c r="P64" s="9"/>
      <c r="Q64" s="18">
        <v>2.4999999999999999E-8</v>
      </c>
      <c r="R64" s="199">
        <f t="shared" si="6"/>
        <v>0</v>
      </c>
      <c r="S64" s="688">
        <v>28</v>
      </c>
      <c r="T64" s="19">
        <f t="shared" si="2"/>
        <v>0</v>
      </c>
      <c r="AA64" s="15"/>
      <c r="AB64" s="133" t="s">
        <v>28</v>
      </c>
      <c r="AC64" s="130">
        <v>0.02</v>
      </c>
      <c r="AS64" s="3" t="s">
        <v>8090</v>
      </c>
      <c r="AU64" s="3" t="s">
        <v>8093</v>
      </c>
    </row>
    <row r="65" spans="1:49" ht="14.25" customHeight="1">
      <c r="A65" s="81"/>
      <c r="B65" s="82"/>
      <c r="C65" s="783" t="s">
        <v>9991</v>
      </c>
      <c r="D65" s="734"/>
      <c r="E65" s="735"/>
      <c r="F65" s="14"/>
      <c r="G65" s="13" t="s">
        <v>63</v>
      </c>
      <c r="H65" s="13"/>
      <c r="I65" s="17"/>
      <c r="J65" s="8" t="s">
        <v>210</v>
      </c>
      <c r="K65" s="9"/>
      <c r="L65" s="63" t="s">
        <v>28</v>
      </c>
      <c r="M65" s="63" t="s">
        <v>28</v>
      </c>
      <c r="N65" s="9"/>
      <c r="O65" s="194" t="s">
        <v>28</v>
      </c>
      <c r="P65" s="9"/>
      <c r="Q65" s="123">
        <v>300</v>
      </c>
      <c r="R65" s="189">
        <f t="shared" si="6"/>
        <v>0</v>
      </c>
      <c r="S65" s="688">
        <v>265</v>
      </c>
      <c r="T65" s="19">
        <f t="shared" si="2"/>
        <v>0</v>
      </c>
      <c r="AA65" s="15"/>
      <c r="AB65" s="133"/>
      <c r="AC65" s="130"/>
      <c r="AS65" s="3" t="s">
        <v>8091</v>
      </c>
      <c r="AU65" s="3" t="s">
        <v>8094</v>
      </c>
    </row>
    <row r="66" spans="1:49" ht="14.25" customHeight="1">
      <c r="A66" s="81"/>
      <c r="B66" s="82"/>
      <c r="C66" s="785" t="s">
        <v>9992</v>
      </c>
      <c r="D66" s="734"/>
      <c r="E66" s="735"/>
      <c r="F66" s="14"/>
      <c r="G66" s="13" t="s">
        <v>63</v>
      </c>
      <c r="H66" s="13"/>
      <c r="I66" s="17"/>
      <c r="J66" s="8" t="s">
        <v>210</v>
      </c>
      <c r="K66" s="9"/>
      <c r="L66" s="63" t="s">
        <v>28</v>
      </c>
      <c r="M66" s="63" t="s">
        <v>28</v>
      </c>
      <c r="N66" s="9"/>
      <c r="O66" s="194" t="s">
        <v>28</v>
      </c>
      <c r="P66" s="9"/>
      <c r="Q66" s="123">
        <v>3.3</v>
      </c>
      <c r="R66" s="189">
        <f t="shared" si="6"/>
        <v>0</v>
      </c>
      <c r="S66" s="688">
        <v>265</v>
      </c>
      <c r="T66" s="19">
        <f t="shared" si="2"/>
        <v>0</v>
      </c>
      <c r="AA66" s="15"/>
      <c r="AB66" s="133" t="s">
        <v>28</v>
      </c>
      <c r="AC66" s="130">
        <v>0.02</v>
      </c>
      <c r="AS66" s="3" t="s">
        <v>8092</v>
      </c>
    </row>
    <row r="67" spans="1:49" ht="14.25" customHeight="1">
      <c r="A67" s="81"/>
      <c r="B67" s="82"/>
      <c r="C67" s="785" t="s">
        <v>9993</v>
      </c>
      <c r="D67" s="734"/>
      <c r="E67" s="735"/>
      <c r="F67" s="14"/>
      <c r="G67" s="13" t="s">
        <v>63</v>
      </c>
      <c r="H67" s="13"/>
      <c r="I67" s="17"/>
      <c r="J67" s="8" t="s">
        <v>210</v>
      </c>
      <c r="K67" s="9"/>
      <c r="L67" s="63" t="s">
        <v>28</v>
      </c>
      <c r="M67" s="63" t="s">
        <v>28</v>
      </c>
      <c r="N67" s="9"/>
      <c r="O67" s="194" t="s">
        <v>28</v>
      </c>
      <c r="P67" s="9"/>
      <c r="Q67" s="123">
        <v>2</v>
      </c>
      <c r="R67" s="189">
        <f t="shared" si="6"/>
        <v>0</v>
      </c>
      <c r="S67" s="688">
        <v>265</v>
      </c>
      <c r="T67" s="19">
        <f t="shared" si="2"/>
        <v>0</v>
      </c>
      <c r="AA67" s="15"/>
      <c r="AB67" s="133" t="s">
        <v>28</v>
      </c>
      <c r="AC67" s="130">
        <v>0.02</v>
      </c>
      <c r="AS67" s="3" t="s">
        <v>8098</v>
      </c>
    </row>
    <row r="68" spans="1:49" ht="14.25" customHeight="1">
      <c r="A68" s="81"/>
      <c r="B68" s="82"/>
      <c r="C68" s="783" t="s">
        <v>78</v>
      </c>
      <c r="D68" s="734"/>
      <c r="E68" s="735"/>
      <c r="F68" s="14"/>
      <c r="G68" s="13" t="s">
        <v>79</v>
      </c>
      <c r="H68" s="13"/>
      <c r="I68" s="17"/>
      <c r="J68" s="8" t="s">
        <v>9994</v>
      </c>
      <c r="K68" s="9"/>
      <c r="L68" s="63"/>
      <c r="M68" s="63"/>
      <c r="N68" s="9"/>
      <c r="O68" s="194" t="s">
        <v>28</v>
      </c>
      <c r="P68" s="9"/>
      <c r="Q68" s="123">
        <v>1000</v>
      </c>
      <c r="R68" s="189">
        <f t="shared" si="6"/>
        <v>0</v>
      </c>
      <c r="S68" s="688">
        <v>265</v>
      </c>
      <c r="T68" s="19">
        <f t="shared" si="2"/>
        <v>0</v>
      </c>
      <c r="AA68" s="15"/>
      <c r="AB68" s="133" t="s">
        <v>28</v>
      </c>
      <c r="AC68" s="130">
        <v>2.5999999999999999E-2</v>
      </c>
      <c r="AS68" s="1329" t="s">
        <v>9995</v>
      </c>
      <c r="AT68" s="1321"/>
      <c r="AV68" s="1324" t="s">
        <v>9996</v>
      </c>
      <c r="AW68" s="1325"/>
    </row>
    <row r="69" spans="1:49" ht="35.25" customHeight="1">
      <c r="A69" s="81"/>
      <c r="B69" s="82"/>
      <c r="C69" s="783" t="s">
        <v>9997</v>
      </c>
      <c r="D69" s="734"/>
      <c r="E69" s="736" t="s">
        <v>9998</v>
      </c>
      <c r="F69" s="14"/>
      <c r="G69" s="13" t="s">
        <v>9999</v>
      </c>
      <c r="H69" s="13"/>
      <c r="I69" s="17"/>
      <c r="J69" s="8" t="s">
        <v>9994</v>
      </c>
      <c r="K69" s="9"/>
      <c r="L69" s="63"/>
      <c r="M69" s="63"/>
      <c r="N69" s="9"/>
      <c r="O69" s="194" t="s">
        <v>28</v>
      </c>
      <c r="P69" s="9"/>
      <c r="Q69" s="123">
        <v>1000</v>
      </c>
      <c r="R69" s="189">
        <f t="shared" si="6"/>
        <v>0</v>
      </c>
      <c r="S69" s="688">
        <v>265</v>
      </c>
      <c r="T69" s="19">
        <f t="shared" si="2"/>
        <v>0</v>
      </c>
      <c r="AA69" s="15"/>
      <c r="AB69" s="133" t="s">
        <v>28</v>
      </c>
      <c r="AC69" s="130">
        <v>2.5999999999999999E-2</v>
      </c>
      <c r="AS69" s="3" t="s">
        <v>10000</v>
      </c>
      <c r="AT69" s="3" t="s">
        <v>9884</v>
      </c>
      <c r="AV69" s="3" t="s">
        <v>10000</v>
      </c>
      <c r="AW69" s="3" t="s">
        <v>9884</v>
      </c>
    </row>
    <row r="70" spans="1:49" ht="14.25" customHeight="1">
      <c r="A70" s="81"/>
      <c r="B70" s="82"/>
      <c r="C70" s="1304" t="s">
        <v>81</v>
      </c>
      <c r="D70" s="734"/>
      <c r="E70" s="737" t="s">
        <v>9942</v>
      </c>
      <c r="F70" s="8"/>
      <c r="G70" s="8" t="s">
        <v>77</v>
      </c>
      <c r="H70" s="13"/>
      <c r="I70" s="17"/>
      <c r="J70" s="8" t="s">
        <v>210</v>
      </c>
      <c r="K70" s="9"/>
      <c r="L70" s="63" t="s">
        <v>28</v>
      </c>
      <c r="M70" s="63" t="s">
        <v>28</v>
      </c>
      <c r="N70" s="9"/>
      <c r="O70" s="194" t="s">
        <v>28</v>
      </c>
      <c r="P70" s="9"/>
      <c r="Q70" s="123">
        <v>3.7999999999999999E-2</v>
      </c>
      <c r="R70" s="189">
        <f t="shared" si="6"/>
        <v>0</v>
      </c>
      <c r="S70" s="688">
        <v>265</v>
      </c>
      <c r="T70" s="19">
        <f t="shared" si="2"/>
        <v>0</v>
      </c>
      <c r="AA70" s="15"/>
      <c r="AB70" s="133" t="s">
        <v>28</v>
      </c>
      <c r="AC70" s="130">
        <v>0.02</v>
      </c>
      <c r="AS70" s="3" t="s">
        <v>9770</v>
      </c>
      <c r="AT70" s="3" t="s">
        <v>10001</v>
      </c>
      <c r="AV70" s="3" t="s">
        <v>9770</v>
      </c>
      <c r="AW70" s="3" t="s">
        <v>10002</v>
      </c>
    </row>
    <row r="71" spans="1:49" ht="14.25" customHeight="1">
      <c r="A71" s="81"/>
      <c r="B71" s="82"/>
      <c r="C71" s="1322"/>
      <c r="D71" s="734"/>
      <c r="E71" s="737" t="s">
        <v>9943</v>
      </c>
      <c r="F71" s="8"/>
      <c r="G71" s="8" t="s">
        <v>77</v>
      </c>
      <c r="H71" s="13"/>
      <c r="I71" s="17"/>
      <c r="J71" s="8" t="s">
        <v>210</v>
      </c>
      <c r="K71" s="9"/>
      <c r="L71" s="63" t="s">
        <v>28</v>
      </c>
      <c r="M71" s="63" t="s">
        <v>28</v>
      </c>
      <c r="N71" s="9"/>
      <c r="O71" s="194" t="s">
        <v>28</v>
      </c>
      <c r="P71" s="9"/>
      <c r="Q71" s="123">
        <v>7.2999999999999995E-2</v>
      </c>
      <c r="R71" s="189">
        <f t="shared" si="6"/>
        <v>0</v>
      </c>
      <c r="S71" s="688">
        <v>265</v>
      </c>
      <c r="T71" s="19">
        <f t="shared" si="2"/>
        <v>0</v>
      </c>
      <c r="AA71" s="15"/>
      <c r="AB71" s="133"/>
      <c r="AC71" s="130"/>
      <c r="AS71" s="3" t="s">
        <v>8082</v>
      </c>
      <c r="AT71" s="3" t="s">
        <v>10001</v>
      </c>
      <c r="AV71" s="3" t="s">
        <v>8082</v>
      </c>
      <c r="AW71" s="3" t="s">
        <v>10002</v>
      </c>
    </row>
    <row r="72" spans="1:49" ht="14.25" customHeight="1">
      <c r="A72" s="81"/>
      <c r="B72" s="82"/>
      <c r="C72" s="1322"/>
      <c r="D72" s="734"/>
      <c r="E72" s="737" t="s">
        <v>9944</v>
      </c>
      <c r="F72" s="8"/>
      <c r="G72" s="8" t="s">
        <v>77</v>
      </c>
      <c r="H72" s="13"/>
      <c r="I72" s="17"/>
      <c r="J72" s="8" t="s">
        <v>210</v>
      </c>
      <c r="K72" s="9"/>
      <c r="L72" s="63" t="s">
        <v>28</v>
      </c>
      <c r="M72" s="63" t="s">
        <v>28</v>
      </c>
      <c r="N72" s="9"/>
      <c r="O72" s="194" t="s">
        <v>28</v>
      </c>
      <c r="P72" s="9"/>
      <c r="Q72" s="123">
        <v>7.5999999999999998E-2</v>
      </c>
      <c r="R72" s="189">
        <f t="shared" si="6"/>
        <v>0</v>
      </c>
      <c r="S72" s="688">
        <v>265</v>
      </c>
      <c r="T72" s="19">
        <f t="shared" si="2"/>
        <v>0</v>
      </c>
      <c r="AA72" s="15" t="s">
        <v>182</v>
      </c>
      <c r="AB72" s="133" t="s">
        <v>28</v>
      </c>
      <c r="AC72" s="130">
        <v>0.17</v>
      </c>
      <c r="AS72" s="3" t="s">
        <v>8081</v>
      </c>
      <c r="AT72" s="3" t="s">
        <v>10001</v>
      </c>
      <c r="AV72" s="3" t="s">
        <v>8081</v>
      </c>
      <c r="AW72" s="3" t="s">
        <v>10002</v>
      </c>
    </row>
    <row r="73" spans="1:49" ht="14.25" customHeight="1">
      <c r="A73" s="81"/>
      <c r="B73" s="82"/>
      <c r="C73" s="1322"/>
      <c r="D73" s="734"/>
      <c r="E73" s="737" t="s">
        <v>9945</v>
      </c>
      <c r="F73" s="14"/>
      <c r="G73" s="8" t="s">
        <v>77</v>
      </c>
      <c r="H73" s="13"/>
      <c r="I73" s="17"/>
      <c r="J73" s="8" t="s">
        <v>210</v>
      </c>
      <c r="K73" s="9"/>
      <c r="L73" s="63" t="s">
        <v>28</v>
      </c>
      <c r="M73" s="63" t="s">
        <v>28</v>
      </c>
      <c r="N73" s="9"/>
      <c r="O73" s="194" t="s">
        <v>28</v>
      </c>
      <c r="P73" s="9"/>
      <c r="Q73" s="123">
        <v>1.2E-2</v>
      </c>
      <c r="R73" s="189">
        <f t="shared" si="6"/>
        <v>0</v>
      </c>
      <c r="S73" s="688">
        <v>265</v>
      </c>
      <c r="T73" s="19">
        <f t="shared" si="2"/>
        <v>0</v>
      </c>
      <c r="AA73" s="15" t="s">
        <v>182</v>
      </c>
      <c r="AB73" s="133" t="s">
        <v>28</v>
      </c>
      <c r="AC73" s="130">
        <v>0.17</v>
      </c>
      <c r="AS73" s="3" t="s">
        <v>8084</v>
      </c>
      <c r="AT73" s="3" t="s">
        <v>10003</v>
      </c>
      <c r="AV73" s="3" t="s">
        <v>8084</v>
      </c>
      <c r="AW73" s="3" t="s">
        <v>10002</v>
      </c>
    </row>
    <row r="74" spans="1:49" ht="24.75" customHeight="1">
      <c r="A74" s="81"/>
      <c r="B74" s="82"/>
      <c r="C74" s="1322"/>
      <c r="D74" s="734"/>
      <c r="E74" s="1330" t="s">
        <v>9946</v>
      </c>
      <c r="F74" s="14"/>
      <c r="G74" s="8" t="s">
        <v>10004</v>
      </c>
      <c r="H74" s="13"/>
      <c r="I74" s="17"/>
      <c r="J74" s="8" t="s">
        <v>210</v>
      </c>
      <c r="K74" s="9"/>
      <c r="L74" s="63" t="s">
        <v>28</v>
      </c>
      <c r="M74" s="63" t="s">
        <v>28</v>
      </c>
      <c r="N74" s="9"/>
      <c r="O74" s="194" t="s">
        <v>28</v>
      </c>
      <c r="P74" s="9"/>
      <c r="Q74" s="123">
        <v>7.6999999999999999E-2</v>
      </c>
      <c r="R74" s="189">
        <f t="shared" si="6"/>
        <v>0</v>
      </c>
      <c r="S74" s="688">
        <v>265</v>
      </c>
      <c r="T74" s="19">
        <f t="shared" si="2"/>
        <v>0</v>
      </c>
      <c r="AA74" s="15" t="s">
        <v>182</v>
      </c>
      <c r="AB74" s="133" t="s">
        <v>28</v>
      </c>
      <c r="AC74" s="130">
        <v>1.6</v>
      </c>
      <c r="AS74" s="3" t="s">
        <v>9785</v>
      </c>
      <c r="AT74" s="3" t="s">
        <v>10003</v>
      </c>
      <c r="AV74" s="3" t="s">
        <v>9785</v>
      </c>
      <c r="AW74" s="3" t="s">
        <v>10002</v>
      </c>
    </row>
    <row r="75" spans="1:49" ht="24.75" customHeight="1">
      <c r="A75" s="81"/>
      <c r="B75" s="82"/>
      <c r="C75" s="1322"/>
      <c r="D75" s="734"/>
      <c r="E75" s="1331"/>
      <c r="F75" s="14"/>
      <c r="G75" s="8" t="s">
        <v>10005</v>
      </c>
      <c r="H75" s="13"/>
      <c r="I75" s="17"/>
      <c r="J75" s="8" t="s">
        <v>210</v>
      </c>
      <c r="K75" s="9"/>
      <c r="L75" s="63" t="s">
        <v>28</v>
      </c>
      <c r="M75" s="63" t="s">
        <v>28</v>
      </c>
      <c r="N75" s="9"/>
      <c r="O75" s="194" t="s">
        <v>28</v>
      </c>
      <c r="P75" s="9"/>
      <c r="Q75" s="123">
        <v>1.4999999999999999E-2</v>
      </c>
      <c r="R75" s="189">
        <f t="shared" si="6"/>
        <v>0</v>
      </c>
      <c r="S75" s="688">
        <v>265</v>
      </c>
      <c r="T75" s="19">
        <f t="shared" si="2"/>
        <v>0</v>
      </c>
      <c r="AA75" s="15"/>
      <c r="AB75" s="133" t="s">
        <v>28</v>
      </c>
      <c r="AC75" s="130">
        <v>0.97</v>
      </c>
      <c r="AS75" s="3" t="s">
        <v>9789</v>
      </c>
      <c r="AT75" s="3" t="s">
        <v>10001</v>
      </c>
      <c r="AV75" s="3" t="s">
        <v>9789</v>
      </c>
      <c r="AW75" s="3" t="s">
        <v>10002</v>
      </c>
    </row>
    <row r="76" spans="1:49" ht="51.75" customHeight="1">
      <c r="A76" s="81"/>
      <c r="B76" s="82"/>
      <c r="C76" s="1322"/>
      <c r="D76" s="734"/>
      <c r="E76" s="1331"/>
      <c r="F76" s="14"/>
      <c r="G76" s="8" t="s">
        <v>10006</v>
      </c>
      <c r="H76" s="13"/>
      <c r="I76" s="17"/>
      <c r="J76" s="8" t="s">
        <v>210</v>
      </c>
      <c r="K76" s="9"/>
      <c r="L76" s="63" t="s">
        <v>28</v>
      </c>
      <c r="M76" s="63" t="s">
        <v>28</v>
      </c>
      <c r="N76" s="9"/>
      <c r="O76" s="194" t="s">
        <v>28</v>
      </c>
      <c r="P76" s="9"/>
      <c r="Q76" s="123">
        <v>1.5</v>
      </c>
      <c r="R76" s="189">
        <f t="shared" si="6"/>
        <v>0</v>
      </c>
      <c r="S76" s="688">
        <v>265</v>
      </c>
      <c r="T76" s="19">
        <f t="shared" si="2"/>
        <v>0</v>
      </c>
      <c r="AA76" s="15"/>
      <c r="AB76" s="133" t="s">
        <v>28</v>
      </c>
      <c r="AC76" s="130">
        <v>1.7000000000000001E-2</v>
      </c>
      <c r="AS76" s="3" t="s">
        <v>9794</v>
      </c>
      <c r="AT76" s="3" t="s">
        <v>10001</v>
      </c>
      <c r="AV76" s="3" t="s">
        <v>9794</v>
      </c>
      <c r="AW76" s="3" t="s">
        <v>10002</v>
      </c>
    </row>
    <row r="77" spans="1:49" ht="47.25" customHeight="1">
      <c r="A77" s="81"/>
      <c r="B77" s="82"/>
      <c r="C77" s="1322"/>
      <c r="D77" s="734"/>
      <c r="E77" s="1331"/>
      <c r="F77" s="14"/>
      <c r="G77" s="8" t="s">
        <v>10007</v>
      </c>
      <c r="H77" s="13"/>
      <c r="I77" s="17"/>
      <c r="J77" s="8" t="s">
        <v>210</v>
      </c>
      <c r="K77" s="9"/>
      <c r="L77" s="63" t="s">
        <v>28</v>
      </c>
      <c r="M77" s="63" t="s">
        <v>28</v>
      </c>
      <c r="N77" s="9"/>
      <c r="O77" s="194" t="s">
        <v>28</v>
      </c>
      <c r="P77" s="9"/>
      <c r="Q77" s="123">
        <v>0.65</v>
      </c>
      <c r="R77" s="189">
        <f t="shared" si="6"/>
        <v>0</v>
      </c>
      <c r="S77" s="688">
        <v>265</v>
      </c>
      <c r="T77" s="19">
        <f t="shared" ref="T77:T109" si="7">IF(ISERROR(R77*S77),"",ROUND(R77*S77,1))</f>
        <v>0</v>
      </c>
      <c r="AA77" s="15"/>
      <c r="AB77" s="133" t="s">
        <v>28</v>
      </c>
      <c r="AC77" s="130">
        <v>0.01</v>
      </c>
      <c r="AS77" s="3" t="s">
        <v>9798</v>
      </c>
      <c r="AT77" s="3" t="s">
        <v>10001</v>
      </c>
      <c r="AV77" s="3" t="s">
        <v>9798</v>
      </c>
      <c r="AW77" s="3" t="s">
        <v>10008</v>
      </c>
    </row>
    <row r="78" spans="1:49" ht="44.25" customHeight="1">
      <c r="A78" s="81"/>
      <c r="B78" s="82"/>
      <c r="C78" s="1322"/>
      <c r="D78" s="734"/>
      <c r="E78" s="1331"/>
      <c r="F78" s="14"/>
      <c r="G78" s="8" t="s">
        <v>10009</v>
      </c>
      <c r="H78" s="13"/>
      <c r="I78" s="17"/>
      <c r="J78" s="8" t="s">
        <v>210</v>
      </c>
      <c r="K78" s="9"/>
      <c r="L78" s="63" t="s">
        <v>28</v>
      </c>
      <c r="M78" s="63" t="s">
        <v>28</v>
      </c>
      <c r="N78" s="9"/>
      <c r="O78" s="194" t="s">
        <v>28</v>
      </c>
      <c r="P78" s="9"/>
      <c r="Q78" s="123">
        <v>0.88</v>
      </c>
      <c r="R78" s="189">
        <f t="shared" si="6"/>
        <v>0</v>
      </c>
      <c r="S78" s="688">
        <v>265</v>
      </c>
      <c r="T78" s="19">
        <f t="shared" si="7"/>
        <v>0</v>
      </c>
      <c r="Z78" s="118"/>
      <c r="AA78" s="15"/>
      <c r="AB78" s="133" t="s">
        <v>28</v>
      </c>
      <c r="AC78" s="130">
        <v>1.9E-2</v>
      </c>
      <c r="AS78" s="110" t="s">
        <v>9802</v>
      </c>
      <c r="AT78" s="3" t="s">
        <v>10001</v>
      </c>
      <c r="AV78" s="3" t="s">
        <v>9802</v>
      </c>
      <c r="AW78" s="3" t="s">
        <v>10002</v>
      </c>
    </row>
    <row r="79" spans="1:49" ht="44.25" customHeight="1">
      <c r="A79" s="81"/>
      <c r="B79" s="82"/>
      <c r="C79" s="1322"/>
      <c r="D79" s="734"/>
      <c r="E79" s="1331"/>
      <c r="F79" s="14"/>
      <c r="G79" s="8" t="s">
        <v>10010</v>
      </c>
      <c r="H79" s="13"/>
      <c r="I79" s="17"/>
      <c r="J79" s="8" t="s">
        <v>210</v>
      </c>
      <c r="K79" s="9"/>
      <c r="L79" s="63" t="s">
        <v>28</v>
      </c>
      <c r="M79" s="63" t="s">
        <v>28</v>
      </c>
      <c r="N79" s="9"/>
      <c r="O79" s="194" t="s">
        <v>28</v>
      </c>
      <c r="P79" s="9"/>
      <c r="Q79" s="123">
        <v>0.28999999999999998</v>
      </c>
      <c r="R79" s="189">
        <f t="shared" si="6"/>
        <v>0</v>
      </c>
      <c r="S79" s="688">
        <v>265</v>
      </c>
      <c r="T79" s="19">
        <f t="shared" si="7"/>
        <v>0</v>
      </c>
      <c r="Z79" s="118"/>
      <c r="AA79" s="15"/>
      <c r="AB79" s="133" t="s">
        <v>28</v>
      </c>
      <c r="AC79" s="130">
        <v>1.2E-2</v>
      </c>
      <c r="AS79" s="110" t="s">
        <v>9807</v>
      </c>
      <c r="AT79" s="3" t="s">
        <v>10001</v>
      </c>
      <c r="AV79" s="3" t="s">
        <v>9807</v>
      </c>
      <c r="AW79" s="3" t="s">
        <v>10008</v>
      </c>
    </row>
    <row r="80" spans="1:49" ht="50.25" customHeight="1">
      <c r="A80" s="81"/>
      <c r="B80" s="82"/>
      <c r="C80" s="1322"/>
      <c r="D80" s="734"/>
      <c r="E80" s="1331"/>
      <c r="F80" s="14"/>
      <c r="G80" s="8" t="s">
        <v>10011</v>
      </c>
      <c r="H80" s="13"/>
      <c r="I80" s="17"/>
      <c r="J80" s="8" t="s">
        <v>210</v>
      </c>
      <c r="K80" s="9"/>
      <c r="L80" s="63" t="s">
        <v>28</v>
      </c>
      <c r="M80" s="63" t="s">
        <v>28</v>
      </c>
      <c r="N80" s="9"/>
      <c r="O80" s="194" t="s">
        <v>28</v>
      </c>
      <c r="P80" s="9"/>
      <c r="Q80" s="123">
        <v>0.26</v>
      </c>
      <c r="R80" s="189">
        <f t="shared" si="6"/>
        <v>0</v>
      </c>
      <c r="S80" s="688">
        <v>265</v>
      </c>
      <c r="T80" s="19">
        <f t="shared" si="7"/>
        <v>0</v>
      </c>
      <c r="Z80" s="118"/>
      <c r="AA80" s="15"/>
      <c r="AB80" s="133" t="s">
        <v>28</v>
      </c>
      <c r="AC80" s="130">
        <v>1.9E-2</v>
      </c>
      <c r="AS80" s="1329" t="s">
        <v>10012</v>
      </c>
      <c r="AT80" s="1321"/>
      <c r="AV80" s="3" t="s">
        <v>9811</v>
      </c>
      <c r="AW80" s="3" t="s">
        <v>10013</v>
      </c>
    </row>
    <row r="81" spans="1:49" ht="28.5" customHeight="1">
      <c r="A81" s="81"/>
      <c r="B81" s="82"/>
      <c r="C81" s="1322"/>
      <c r="D81" s="734"/>
      <c r="E81" s="1331"/>
      <c r="F81" s="14"/>
      <c r="G81" s="8" t="s">
        <v>10014</v>
      </c>
      <c r="H81" s="13"/>
      <c r="I81" s="17"/>
      <c r="J81" s="8" t="s">
        <v>210</v>
      </c>
      <c r="K81" s="9"/>
      <c r="L81" s="63" t="s">
        <v>28</v>
      </c>
      <c r="M81" s="63" t="s">
        <v>28</v>
      </c>
      <c r="N81" s="9"/>
      <c r="O81" s="194" t="s">
        <v>28</v>
      </c>
      <c r="P81" s="9"/>
      <c r="Q81" s="123">
        <v>3.1E-2</v>
      </c>
      <c r="R81" s="189">
        <f>IF(ISERROR(I81*Q82),"",ROUND(I81*Q82,1))</f>
        <v>0</v>
      </c>
      <c r="S81" s="688">
        <v>265</v>
      </c>
      <c r="T81" s="19">
        <f t="shared" si="7"/>
        <v>0</v>
      </c>
      <c r="Z81" s="118"/>
      <c r="AA81" s="15"/>
      <c r="AB81" s="133" t="s">
        <v>28</v>
      </c>
      <c r="AC81" s="130">
        <v>1.9E-2</v>
      </c>
      <c r="AS81" s="3" t="s">
        <v>10000</v>
      </c>
      <c r="AV81" s="3" t="s">
        <v>9815</v>
      </c>
      <c r="AW81" s="3" t="s">
        <v>10013</v>
      </c>
    </row>
    <row r="82" spans="1:49" ht="28.5" customHeight="1">
      <c r="A82" s="81"/>
      <c r="B82" s="82"/>
      <c r="C82" s="1322"/>
      <c r="D82" s="734"/>
      <c r="E82" s="1331"/>
      <c r="F82" s="14"/>
      <c r="G82" s="8" t="s">
        <v>10015</v>
      </c>
      <c r="H82" s="13"/>
      <c r="I82" s="17"/>
      <c r="J82" s="8" t="s">
        <v>210</v>
      </c>
      <c r="K82" s="9"/>
      <c r="L82" s="63"/>
      <c r="M82" s="63"/>
      <c r="N82" s="9"/>
      <c r="O82" s="194" t="s">
        <v>28</v>
      </c>
      <c r="P82" s="9"/>
      <c r="Q82" s="123">
        <v>0.88</v>
      </c>
      <c r="R82" s="189">
        <f>IF(ISERROR(I82*Q83),"",ROUND(I82*Q83,1))</f>
        <v>0</v>
      </c>
      <c r="S82" s="688">
        <v>265</v>
      </c>
      <c r="T82" s="19">
        <f t="shared" si="7"/>
        <v>0</v>
      </c>
      <c r="Z82" s="118"/>
      <c r="AA82" s="15"/>
      <c r="AB82" s="133" t="s">
        <v>28</v>
      </c>
      <c r="AC82" s="130">
        <v>1.9E-2</v>
      </c>
      <c r="AS82" s="3" t="s">
        <v>9845</v>
      </c>
      <c r="AV82" s="3" t="s">
        <v>9818</v>
      </c>
      <c r="AW82" s="3" t="s">
        <v>10013</v>
      </c>
    </row>
    <row r="83" spans="1:49" ht="27.75" customHeight="1">
      <c r="A83" s="81"/>
      <c r="B83" s="82"/>
      <c r="C83" s="1322"/>
      <c r="D83" s="734"/>
      <c r="E83" s="1331"/>
      <c r="F83" s="14"/>
      <c r="G83" s="8" t="s">
        <v>10016</v>
      </c>
      <c r="H83" s="13"/>
      <c r="I83" s="17"/>
      <c r="J83" s="8" t="s">
        <v>210</v>
      </c>
      <c r="K83" s="9"/>
      <c r="L83" s="63"/>
      <c r="M83" s="63"/>
      <c r="N83" s="9"/>
      <c r="O83" s="194" t="s">
        <v>28</v>
      </c>
      <c r="P83" s="9"/>
      <c r="Q83" s="123">
        <v>9.9000000000000005E-2</v>
      </c>
      <c r="R83" s="189" t="str">
        <f>IF(ISERROR(I83*#REF!),"",ROUND(I83*#REF!,1))</f>
        <v/>
      </c>
      <c r="S83" s="688">
        <v>265</v>
      </c>
      <c r="T83" s="19" t="str">
        <f t="shared" si="7"/>
        <v/>
      </c>
      <c r="Z83" s="118"/>
      <c r="AA83" s="15"/>
      <c r="AB83" s="133" t="s">
        <v>28</v>
      </c>
      <c r="AC83" s="130">
        <v>1.9E-2</v>
      </c>
      <c r="AS83" s="3" t="s">
        <v>9848</v>
      </c>
      <c r="AV83" s="3" t="s">
        <v>9820</v>
      </c>
      <c r="AW83" s="3" t="s">
        <v>10013</v>
      </c>
    </row>
    <row r="84" spans="1:49" ht="18.75" customHeight="1">
      <c r="A84" s="81"/>
      <c r="B84" s="82"/>
      <c r="C84" s="1322"/>
      <c r="D84" s="734"/>
      <c r="E84" s="1331"/>
      <c r="F84" s="14"/>
      <c r="G84" s="8" t="s">
        <v>9950</v>
      </c>
      <c r="H84" s="13"/>
      <c r="I84" s="17"/>
      <c r="J84" s="8" t="s">
        <v>210</v>
      </c>
      <c r="K84" s="9"/>
      <c r="L84" s="63"/>
      <c r="M84" s="63"/>
      <c r="N84" s="9"/>
      <c r="O84" s="194" t="s">
        <v>28</v>
      </c>
      <c r="P84" s="9"/>
      <c r="Q84" s="123">
        <v>6.2E-2</v>
      </c>
      <c r="R84" s="189">
        <f t="shared" si="6"/>
        <v>0</v>
      </c>
      <c r="S84" s="688">
        <v>265</v>
      </c>
      <c r="T84" s="19">
        <f t="shared" si="7"/>
        <v>0</v>
      </c>
      <c r="Z84" s="118"/>
      <c r="AA84" s="15"/>
      <c r="AB84" s="133"/>
      <c r="AC84" s="130"/>
      <c r="AS84" s="3" t="s">
        <v>9850</v>
      </c>
      <c r="AV84" s="3" t="s">
        <v>8077</v>
      </c>
      <c r="AW84" s="3" t="s">
        <v>10013</v>
      </c>
    </row>
    <row r="85" spans="1:49" ht="36.75" customHeight="1">
      <c r="A85" s="81"/>
      <c r="B85" s="82"/>
      <c r="C85" s="1323"/>
      <c r="D85" s="734"/>
      <c r="E85" s="1332"/>
      <c r="F85" s="14"/>
      <c r="G85" s="8" t="s">
        <v>9951</v>
      </c>
      <c r="H85" s="13"/>
      <c r="I85" s="17"/>
      <c r="J85" s="8" t="s">
        <v>210</v>
      </c>
      <c r="K85" s="9"/>
      <c r="L85" s="63"/>
      <c r="M85" s="63"/>
      <c r="N85" s="9"/>
      <c r="O85" s="194" t="s">
        <v>28</v>
      </c>
      <c r="P85" s="9"/>
      <c r="Q85" s="123">
        <v>7.6999999999999999E-2</v>
      </c>
      <c r="R85" s="189">
        <f t="shared" si="6"/>
        <v>0</v>
      </c>
      <c r="S85" s="688">
        <v>265</v>
      </c>
      <c r="T85" s="19">
        <f t="shared" si="7"/>
        <v>0</v>
      </c>
      <c r="Z85" s="118"/>
      <c r="AA85" s="15"/>
      <c r="AB85" s="133"/>
      <c r="AC85" s="130"/>
      <c r="AS85" s="3" t="s">
        <v>9852</v>
      </c>
      <c r="AV85" s="3" t="s">
        <v>61</v>
      </c>
      <c r="AW85" s="3" t="s">
        <v>10013</v>
      </c>
    </row>
    <row r="86" spans="1:49" ht="30.75" customHeight="1">
      <c r="A86" s="81"/>
      <c r="B86" s="82"/>
      <c r="C86" s="1304" t="s">
        <v>64</v>
      </c>
      <c r="D86" s="734"/>
      <c r="E86" s="735" t="s">
        <v>9952</v>
      </c>
      <c r="F86" s="14"/>
      <c r="G86" s="13" t="s">
        <v>80</v>
      </c>
      <c r="H86" s="13"/>
      <c r="I86" s="17"/>
      <c r="J86" s="8" t="s">
        <v>468</v>
      </c>
      <c r="K86" s="9"/>
      <c r="L86" s="63" t="s">
        <v>28</v>
      </c>
      <c r="M86" s="63" t="s">
        <v>28</v>
      </c>
      <c r="N86" s="9"/>
      <c r="O86" s="194" t="s">
        <v>28</v>
      </c>
      <c r="P86" s="9"/>
      <c r="Q86" s="123">
        <v>0.47</v>
      </c>
      <c r="R86" s="189">
        <f t="shared" si="6"/>
        <v>0</v>
      </c>
      <c r="S86" s="688">
        <v>265</v>
      </c>
      <c r="T86" s="19">
        <f t="shared" si="7"/>
        <v>0</v>
      </c>
      <c r="Z86" s="118"/>
      <c r="AA86" s="15"/>
      <c r="AB86" s="133"/>
      <c r="AC86" s="130"/>
      <c r="AS86" s="3" t="s">
        <v>9854</v>
      </c>
      <c r="AV86" s="3" t="s">
        <v>9827</v>
      </c>
      <c r="AW86" s="3" t="s">
        <v>10013</v>
      </c>
    </row>
    <row r="87" spans="1:49" ht="30.75" customHeight="1">
      <c r="A87" s="81"/>
      <c r="B87" s="82"/>
      <c r="C87" s="1322"/>
      <c r="D87" s="734"/>
      <c r="E87" s="735" t="s">
        <v>9953</v>
      </c>
      <c r="F87" s="14"/>
      <c r="G87" s="13" t="s">
        <v>80</v>
      </c>
      <c r="H87" s="13"/>
      <c r="I87" s="17"/>
      <c r="J87" s="8" t="s">
        <v>468</v>
      </c>
      <c r="K87" s="9"/>
      <c r="L87" s="63" t="s">
        <v>28</v>
      </c>
      <c r="M87" s="63" t="s">
        <v>28</v>
      </c>
      <c r="N87" s="9"/>
      <c r="O87" s="194" t="s">
        <v>28</v>
      </c>
      <c r="P87" s="9"/>
      <c r="Q87" s="123">
        <v>1.4E-2</v>
      </c>
      <c r="R87" s="189">
        <f t="shared" si="6"/>
        <v>0</v>
      </c>
      <c r="S87" s="688">
        <v>265</v>
      </c>
      <c r="T87" s="19">
        <f t="shared" si="7"/>
        <v>0</v>
      </c>
      <c r="Z87" s="118"/>
      <c r="AA87" s="15"/>
      <c r="AB87" s="133"/>
      <c r="AC87" s="130"/>
      <c r="AS87" s="3" t="s">
        <v>8086</v>
      </c>
      <c r="AV87" s="3" t="s">
        <v>9831</v>
      </c>
      <c r="AW87" s="3" t="s">
        <v>10013</v>
      </c>
    </row>
    <row r="88" spans="1:49" ht="30.75" customHeight="1">
      <c r="A88" s="81"/>
      <c r="B88" s="82"/>
      <c r="C88" s="1322"/>
      <c r="D88" s="734"/>
      <c r="E88" s="735" t="s">
        <v>9954</v>
      </c>
      <c r="F88" s="14"/>
      <c r="G88" s="13" t="s">
        <v>80</v>
      </c>
      <c r="H88" s="13"/>
      <c r="I88" s="17"/>
      <c r="J88" s="8" t="s">
        <v>468</v>
      </c>
      <c r="K88" s="9"/>
      <c r="L88" s="63" t="s">
        <v>28</v>
      </c>
      <c r="M88" s="63" t="s">
        <v>28</v>
      </c>
      <c r="N88" s="9"/>
      <c r="O88" s="194" t="s">
        <v>28</v>
      </c>
      <c r="P88" s="9"/>
      <c r="Q88" s="123">
        <v>17</v>
      </c>
      <c r="R88" s="189">
        <f t="shared" si="6"/>
        <v>0</v>
      </c>
      <c r="S88" s="688">
        <v>265</v>
      </c>
      <c r="T88" s="19">
        <f t="shared" si="7"/>
        <v>0</v>
      </c>
      <c r="AA88" s="15"/>
      <c r="AB88" s="133" t="s">
        <v>28</v>
      </c>
      <c r="AC88" s="130">
        <v>5.67E-2</v>
      </c>
      <c r="AS88" s="3" t="s">
        <v>9858</v>
      </c>
      <c r="AV88" s="3" t="s">
        <v>9835</v>
      </c>
      <c r="AW88" s="3" t="s">
        <v>10013</v>
      </c>
    </row>
    <row r="89" spans="1:49" ht="30.75" customHeight="1">
      <c r="A89" s="81"/>
      <c r="B89" s="82"/>
      <c r="C89" s="1322"/>
      <c r="D89" s="734"/>
      <c r="E89" s="735" t="s">
        <v>9955</v>
      </c>
      <c r="F89" s="14"/>
      <c r="G89" s="13" t="s">
        <v>80</v>
      </c>
      <c r="H89" s="13"/>
      <c r="I89" s="17"/>
      <c r="J89" s="8" t="s">
        <v>468</v>
      </c>
      <c r="K89" s="9"/>
      <c r="L89" s="63" t="s">
        <v>28</v>
      </c>
      <c r="M89" s="63" t="s">
        <v>28</v>
      </c>
      <c r="N89" s="9"/>
      <c r="O89" s="194" t="s">
        <v>28</v>
      </c>
      <c r="P89" s="9"/>
      <c r="Q89" s="123">
        <v>4</v>
      </c>
      <c r="R89" s="189">
        <f t="shared" si="6"/>
        <v>0</v>
      </c>
      <c r="S89" s="688">
        <v>265</v>
      </c>
      <c r="T89" s="19">
        <f t="shared" si="7"/>
        <v>0</v>
      </c>
      <c r="AA89" s="15"/>
      <c r="AB89" s="133"/>
      <c r="AC89" s="130"/>
      <c r="AS89" s="110" t="s">
        <v>9860</v>
      </c>
      <c r="AV89" s="3" t="s">
        <v>9838</v>
      </c>
      <c r="AW89" s="3" t="s">
        <v>10013</v>
      </c>
    </row>
    <row r="90" spans="1:49" ht="30.75" customHeight="1">
      <c r="A90" s="81"/>
      <c r="B90" s="82"/>
      <c r="C90" s="1323"/>
      <c r="D90" s="734"/>
      <c r="E90" s="735" t="s">
        <v>9956</v>
      </c>
      <c r="F90" s="14"/>
      <c r="G90" s="13" t="s">
        <v>80</v>
      </c>
      <c r="H90" s="13"/>
      <c r="I90" s="17"/>
      <c r="J90" s="8" t="s">
        <v>468</v>
      </c>
      <c r="K90" s="9"/>
      <c r="L90" s="63" t="s">
        <v>28</v>
      </c>
      <c r="M90" s="63" t="s">
        <v>28</v>
      </c>
      <c r="N90" s="9"/>
      <c r="O90" s="194" t="s">
        <v>28</v>
      </c>
      <c r="P90" s="9"/>
      <c r="Q90" s="123">
        <v>5.3</v>
      </c>
      <c r="R90" s="189">
        <f t="shared" si="6"/>
        <v>0</v>
      </c>
      <c r="S90" s="688">
        <v>265</v>
      </c>
      <c r="T90" s="19">
        <f t="shared" si="7"/>
        <v>0</v>
      </c>
      <c r="AA90" s="15"/>
      <c r="AB90" s="133"/>
      <c r="AC90" s="130"/>
      <c r="AS90" s="110"/>
      <c r="AV90" s="3" t="s">
        <v>9841</v>
      </c>
      <c r="AW90" s="3" t="s">
        <v>10013</v>
      </c>
    </row>
    <row r="91" spans="1:49" ht="14.25" customHeight="1">
      <c r="A91" s="81"/>
      <c r="B91" s="82"/>
      <c r="C91" s="1304" t="s">
        <v>66</v>
      </c>
      <c r="D91" s="734"/>
      <c r="E91" s="738" t="s">
        <v>10017</v>
      </c>
      <c r="F91" s="14"/>
      <c r="G91" s="13" t="s">
        <v>67</v>
      </c>
      <c r="H91" s="13"/>
      <c r="I91" s="17"/>
      <c r="J91" s="8" t="s">
        <v>219</v>
      </c>
      <c r="K91" s="9"/>
      <c r="L91" s="63" t="s">
        <v>28</v>
      </c>
      <c r="M91" s="63" t="s">
        <v>28</v>
      </c>
      <c r="N91" s="9"/>
      <c r="O91" s="194" t="s">
        <v>28</v>
      </c>
      <c r="P91" s="9"/>
      <c r="Q91" s="123">
        <v>1.3999999999999999E-4</v>
      </c>
      <c r="R91" s="189">
        <f t="shared" si="6"/>
        <v>0</v>
      </c>
      <c r="S91" s="688">
        <v>265</v>
      </c>
      <c r="T91" s="19">
        <f t="shared" si="7"/>
        <v>0</v>
      </c>
      <c r="AA91" s="15"/>
      <c r="AB91" s="133"/>
      <c r="AC91" s="130"/>
      <c r="AV91" s="3" t="s">
        <v>9845</v>
      </c>
      <c r="AW91" s="3" t="s">
        <v>10013</v>
      </c>
    </row>
    <row r="92" spans="1:49" ht="19.5" customHeight="1">
      <c r="A92" s="81"/>
      <c r="B92" s="82"/>
      <c r="C92" s="1322"/>
      <c r="D92" s="739"/>
      <c r="E92" s="738" t="s">
        <v>10018</v>
      </c>
      <c r="F92" s="14"/>
      <c r="G92" s="13" t="s">
        <v>67</v>
      </c>
      <c r="H92" s="13"/>
      <c r="I92" s="17"/>
      <c r="J92" s="8" t="s">
        <v>219</v>
      </c>
      <c r="K92" s="9"/>
      <c r="L92" s="63" t="s">
        <v>28</v>
      </c>
      <c r="M92" s="63" t="s">
        <v>28</v>
      </c>
      <c r="N92" s="9"/>
      <c r="O92" s="194" t="s">
        <v>28</v>
      </c>
      <c r="P92" s="9"/>
      <c r="Q92" s="123">
        <v>3.0000000000000001E-5</v>
      </c>
      <c r="R92" s="189">
        <f t="shared" si="6"/>
        <v>0</v>
      </c>
      <c r="S92" s="688">
        <v>265</v>
      </c>
      <c r="T92" s="19">
        <f t="shared" si="7"/>
        <v>0</v>
      </c>
      <c r="AA92" s="15"/>
      <c r="AB92" s="133"/>
      <c r="AC92" s="130"/>
      <c r="AV92" s="3" t="s">
        <v>9848</v>
      </c>
      <c r="AW92" s="3" t="s">
        <v>10013</v>
      </c>
    </row>
    <row r="93" spans="1:49" ht="27" customHeight="1">
      <c r="A93" s="81"/>
      <c r="B93" s="82"/>
      <c r="C93" s="1322"/>
      <c r="D93" s="739"/>
      <c r="E93" s="740" t="s">
        <v>10093</v>
      </c>
      <c r="F93" s="14"/>
      <c r="G93" s="13" t="s">
        <v>67</v>
      </c>
      <c r="H93" s="13"/>
      <c r="I93" s="17"/>
      <c r="J93" s="8" t="s">
        <v>219</v>
      </c>
      <c r="K93" s="9"/>
      <c r="L93" s="63" t="s">
        <v>28</v>
      </c>
      <c r="M93" s="63" t="s">
        <v>28</v>
      </c>
      <c r="N93" s="9"/>
      <c r="O93" s="194" t="s">
        <v>28</v>
      </c>
      <c r="P93" s="9"/>
      <c r="Q93" s="123">
        <v>1.2E-5</v>
      </c>
      <c r="R93" s="189">
        <f t="shared" si="6"/>
        <v>0</v>
      </c>
      <c r="S93" s="688">
        <v>265</v>
      </c>
      <c r="T93" s="19">
        <f t="shared" si="7"/>
        <v>0</v>
      </c>
      <c r="AA93" s="15"/>
      <c r="AB93" s="133" t="s">
        <v>28</v>
      </c>
      <c r="AC93" s="130">
        <v>5.3900000000000003E-2</v>
      </c>
      <c r="AV93" s="3" t="s">
        <v>9850</v>
      </c>
      <c r="AW93" s="3" t="s">
        <v>10013</v>
      </c>
    </row>
    <row r="94" spans="1:49" ht="27.75" customHeight="1">
      <c r="A94" s="81"/>
      <c r="B94" s="82"/>
      <c r="C94" s="1322"/>
      <c r="D94" s="739"/>
      <c r="E94" s="740" t="s">
        <v>10094</v>
      </c>
      <c r="F94" s="14"/>
      <c r="G94" s="13" t="s">
        <v>67</v>
      </c>
      <c r="H94" s="13"/>
      <c r="I94" s="17"/>
      <c r="J94" s="8" t="s">
        <v>219</v>
      </c>
      <c r="K94" s="9"/>
      <c r="L94" s="63" t="s">
        <v>28</v>
      </c>
      <c r="M94" s="63" t="s">
        <v>28</v>
      </c>
      <c r="N94" s="9"/>
      <c r="O94" s="194" t="s">
        <v>28</v>
      </c>
      <c r="P94" s="9"/>
      <c r="Q94" s="123">
        <v>1.1000000000000001E-6</v>
      </c>
      <c r="R94" s="189">
        <f t="shared" si="6"/>
        <v>0</v>
      </c>
      <c r="S94" s="688">
        <v>265</v>
      </c>
      <c r="T94" s="19">
        <f t="shared" si="7"/>
        <v>0</v>
      </c>
      <c r="AA94" s="15"/>
      <c r="AB94" s="133" t="s">
        <v>28</v>
      </c>
      <c r="AC94" s="130">
        <v>7.2399999999999992E-2</v>
      </c>
      <c r="AV94" s="3" t="s">
        <v>9852</v>
      </c>
      <c r="AW94" s="3" t="s">
        <v>10013</v>
      </c>
    </row>
    <row r="95" spans="1:49" ht="14.25" customHeight="1">
      <c r="A95" s="81"/>
      <c r="B95" s="82"/>
      <c r="C95" s="1322"/>
      <c r="D95" s="739"/>
      <c r="E95" s="741" t="s">
        <v>68</v>
      </c>
      <c r="F95" s="14"/>
      <c r="G95" s="13" t="s">
        <v>69</v>
      </c>
      <c r="H95" s="13"/>
      <c r="I95" s="17"/>
      <c r="J95" s="8" t="s">
        <v>468</v>
      </c>
      <c r="K95" s="9"/>
      <c r="L95" s="63" t="s">
        <v>28</v>
      </c>
      <c r="M95" s="63" t="s">
        <v>28</v>
      </c>
      <c r="N95" s="9"/>
      <c r="O95" s="194" t="s">
        <v>28</v>
      </c>
      <c r="P95" s="9"/>
      <c r="Q95" s="123">
        <v>4.4999999999999997E-3</v>
      </c>
      <c r="R95" s="189">
        <f t="shared" si="6"/>
        <v>0</v>
      </c>
      <c r="S95" s="688">
        <v>265</v>
      </c>
      <c r="T95" s="19">
        <f t="shared" si="7"/>
        <v>0</v>
      </c>
      <c r="AA95" s="15"/>
      <c r="AB95" s="133" t="s">
        <v>28</v>
      </c>
      <c r="AC95" s="130">
        <v>7.2399999999999992E-2</v>
      </c>
      <c r="AV95" s="3" t="s">
        <v>9854</v>
      </c>
      <c r="AW95" s="3" t="s">
        <v>10013</v>
      </c>
    </row>
    <row r="96" spans="1:49" ht="14.25" customHeight="1">
      <c r="A96" s="81"/>
      <c r="B96" s="82"/>
      <c r="C96" s="1322"/>
      <c r="D96" s="739"/>
      <c r="E96" s="741" t="s">
        <v>70</v>
      </c>
      <c r="F96" s="14"/>
      <c r="G96" s="13" t="s">
        <v>69</v>
      </c>
      <c r="H96" s="13"/>
      <c r="I96" s="17"/>
      <c r="J96" s="8" t="s">
        <v>468</v>
      </c>
      <c r="K96" s="9"/>
      <c r="L96" s="63" t="s">
        <v>28</v>
      </c>
      <c r="M96" s="63" t="s">
        <v>28</v>
      </c>
      <c r="N96" s="9"/>
      <c r="O96" s="194" t="s">
        <v>28</v>
      </c>
      <c r="P96" s="9"/>
      <c r="Q96" s="123">
        <v>4.4999999999999997E-3</v>
      </c>
      <c r="R96" s="189">
        <f t="shared" si="6"/>
        <v>0</v>
      </c>
      <c r="S96" s="688">
        <v>265</v>
      </c>
      <c r="T96" s="19">
        <f t="shared" si="7"/>
        <v>0</v>
      </c>
      <c r="AA96" s="15"/>
      <c r="AB96" s="133" t="s">
        <v>28</v>
      </c>
      <c r="AC96" s="130">
        <v>7.2399999999999992E-2</v>
      </c>
      <c r="AV96" s="3" t="s">
        <v>8086</v>
      </c>
      <c r="AW96" s="3" t="s">
        <v>10013</v>
      </c>
    </row>
    <row r="97" spans="1:52" ht="15.75" customHeight="1">
      <c r="A97" s="81"/>
      <c r="B97" s="82"/>
      <c r="C97" s="1322"/>
      <c r="D97" s="739"/>
      <c r="E97" s="741" t="s">
        <v>71</v>
      </c>
      <c r="F97" s="14"/>
      <c r="G97" s="13" t="s">
        <v>69</v>
      </c>
      <c r="H97" s="13"/>
      <c r="I97" s="17"/>
      <c r="J97" s="8" t="s">
        <v>468</v>
      </c>
      <c r="K97" s="9"/>
      <c r="L97" s="63" t="s">
        <v>28</v>
      </c>
      <c r="M97" s="63" t="s">
        <v>28</v>
      </c>
      <c r="N97" s="9"/>
      <c r="O97" s="194" t="s">
        <v>28</v>
      </c>
      <c r="P97" s="9"/>
      <c r="Q97" s="123">
        <v>2.9</v>
      </c>
      <c r="R97" s="189">
        <f t="shared" si="6"/>
        <v>0</v>
      </c>
      <c r="S97" s="688">
        <v>265</v>
      </c>
      <c r="T97" s="19">
        <f t="shared" si="7"/>
        <v>0</v>
      </c>
      <c r="AA97" s="15"/>
      <c r="AB97" s="133" t="s">
        <v>28</v>
      </c>
      <c r="AC97" s="130">
        <v>7.2399999999999992E-2</v>
      </c>
      <c r="AV97" s="3" t="s">
        <v>9858</v>
      </c>
      <c r="AW97" s="3" t="s">
        <v>10013</v>
      </c>
    </row>
    <row r="98" spans="1:52" ht="28.5" customHeight="1">
      <c r="A98" s="81"/>
      <c r="B98" s="82"/>
      <c r="C98" s="1322"/>
      <c r="D98" s="739"/>
      <c r="E98" s="742" t="s">
        <v>10095</v>
      </c>
      <c r="F98" s="14"/>
      <c r="G98" s="13" t="s">
        <v>69</v>
      </c>
      <c r="H98" s="13"/>
      <c r="I98" s="17"/>
      <c r="J98" s="8" t="s">
        <v>468</v>
      </c>
      <c r="K98" s="9"/>
      <c r="L98" s="63" t="s">
        <v>28</v>
      </c>
      <c r="M98" s="63" t="s">
        <v>28</v>
      </c>
      <c r="N98" s="9"/>
      <c r="O98" s="194" t="s">
        <v>28</v>
      </c>
      <c r="P98" s="9"/>
      <c r="Q98" s="123">
        <v>4.4999999999999997E-3</v>
      </c>
      <c r="R98" s="189">
        <f t="shared" si="6"/>
        <v>0</v>
      </c>
      <c r="S98" s="688">
        <v>265</v>
      </c>
      <c r="T98" s="19">
        <f t="shared" si="7"/>
        <v>0</v>
      </c>
      <c r="AA98" s="15"/>
      <c r="AB98" s="133" t="s">
        <v>28</v>
      </c>
      <c r="AC98" s="130">
        <v>1.1000000000000001</v>
      </c>
      <c r="AV98" s="3" t="s">
        <v>9860</v>
      </c>
      <c r="AW98" s="3" t="s">
        <v>10013</v>
      </c>
    </row>
    <row r="99" spans="1:52" ht="14.25" customHeight="1">
      <c r="A99" s="81"/>
      <c r="B99" s="82"/>
      <c r="C99" s="1322"/>
      <c r="D99" s="739"/>
      <c r="E99" s="741" t="s">
        <v>73</v>
      </c>
      <c r="F99" s="14"/>
      <c r="G99" s="13" t="s">
        <v>69</v>
      </c>
      <c r="H99" s="13"/>
      <c r="I99" s="17"/>
      <c r="J99" s="8" t="s">
        <v>468</v>
      </c>
      <c r="K99" s="9"/>
      <c r="L99" s="63" t="s">
        <v>28</v>
      </c>
      <c r="M99" s="63" t="s">
        <v>28</v>
      </c>
      <c r="N99" s="9"/>
      <c r="O99" s="194" t="s">
        <v>28</v>
      </c>
      <c r="P99" s="9"/>
      <c r="Q99" s="123">
        <v>2.4</v>
      </c>
      <c r="R99" s="189">
        <f t="shared" si="6"/>
        <v>0</v>
      </c>
      <c r="S99" s="688">
        <v>265</v>
      </c>
      <c r="T99" s="19">
        <f t="shared" si="7"/>
        <v>0</v>
      </c>
      <c r="AA99" s="15"/>
      <c r="AB99" s="133" t="s">
        <v>28</v>
      </c>
      <c r="AC99" s="130">
        <v>1.6</v>
      </c>
    </row>
    <row r="100" spans="1:52" ht="14.25" customHeight="1">
      <c r="A100" s="81"/>
      <c r="B100" s="82"/>
      <c r="C100" s="1322"/>
      <c r="D100" s="739"/>
      <c r="E100" s="741" t="s">
        <v>74</v>
      </c>
      <c r="F100" s="14"/>
      <c r="G100" s="13" t="s">
        <v>69</v>
      </c>
      <c r="H100" s="13"/>
      <c r="I100" s="17"/>
      <c r="J100" s="8" t="s">
        <v>468</v>
      </c>
      <c r="K100" s="9"/>
      <c r="L100" s="63" t="s">
        <v>28</v>
      </c>
      <c r="M100" s="63" t="s">
        <v>28</v>
      </c>
      <c r="N100" s="9"/>
      <c r="O100" s="194" t="s">
        <v>28</v>
      </c>
      <c r="P100" s="9"/>
      <c r="Q100" s="123">
        <v>4.4999999999999997E-3</v>
      </c>
      <c r="R100" s="189">
        <f t="shared" si="6"/>
        <v>0</v>
      </c>
      <c r="S100" s="688">
        <v>265</v>
      </c>
      <c r="T100" s="19">
        <f t="shared" si="7"/>
        <v>0</v>
      </c>
      <c r="AA100" s="15"/>
      <c r="AB100" s="133" t="s">
        <v>28</v>
      </c>
      <c r="AC100" s="130">
        <v>1.2E-2</v>
      </c>
      <c r="AS100" s="1324" t="s">
        <v>10019</v>
      </c>
      <c r="AT100" s="1325"/>
      <c r="AV100" s="1312" t="s">
        <v>9927</v>
      </c>
      <c r="AW100" s="1303"/>
    </row>
    <row r="101" spans="1:52" ht="14.25" customHeight="1">
      <c r="A101" s="81"/>
      <c r="B101" s="82"/>
      <c r="C101" s="1322"/>
      <c r="D101" s="739"/>
      <c r="E101" s="741" t="s">
        <v>9957</v>
      </c>
      <c r="F101" s="14"/>
      <c r="G101" s="13" t="s">
        <v>75</v>
      </c>
      <c r="H101" s="13"/>
      <c r="I101" s="17"/>
      <c r="J101" s="8" t="s">
        <v>76</v>
      </c>
      <c r="K101" s="9"/>
      <c r="L101" s="63" t="s">
        <v>28</v>
      </c>
      <c r="M101" s="63" t="s">
        <v>28</v>
      </c>
      <c r="N101" s="9"/>
      <c r="O101" s="194" t="s">
        <v>28</v>
      </c>
      <c r="P101" s="9"/>
      <c r="Q101" s="123">
        <v>4.7999999999999996E-3</v>
      </c>
      <c r="R101" s="189">
        <f t="shared" si="6"/>
        <v>0</v>
      </c>
      <c r="S101" s="688">
        <v>265</v>
      </c>
      <c r="T101" s="19">
        <f t="shared" si="7"/>
        <v>0</v>
      </c>
      <c r="AA101" s="15"/>
      <c r="AB101" s="133" t="s">
        <v>28</v>
      </c>
      <c r="AC101" s="130">
        <v>1.7000000000000001E-2</v>
      </c>
      <c r="AS101" s="3" t="s">
        <v>9770</v>
      </c>
      <c r="AT101" s="3" t="s">
        <v>10002</v>
      </c>
      <c r="AV101" s="127" t="s">
        <v>9883</v>
      </c>
      <c r="AW101" s="127" t="s">
        <v>9884</v>
      </c>
    </row>
    <row r="102" spans="1:52" ht="14.25" customHeight="1">
      <c r="A102" s="81"/>
      <c r="B102" s="82"/>
      <c r="C102" s="1322"/>
      <c r="D102" s="739"/>
      <c r="E102" s="741" t="s">
        <v>9958</v>
      </c>
      <c r="F102" s="14"/>
      <c r="G102" s="13" t="s">
        <v>75</v>
      </c>
      <c r="H102" s="13"/>
      <c r="I102" s="17"/>
      <c r="J102" s="8" t="s">
        <v>76</v>
      </c>
      <c r="K102" s="9"/>
      <c r="L102" s="63" t="s">
        <v>28</v>
      </c>
      <c r="M102" s="63" t="s">
        <v>28</v>
      </c>
      <c r="N102" s="9"/>
      <c r="O102" s="194" t="s">
        <v>28</v>
      </c>
      <c r="P102" s="9"/>
      <c r="Q102" s="123">
        <v>3.9E-2</v>
      </c>
      <c r="R102" s="189">
        <f t="shared" si="6"/>
        <v>0</v>
      </c>
      <c r="S102" s="688">
        <v>265</v>
      </c>
      <c r="T102" s="19">
        <f t="shared" si="7"/>
        <v>0</v>
      </c>
      <c r="AA102" s="15"/>
      <c r="AB102" s="133" t="s">
        <v>28</v>
      </c>
      <c r="AC102" s="130">
        <v>4.5999999999999999E-2</v>
      </c>
      <c r="AS102" s="3" t="s">
        <v>8082</v>
      </c>
      <c r="AT102" s="3" t="s">
        <v>10002</v>
      </c>
      <c r="AV102" s="3" t="s">
        <v>9770</v>
      </c>
      <c r="AW102" s="3" t="s">
        <v>9772</v>
      </c>
      <c r="AX102" s="3" t="s">
        <v>10020</v>
      </c>
    </row>
    <row r="103" spans="1:52" ht="28.5" customHeight="1">
      <c r="A103" s="81"/>
      <c r="B103" s="82"/>
      <c r="C103" s="1322"/>
      <c r="D103" s="739"/>
      <c r="E103" s="742" t="s">
        <v>9959</v>
      </c>
      <c r="F103" s="14"/>
      <c r="G103" s="13" t="s">
        <v>75</v>
      </c>
      <c r="H103" s="13"/>
      <c r="I103" s="17"/>
      <c r="J103" s="8" t="s">
        <v>76</v>
      </c>
      <c r="K103" s="9"/>
      <c r="L103" s="63" t="s">
        <v>28</v>
      </c>
      <c r="M103" s="63" t="s">
        <v>28</v>
      </c>
      <c r="N103" s="9"/>
      <c r="O103" s="194" t="s">
        <v>28</v>
      </c>
      <c r="P103" s="9"/>
      <c r="Q103" s="123">
        <v>0.12</v>
      </c>
      <c r="R103" s="189">
        <f t="shared" si="6"/>
        <v>0</v>
      </c>
      <c r="S103" s="688">
        <v>265</v>
      </c>
      <c r="T103" s="19">
        <f t="shared" si="7"/>
        <v>0</v>
      </c>
      <c r="AA103" s="15"/>
      <c r="AB103" s="133" t="s">
        <v>28</v>
      </c>
      <c r="AC103" s="130">
        <v>1.4E-2</v>
      </c>
      <c r="AS103" s="3" t="s">
        <v>8081</v>
      </c>
      <c r="AT103" s="3" t="s">
        <v>10002</v>
      </c>
      <c r="AV103" s="3" t="s">
        <v>8082</v>
      </c>
      <c r="AW103" s="3" t="s">
        <v>9813</v>
      </c>
      <c r="AX103" s="3" t="s">
        <v>10021</v>
      </c>
    </row>
    <row r="104" spans="1:52" ht="15.75" customHeight="1">
      <c r="A104" s="81"/>
      <c r="B104" s="82"/>
      <c r="C104" s="1322"/>
      <c r="D104" s="739"/>
      <c r="E104" s="741" t="s">
        <v>9960</v>
      </c>
      <c r="F104" s="14"/>
      <c r="G104" s="13" t="s">
        <v>75</v>
      </c>
      <c r="H104" s="13"/>
      <c r="I104" s="17"/>
      <c r="J104" s="8" t="s">
        <v>76</v>
      </c>
      <c r="K104" s="9"/>
      <c r="L104" s="63" t="s">
        <v>28</v>
      </c>
      <c r="M104" s="63" t="s">
        <v>28</v>
      </c>
      <c r="N104" s="9"/>
      <c r="O104" s="194" t="s">
        <v>28</v>
      </c>
      <c r="P104" s="9"/>
      <c r="Q104" s="123">
        <v>5.5E-2</v>
      </c>
      <c r="R104" s="189">
        <f t="shared" si="6"/>
        <v>0</v>
      </c>
      <c r="S104" s="688">
        <v>265</v>
      </c>
      <c r="T104" s="19">
        <f t="shared" si="7"/>
        <v>0</v>
      </c>
      <c r="AA104" s="15"/>
      <c r="AB104" s="133" t="s">
        <v>28</v>
      </c>
      <c r="AC104" s="130">
        <v>1.9E-2</v>
      </c>
      <c r="AS104" s="3" t="s">
        <v>8084</v>
      </c>
      <c r="AT104" s="3" t="s">
        <v>10002</v>
      </c>
      <c r="AV104" s="3" t="s">
        <v>8081</v>
      </c>
      <c r="AW104" s="3" t="s">
        <v>9843</v>
      </c>
      <c r="AX104" s="3" t="s">
        <v>10022</v>
      </c>
    </row>
    <row r="105" spans="1:52" ht="14.25" customHeight="1">
      <c r="A105" s="81"/>
      <c r="B105" s="82"/>
      <c r="C105" s="1322"/>
      <c r="D105" s="739"/>
      <c r="E105" s="741" t="s">
        <v>10109</v>
      </c>
      <c r="F105" s="14"/>
      <c r="G105" s="13" t="s">
        <v>75</v>
      </c>
      <c r="H105" s="13"/>
      <c r="I105" s="17"/>
      <c r="J105" s="8" t="s">
        <v>76</v>
      </c>
      <c r="K105" s="9"/>
      <c r="L105" s="63" t="s">
        <v>28</v>
      </c>
      <c r="M105" s="63" t="s">
        <v>28</v>
      </c>
      <c r="N105" s="9"/>
      <c r="O105" s="194" t="s">
        <v>28</v>
      </c>
      <c r="P105" s="9"/>
      <c r="Q105" s="123">
        <v>7.1999999999999995E-2</v>
      </c>
      <c r="R105" s="189">
        <f t="shared" si="6"/>
        <v>0</v>
      </c>
      <c r="S105" s="688">
        <v>265</v>
      </c>
      <c r="T105" s="19">
        <f t="shared" si="7"/>
        <v>0</v>
      </c>
      <c r="AA105" s="15"/>
      <c r="AB105" s="133"/>
      <c r="AC105" s="130"/>
      <c r="AS105" s="3" t="s">
        <v>9785</v>
      </c>
      <c r="AT105" s="3" t="s">
        <v>10002</v>
      </c>
      <c r="AV105" s="3" t="s">
        <v>8084</v>
      </c>
      <c r="AW105" s="3" t="s">
        <v>9862</v>
      </c>
      <c r="AX105" s="3" t="s">
        <v>10023</v>
      </c>
    </row>
    <row r="106" spans="1:52" ht="14.25" customHeight="1">
      <c r="A106" s="81"/>
      <c r="B106" s="82"/>
      <c r="C106" s="1323"/>
      <c r="D106" s="739"/>
      <c r="E106" s="743" t="s">
        <v>9962</v>
      </c>
      <c r="F106" s="14"/>
      <c r="G106" s="13" t="s">
        <v>75</v>
      </c>
      <c r="H106" s="13"/>
      <c r="I106" s="17"/>
      <c r="J106" s="8" t="s">
        <v>76</v>
      </c>
      <c r="K106" s="9"/>
      <c r="L106" s="63" t="s">
        <v>28</v>
      </c>
      <c r="M106" s="63" t="s">
        <v>28</v>
      </c>
      <c r="N106" s="9"/>
      <c r="O106" s="194" t="s">
        <v>28</v>
      </c>
      <c r="P106" s="9"/>
      <c r="Q106" s="123">
        <v>2.1999999999999999E-5</v>
      </c>
      <c r="R106" s="189">
        <f t="shared" si="6"/>
        <v>0</v>
      </c>
      <c r="S106" s="688">
        <v>265</v>
      </c>
      <c r="T106" s="19">
        <f t="shared" si="7"/>
        <v>0</v>
      </c>
      <c r="AA106" s="15"/>
      <c r="AB106" s="133"/>
      <c r="AC106" s="130"/>
      <c r="AS106" s="3" t="s">
        <v>9789</v>
      </c>
      <c r="AT106" s="3" t="s">
        <v>10002</v>
      </c>
      <c r="AV106" s="3" t="s">
        <v>9785</v>
      </c>
    </row>
    <row r="107" spans="1:52" ht="37.5" customHeight="1">
      <c r="A107" s="81"/>
      <c r="B107" s="82"/>
      <c r="C107" s="713" t="s">
        <v>470</v>
      </c>
      <c r="D107" s="744"/>
      <c r="E107" s="745"/>
      <c r="F107" s="101"/>
      <c r="G107" s="102"/>
      <c r="H107" s="103"/>
      <c r="I107" s="17"/>
      <c r="J107" s="104"/>
      <c r="K107" s="105"/>
      <c r="L107" s="106" t="s">
        <v>27</v>
      </c>
      <c r="M107" s="106" t="s">
        <v>28</v>
      </c>
      <c r="N107" s="107"/>
      <c r="O107" s="108"/>
      <c r="P107" s="105"/>
      <c r="Q107" s="60"/>
      <c r="R107" s="190"/>
      <c r="S107" s="688">
        <v>265</v>
      </c>
      <c r="T107" s="19">
        <f t="shared" si="7"/>
        <v>0</v>
      </c>
      <c r="AA107" s="15"/>
      <c r="AB107" s="133" t="s">
        <v>28</v>
      </c>
      <c r="AC107" s="130">
        <v>4.5999999999999999E-2</v>
      </c>
      <c r="AS107" s="3" t="s">
        <v>9794</v>
      </c>
      <c r="AT107" s="3" t="s">
        <v>10002</v>
      </c>
      <c r="AV107" s="3" t="s">
        <v>9789</v>
      </c>
    </row>
    <row r="108" spans="1:52" ht="37.5" customHeight="1">
      <c r="A108" s="81"/>
      <c r="B108" s="82"/>
      <c r="C108" s="713" t="s">
        <v>470</v>
      </c>
      <c r="D108" s="744"/>
      <c r="E108" s="745"/>
      <c r="F108" s="101"/>
      <c r="G108" s="102"/>
      <c r="H108" s="103"/>
      <c r="I108" s="17"/>
      <c r="J108" s="104"/>
      <c r="K108" s="105"/>
      <c r="L108" s="106" t="s">
        <v>27</v>
      </c>
      <c r="M108" s="106" t="s">
        <v>28</v>
      </c>
      <c r="N108" s="107"/>
      <c r="O108" s="108"/>
      <c r="P108" s="105"/>
      <c r="Q108" s="60"/>
      <c r="R108" s="190"/>
      <c r="S108" s="688">
        <v>265</v>
      </c>
      <c r="T108" s="19">
        <f t="shared" si="7"/>
        <v>0</v>
      </c>
      <c r="AA108" s="15"/>
      <c r="AB108" s="133" t="s">
        <v>28</v>
      </c>
      <c r="AC108" s="130">
        <v>1.4E-2</v>
      </c>
      <c r="AS108" s="3" t="s">
        <v>9798</v>
      </c>
      <c r="AT108" s="3" t="s">
        <v>10002</v>
      </c>
      <c r="AV108" s="3" t="s">
        <v>9794</v>
      </c>
    </row>
    <row r="109" spans="1:52" ht="37.5" customHeight="1">
      <c r="A109" s="81"/>
      <c r="B109" s="82"/>
      <c r="C109" s="713" t="s">
        <v>470</v>
      </c>
      <c r="D109" s="744"/>
      <c r="E109" s="745"/>
      <c r="F109" s="101"/>
      <c r="G109" s="102"/>
      <c r="H109" s="103"/>
      <c r="I109" s="17"/>
      <c r="J109" s="104"/>
      <c r="K109" s="105"/>
      <c r="L109" s="106" t="s">
        <v>27</v>
      </c>
      <c r="M109" s="106" t="s">
        <v>28</v>
      </c>
      <c r="N109" s="107"/>
      <c r="O109" s="108"/>
      <c r="P109" s="105"/>
      <c r="Q109" s="60"/>
      <c r="R109" s="190"/>
      <c r="S109" s="688">
        <v>265</v>
      </c>
      <c r="T109" s="19">
        <f t="shared" si="7"/>
        <v>0</v>
      </c>
      <c r="AA109" s="15"/>
      <c r="AB109" s="15"/>
      <c r="AC109" s="15"/>
      <c r="AS109" s="3" t="s">
        <v>9802</v>
      </c>
      <c r="AT109" s="3" t="s">
        <v>10002</v>
      </c>
      <c r="AV109" s="3" t="s">
        <v>9798</v>
      </c>
    </row>
    <row r="110" spans="1:52" ht="14.25" customHeight="1">
      <c r="A110" s="81"/>
      <c r="B110" s="82"/>
      <c r="L110" s="10"/>
      <c r="M110" s="62"/>
      <c r="Q110" s="10" t="s">
        <v>185</v>
      </c>
      <c r="R110" s="191">
        <f>SUM(R9:R109)</f>
        <v>0</v>
      </c>
      <c r="S110" s="109" t="s">
        <v>54</v>
      </c>
      <c r="T110" s="188">
        <f>SUM(T9:T109)</f>
        <v>0</v>
      </c>
      <c r="AA110" s="15"/>
      <c r="AB110" s="15"/>
      <c r="AC110" s="15"/>
      <c r="AS110" s="3" t="s">
        <v>9807</v>
      </c>
      <c r="AT110" s="3" t="s">
        <v>10002</v>
      </c>
      <c r="AV110" s="3" t="s">
        <v>24</v>
      </c>
      <c r="AZ110" s="110" t="s">
        <v>55</v>
      </c>
    </row>
    <row r="111" spans="1:52" ht="14.25" customHeight="1">
      <c r="A111" s="81"/>
      <c r="B111" s="82"/>
      <c r="AA111" s="15"/>
      <c r="AB111" s="15"/>
      <c r="AC111" s="15"/>
      <c r="AS111" s="3" t="s">
        <v>8091</v>
      </c>
      <c r="AT111" s="3" t="s">
        <v>10002</v>
      </c>
      <c r="AV111" s="3" t="s">
        <v>9807</v>
      </c>
    </row>
    <row r="112" spans="1:52" ht="14.25" customHeight="1">
      <c r="A112" s="81"/>
      <c r="B112" s="82"/>
      <c r="AA112" s="15"/>
      <c r="AB112" s="15"/>
      <c r="AC112" s="15"/>
      <c r="AS112" s="3" t="s">
        <v>8092</v>
      </c>
      <c r="AT112" s="3" t="s">
        <v>10002</v>
      </c>
      <c r="AV112" s="3" t="s">
        <v>60</v>
      </c>
    </row>
    <row r="113" spans="1:48" ht="14.25" customHeight="1">
      <c r="A113" s="81"/>
      <c r="B113" s="82"/>
      <c r="AA113" s="15"/>
      <c r="AB113" s="15"/>
      <c r="AC113" s="15"/>
      <c r="AE113" s="110" t="s">
        <v>55</v>
      </c>
      <c r="AS113" s="110" t="s">
        <v>8093</v>
      </c>
      <c r="AT113" s="3" t="s">
        <v>10002</v>
      </c>
      <c r="AV113" s="3" t="s">
        <v>9815</v>
      </c>
    </row>
    <row r="114" spans="1:48" ht="14.25" customHeight="1">
      <c r="A114" s="81"/>
      <c r="B114" s="82"/>
      <c r="AA114" s="15"/>
      <c r="AB114" s="15"/>
      <c r="AC114" s="15"/>
      <c r="AS114" s="110" t="s">
        <v>8094</v>
      </c>
      <c r="AT114" s="3" t="s">
        <v>10002</v>
      </c>
      <c r="AV114" s="3" t="s">
        <v>9818</v>
      </c>
    </row>
    <row r="115" spans="1:48" ht="14.25" customHeight="1">
      <c r="A115" s="81"/>
      <c r="B115" s="82"/>
      <c r="AA115" s="15"/>
      <c r="AB115" s="15"/>
      <c r="AC115" s="15"/>
      <c r="AS115" s="3" t="s">
        <v>9811</v>
      </c>
      <c r="AT115" s="3" t="s">
        <v>10024</v>
      </c>
      <c r="AV115" s="3" t="s">
        <v>196</v>
      </c>
    </row>
    <row r="116" spans="1:48" ht="14.25" customHeight="1">
      <c r="A116" s="81"/>
      <c r="B116" s="82"/>
      <c r="AA116" s="15"/>
      <c r="AB116" s="15"/>
      <c r="AC116" s="15"/>
      <c r="AS116" s="3" t="s">
        <v>9815</v>
      </c>
      <c r="AT116" s="3" t="s">
        <v>10024</v>
      </c>
      <c r="AV116" s="3" t="s">
        <v>8077</v>
      </c>
    </row>
    <row r="117" spans="1:48" ht="27.75" customHeight="1">
      <c r="A117" s="81"/>
      <c r="B117" s="82"/>
      <c r="AA117" s="15"/>
      <c r="AB117" s="15"/>
      <c r="AC117" s="15"/>
      <c r="AS117" s="3" t="s">
        <v>9818</v>
      </c>
      <c r="AT117" s="3" t="s">
        <v>10024</v>
      </c>
      <c r="AV117" s="3" t="s">
        <v>61</v>
      </c>
    </row>
    <row r="118" spans="1:48" ht="14.25" customHeight="1">
      <c r="A118" s="81"/>
      <c r="B118" s="82"/>
      <c r="AA118" s="15"/>
      <c r="AB118" s="15"/>
      <c r="AC118" s="15"/>
      <c r="AS118" s="3" t="s">
        <v>9820</v>
      </c>
      <c r="AT118" s="3" t="s">
        <v>10024</v>
      </c>
      <c r="AV118" s="3" t="s">
        <v>9827</v>
      </c>
    </row>
    <row r="119" spans="1:48" ht="14.25" customHeight="1">
      <c r="A119" s="81"/>
      <c r="B119" s="82"/>
      <c r="AA119" s="15"/>
      <c r="AB119" s="15"/>
      <c r="AC119" s="15"/>
      <c r="AS119" s="3" t="s">
        <v>8077</v>
      </c>
      <c r="AT119" s="3" t="s">
        <v>10024</v>
      </c>
      <c r="AV119" s="3" t="s">
        <v>9831</v>
      </c>
    </row>
    <row r="120" spans="1:48" ht="14.25" customHeight="1">
      <c r="A120" s="81"/>
      <c r="B120" s="82"/>
      <c r="AA120" s="15"/>
      <c r="AB120" s="15"/>
      <c r="AC120" s="15"/>
      <c r="AS120" s="3" t="s">
        <v>61</v>
      </c>
      <c r="AT120" s="3" t="s">
        <v>10024</v>
      </c>
      <c r="AV120" s="3" t="s">
        <v>9835</v>
      </c>
    </row>
    <row r="121" spans="1:48" ht="36.75" customHeight="1">
      <c r="A121" s="81"/>
      <c r="B121" s="82"/>
      <c r="AA121" s="15"/>
      <c r="AB121" s="15"/>
      <c r="AC121" s="15"/>
      <c r="AS121" s="3" t="s">
        <v>9827</v>
      </c>
      <c r="AT121" s="3" t="s">
        <v>10024</v>
      </c>
      <c r="AV121" s="3" t="s">
        <v>9838</v>
      </c>
    </row>
    <row r="122" spans="1:48" ht="24" customHeight="1">
      <c r="A122" s="81"/>
      <c r="B122" s="82"/>
      <c r="AA122" s="15"/>
      <c r="AB122" s="15"/>
      <c r="AC122" s="15"/>
      <c r="AS122" s="3" t="s">
        <v>9831</v>
      </c>
      <c r="AT122" s="3" t="s">
        <v>10024</v>
      </c>
      <c r="AV122" s="3" t="s">
        <v>9841</v>
      </c>
    </row>
    <row r="123" spans="1:48" ht="24" customHeight="1">
      <c r="A123" s="81"/>
      <c r="B123" s="82"/>
      <c r="AA123" s="15"/>
      <c r="AB123" s="15"/>
      <c r="AC123" s="15"/>
      <c r="AS123" s="3" t="s">
        <v>9835</v>
      </c>
      <c r="AT123" s="3" t="s">
        <v>10024</v>
      </c>
      <c r="AV123" s="3" t="s">
        <v>9845</v>
      </c>
    </row>
    <row r="124" spans="1:48" ht="24" customHeight="1">
      <c r="A124" s="81"/>
      <c r="B124" s="82"/>
      <c r="AA124" s="15"/>
      <c r="AB124" s="15"/>
      <c r="AC124" s="15"/>
      <c r="AS124" s="3" t="s">
        <v>9838</v>
      </c>
      <c r="AT124" s="3" t="s">
        <v>10024</v>
      </c>
      <c r="AV124" s="3" t="s">
        <v>9848</v>
      </c>
    </row>
    <row r="125" spans="1:48" ht="24" customHeight="1">
      <c r="A125" s="22"/>
      <c r="B125" s="75"/>
      <c r="AA125" s="15"/>
      <c r="AB125" s="15"/>
      <c r="AC125" s="15"/>
      <c r="AS125" s="3" t="s">
        <v>9841</v>
      </c>
      <c r="AT125" s="3" t="s">
        <v>10008</v>
      </c>
      <c r="AV125" s="3" t="s">
        <v>9850</v>
      </c>
    </row>
    <row r="126" spans="1:48" ht="24" customHeight="1">
      <c r="A126" s="81"/>
      <c r="B126" s="82"/>
      <c r="AA126" s="15"/>
      <c r="AB126" s="15"/>
      <c r="AC126" s="15"/>
      <c r="AS126" s="3" t="s">
        <v>9845</v>
      </c>
      <c r="AT126" s="3" t="s">
        <v>10008</v>
      </c>
      <c r="AV126" s="3" t="s">
        <v>9852</v>
      </c>
    </row>
    <row r="127" spans="1:48" ht="14.25" customHeight="1">
      <c r="A127" s="81"/>
      <c r="B127" s="82"/>
      <c r="AA127" s="15"/>
      <c r="AB127" s="15"/>
      <c r="AC127" s="15"/>
      <c r="AS127" s="3" t="s">
        <v>9848</v>
      </c>
      <c r="AT127" s="3" t="s">
        <v>10008</v>
      </c>
      <c r="AV127" s="3" t="s">
        <v>9854</v>
      </c>
    </row>
    <row r="128" spans="1:48" ht="14.25" customHeight="1">
      <c r="A128" s="81"/>
      <c r="B128" s="82"/>
      <c r="AA128" s="15"/>
      <c r="AB128" s="15"/>
      <c r="AC128" s="15"/>
      <c r="AS128" s="3" t="s">
        <v>9850</v>
      </c>
      <c r="AT128" s="3" t="s">
        <v>10008</v>
      </c>
      <c r="AV128" s="3" t="s">
        <v>8086</v>
      </c>
    </row>
    <row r="129" spans="1:48" ht="14.25" customHeight="1">
      <c r="A129" s="20"/>
      <c r="B129" s="83"/>
      <c r="AA129" s="15"/>
      <c r="AB129" s="15"/>
      <c r="AC129" s="15"/>
      <c r="AS129" s="3" t="s">
        <v>9852</v>
      </c>
      <c r="AT129" s="3" t="s">
        <v>10008</v>
      </c>
      <c r="AV129" s="3" t="s">
        <v>9858</v>
      </c>
    </row>
    <row r="130" spans="1:48" ht="14.25" customHeight="1">
      <c r="A130" s="81"/>
      <c r="B130" s="82"/>
      <c r="AA130" s="15"/>
      <c r="AB130" s="15"/>
      <c r="AC130" s="15"/>
      <c r="AS130" s="3" t="s">
        <v>9854</v>
      </c>
      <c r="AT130" s="3" t="s">
        <v>10008</v>
      </c>
      <c r="AV130" s="3" t="s">
        <v>9860</v>
      </c>
    </row>
    <row r="131" spans="1:48" ht="14.25" customHeight="1">
      <c r="A131" s="81"/>
      <c r="B131" s="82"/>
      <c r="AA131" s="15"/>
      <c r="AB131" s="15"/>
      <c r="AC131" s="15"/>
      <c r="AS131" s="3" t="s">
        <v>8086</v>
      </c>
      <c r="AT131" s="3" t="s">
        <v>10008</v>
      </c>
      <c r="AV131" s="3" t="s">
        <v>561</v>
      </c>
    </row>
    <row r="132" spans="1:48" ht="14.25" customHeight="1">
      <c r="A132" s="26"/>
      <c r="B132" s="68"/>
      <c r="AA132" s="15"/>
      <c r="AB132" s="15"/>
      <c r="AC132" s="15"/>
      <c r="AS132" s="3" t="s">
        <v>9858</v>
      </c>
      <c r="AT132" s="3" t="s">
        <v>10008</v>
      </c>
      <c r="AV132" s="3" t="s">
        <v>8098</v>
      </c>
    </row>
    <row r="133" spans="1:48" ht="14.25" customHeight="1">
      <c r="A133" s="26"/>
      <c r="B133" s="68"/>
      <c r="AA133" s="15"/>
      <c r="AB133" s="15"/>
      <c r="AC133" s="15"/>
      <c r="AS133" s="3" t="s">
        <v>9860</v>
      </c>
      <c r="AT133" s="3" t="s">
        <v>10008</v>
      </c>
      <c r="AV133" s="3" t="s">
        <v>8097</v>
      </c>
    </row>
    <row r="134" spans="1:48" ht="14.25" customHeight="1">
      <c r="A134" s="81"/>
      <c r="B134" s="82"/>
      <c r="AA134" s="15"/>
      <c r="AB134" s="15"/>
      <c r="AC134" s="15"/>
      <c r="AV134" s="3" t="s">
        <v>9805</v>
      </c>
    </row>
    <row r="135" spans="1:48" ht="14.25" customHeight="1">
      <c r="A135" s="81"/>
      <c r="B135" s="82"/>
      <c r="AA135" s="15"/>
      <c r="AB135" s="15"/>
      <c r="AC135" s="15"/>
      <c r="AV135" s="3" t="s">
        <v>8102</v>
      </c>
    </row>
    <row r="136" spans="1:48" ht="14.25" customHeight="1">
      <c r="A136" s="26"/>
      <c r="B136" s="68"/>
      <c r="AA136" s="15"/>
      <c r="AB136" s="15"/>
      <c r="AC136" s="15"/>
    </row>
    <row r="137" spans="1:48" ht="14.25" customHeight="1">
      <c r="A137" s="26"/>
      <c r="B137" s="68"/>
      <c r="AA137" s="15"/>
      <c r="AB137" s="15"/>
      <c r="AC137" s="15"/>
    </row>
    <row r="138" spans="1:48" ht="14.25" customHeight="1">
      <c r="A138" s="26"/>
      <c r="B138" s="68"/>
      <c r="AA138" s="15"/>
      <c r="AB138" s="15"/>
      <c r="AC138" s="15"/>
    </row>
    <row r="139" spans="1:48" ht="14.25" customHeight="1">
      <c r="A139" s="26"/>
      <c r="B139" s="68"/>
      <c r="AA139" s="15"/>
      <c r="AB139" s="15"/>
      <c r="AC139" s="15"/>
    </row>
    <row r="140" spans="1:48" ht="14.25" customHeight="1">
      <c r="A140" s="81"/>
      <c r="B140" s="82"/>
      <c r="AA140" s="15"/>
      <c r="AB140" s="15"/>
      <c r="AC140" s="15"/>
    </row>
    <row r="141" spans="1:48" ht="14.25" customHeight="1">
      <c r="A141" s="81"/>
      <c r="B141" s="82"/>
      <c r="AA141" s="15"/>
      <c r="AB141" s="15"/>
      <c r="AC141" s="15"/>
    </row>
    <row r="142" spans="1:48" ht="14.25" customHeight="1">
      <c r="A142" s="26"/>
      <c r="B142" s="68"/>
      <c r="AA142" s="15"/>
      <c r="AB142" s="15"/>
      <c r="AC142" s="15"/>
    </row>
    <row r="143" spans="1:48" ht="14.25" customHeight="1">
      <c r="A143" s="26"/>
      <c r="B143" s="68"/>
      <c r="AA143" s="15"/>
      <c r="AB143" s="15"/>
      <c r="AC143" s="15"/>
    </row>
    <row r="144" spans="1:48" ht="14.25" customHeight="1">
      <c r="A144" s="81"/>
      <c r="B144" s="82"/>
      <c r="E144" s="4"/>
      <c r="U144" s="110"/>
      <c r="Y144" s="3"/>
      <c r="Z144" s="3"/>
      <c r="AA144" s="3"/>
      <c r="AB144" s="3"/>
      <c r="AC144" s="3"/>
    </row>
    <row r="145" spans="1:21" s="3" customFormat="1" ht="14.25" customHeight="1">
      <c r="A145" s="81"/>
      <c r="B145" s="82"/>
      <c r="I145" s="4"/>
      <c r="L145" s="4"/>
      <c r="M145" s="4"/>
      <c r="O145" s="4"/>
      <c r="Q145" s="4"/>
      <c r="R145" s="4"/>
      <c r="S145" s="4"/>
      <c r="T145" s="4"/>
      <c r="U145" s="110"/>
    </row>
    <row r="146" spans="1:21" s="3" customFormat="1" ht="14.25" customHeight="1">
      <c r="A146" s="26"/>
      <c r="B146" s="68"/>
      <c r="I146" s="4"/>
      <c r="L146" s="4"/>
      <c r="M146" s="4"/>
      <c r="O146" s="4"/>
      <c r="Q146" s="4"/>
      <c r="R146" s="4"/>
      <c r="S146" s="4"/>
      <c r="T146" s="4"/>
      <c r="U146" s="110"/>
    </row>
    <row r="147" spans="1:21" s="3" customFormat="1" ht="14.25" customHeight="1">
      <c r="A147" s="26"/>
      <c r="B147" s="68"/>
      <c r="I147" s="4"/>
      <c r="L147" s="4"/>
      <c r="M147" s="4"/>
      <c r="O147" s="4"/>
      <c r="Q147" s="4"/>
      <c r="R147" s="4"/>
      <c r="S147" s="4"/>
      <c r="T147" s="4"/>
      <c r="U147" s="110"/>
    </row>
    <row r="148" spans="1:21" s="3" customFormat="1" ht="14.25" customHeight="1">
      <c r="A148" s="81"/>
      <c r="B148" s="82"/>
      <c r="I148" s="4"/>
      <c r="L148" s="4"/>
      <c r="M148" s="4"/>
      <c r="O148" s="4"/>
      <c r="Q148" s="4"/>
      <c r="R148" s="4"/>
      <c r="S148" s="4"/>
      <c r="T148" s="4"/>
      <c r="U148" s="110"/>
    </row>
    <row r="149" spans="1:21" s="3" customFormat="1" ht="14.25" customHeight="1">
      <c r="A149" s="81"/>
      <c r="B149" s="82"/>
      <c r="I149" s="4"/>
      <c r="L149" s="4"/>
      <c r="M149" s="4"/>
      <c r="O149" s="4"/>
      <c r="Q149" s="4"/>
      <c r="R149" s="4"/>
      <c r="S149" s="4"/>
      <c r="T149" s="4"/>
      <c r="U149" s="110"/>
    </row>
    <row r="150" spans="1:21" s="3" customFormat="1" ht="14.25" customHeight="1">
      <c r="A150" s="26"/>
      <c r="B150" s="68"/>
      <c r="I150" s="4"/>
      <c r="L150" s="4"/>
      <c r="M150" s="4"/>
      <c r="O150" s="4"/>
      <c r="Q150" s="4"/>
      <c r="R150" s="4"/>
      <c r="S150" s="4"/>
      <c r="T150" s="4"/>
      <c r="U150" s="110"/>
    </row>
    <row r="151" spans="1:21" s="3" customFormat="1" ht="14.25" customHeight="1">
      <c r="A151" s="26"/>
      <c r="B151" s="68"/>
      <c r="I151" s="4"/>
      <c r="L151" s="4"/>
      <c r="M151" s="4"/>
      <c r="O151" s="4"/>
      <c r="Q151" s="4"/>
      <c r="R151" s="4"/>
      <c r="S151" s="4"/>
      <c r="T151" s="4"/>
      <c r="U151" s="110"/>
    </row>
    <row r="152" spans="1:21" s="3" customFormat="1" ht="14.25" customHeight="1">
      <c r="A152" s="81"/>
      <c r="B152" s="82"/>
      <c r="I152" s="4"/>
      <c r="L152" s="4"/>
      <c r="M152" s="4"/>
      <c r="O152" s="4"/>
      <c r="Q152" s="4"/>
      <c r="R152" s="4"/>
      <c r="S152" s="4"/>
      <c r="T152" s="4"/>
      <c r="U152" s="110"/>
    </row>
    <row r="153" spans="1:21" s="3" customFormat="1" ht="14.25" customHeight="1">
      <c r="A153" s="81"/>
      <c r="B153" s="82"/>
      <c r="I153" s="4"/>
      <c r="L153" s="4"/>
      <c r="M153" s="4"/>
      <c r="O153" s="4"/>
      <c r="Q153" s="4"/>
      <c r="R153" s="4"/>
      <c r="S153" s="4"/>
      <c r="T153" s="4"/>
      <c r="U153" s="110"/>
    </row>
    <row r="154" spans="1:21" s="3" customFormat="1" ht="14.25" customHeight="1">
      <c r="A154" s="26"/>
      <c r="B154" s="68"/>
      <c r="I154" s="4"/>
      <c r="L154" s="4"/>
      <c r="M154" s="4"/>
      <c r="O154" s="4"/>
      <c r="Q154" s="4"/>
      <c r="R154" s="4"/>
      <c r="S154" s="4"/>
      <c r="T154" s="4"/>
      <c r="U154" s="110"/>
    </row>
    <row r="155" spans="1:21" s="3" customFormat="1" ht="14.25" customHeight="1">
      <c r="A155" s="26"/>
      <c r="B155" s="68"/>
      <c r="I155" s="4"/>
      <c r="L155" s="4"/>
      <c r="M155" s="4"/>
      <c r="O155" s="4"/>
      <c r="Q155" s="4"/>
      <c r="R155" s="4"/>
      <c r="S155" s="4"/>
      <c r="T155" s="4"/>
      <c r="U155" s="110"/>
    </row>
    <row r="156" spans="1:21" s="3" customFormat="1" ht="14.25" customHeight="1">
      <c r="A156" s="81"/>
      <c r="B156" s="82"/>
      <c r="I156" s="4"/>
      <c r="L156" s="4"/>
      <c r="M156" s="4"/>
      <c r="O156" s="4"/>
      <c r="Q156" s="4"/>
      <c r="R156" s="4"/>
      <c r="S156" s="4"/>
      <c r="T156" s="4"/>
      <c r="U156" s="110"/>
    </row>
    <row r="157" spans="1:21" s="3" customFormat="1" ht="14.25" customHeight="1">
      <c r="A157" s="81"/>
      <c r="B157" s="82"/>
      <c r="I157" s="4"/>
      <c r="L157" s="4"/>
      <c r="M157" s="4"/>
      <c r="O157" s="4"/>
      <c r="Q157" s="4"/>
      <c r="R157" s="4"/>
      <c r="S157" s="4"/>
      <c r="T157" s="4"/>
      <c r="U157" s="110"/>
    </row>
    <row r="158" spans="1:21" s="3" customFormat="1" ht="14.25" customHeight="1">
      <c r="A158" s="26"/>
      <c r="B158" s="68"/>
      <c r="I158" s="4"/>
      <c r="L158" s="4"/>
      <c r="M158" s="4"/>
      <c r="O158" s="4"/>
      <c r="Q158" s="4"/>
      <c r="R158" s="4"/>
      <c r="S158" s="4"/>
      <c r="T158" s="4"/>
      <c r="U158" s="110"/>
    </row>
    <row r="159" spans="1:21" s="3" customFormat="1" ht="14.25" customHeight="1">
      <c r="A159" s="26"/>
      <c r="B159" s="68"/>
      <c r="I159" s="4"/>
      <c r="L159" s="4"/>
      <c r="M159" s="4"/>
      <c r="O159" s="4"/>
      <c r="Q159" s="4"/>
      <c r="R159" s="4"/>
      <c r="S159" s="4"/>
      <c r="T159" s="4"/>
      <c r="U159" s="110"/>
    </row>
    <row r="160" spans="1:21" s="3" customFormat="1" ht="14.25" customHeight="1">
      <c r="A160" s="26"/>
      <c r="B160" s="68"/>
      <c r="I160" s="4"/>
      <c r="L160" s="4"/>
      <c r="M160" s="4"/>
      <c r="O160" s="4"/>
      <c r="Q160" s="4"/>
      <c r="R160" s="4"/>
      <c r="S160" s="4"/>
      <c r="T160" s="4"/>
      <c r="U160" s="110"/>
    </row>
    <row r="161" spans="1:29" ht="14.25" customHeight="1">
      <c r="A161" s="26"/>
      <c r="B161" s="68"/>
      <c r="U161" s="110"/>
      <c r="Y161" s="3"/>
      <c r="Z161" s="3"/>
      <c r="AA161" s="3"/>
      <c r="AB161" s="3"/>
      <c r="AC161" s="3"/>
    </row>
    <row r="162" spans="1:29" ht="14.25" customHeight="1">
      <c r="A162" s="26"/>
      <c r="B162" s="68"/>
      <c r="U162" s="110"/>
      <c r="Y162" s="3"/>
      <c r="Z162" s="3"/>
      <c r="AA162" s="3"/>
      <c r="AB162" s="3"/>
      <c r="AC162" s="3"/>
    </row>
    <row r="163" spans="1:29" ht="14.25" customHeight="1">
      <c r="A163" s="26"/>
      <c r="B163" s="68"/>
      <c r="U163" s="110"/>
      <c r="Y163" s="3"/>
      <c r="Z163" s="3"/>
      <c r="AA163" s="3"/>
      <c r="AB163" s="3"/>
      <c r="AC163" s="3"/>
    </row>
    <row r="164" spans="1:29" ht="14.25" customHeight="1">
      <c r="A164" s="26"/>
      <c r="B164" s="68"/>
      <c r="U164" s="110"/>
      <c r="Y164" s="3"/>
      <c r="Z164" s="3"/>
      <c r="AA164" s="3"/>
      <c r="AB164" s="3"/>
      <c r="AC164" s="3"/>
    </row>
    <row r="165" spans="1:29" ht="14.25" customHeight="1">
      <c r="A165" s="26"/>
      <c r="B165" s="68"/>
      <c r="U165" s="110"/>
      <c r="Y165" s="3"/>
      <c r="Z165" s="3"/>
      <c r="AA165" s="3"/>
      <c r="AB165" s="3"/>
      <c r="AC165" s="3"/>
    </row>
    <row r="166" spans="1:29" ht="14.25" customHeight="1">
      <c r="A166" s="26"/>
      <c r="B166" s="68"/>
      <c r="U166" s="110"/>
      <c r="Y166" s="3"/>
      <c r="Z166" s="3"/>
      <c r="AA166" s="3"/>
      <c r="AB166" s="3"/>
      <c r="AC166" s="3"/>
    </row>
    <row r="167" spans="1:29" ht="28.5" customHeight="1">
      <c r="A167" s="26"/>
      <c r="B167" s="68"/>
      <c r="U167" s="110"/>
      <c r="Y167" s="3"/>
      <c r="Z167" s="3"/>
      <c r="AA167" s="3"/>
      <c r="AB167" s="3"/>
      <c r="AC167" s="3"/>
    </row>
    <row r="168" spans="1:29" ht="14.25" customHeight="1">
      <c r="A168" s="26"/>
      <c r="B168" s="68"/>
      <c r="U168" s="110"/>
      <c r="Y168" s="3"/>
      <c r="Z168" s="3"/>
      <c r="AA168" s="3"/>
      <c r="AB168" s="3"/>
      <c r="AC168" s="3"/>
    </row>
    <row r="169" spans="1:29" ht="14.25" customHeight="1">
      <c r="A169" s="26"/>
      <c r="B169" s="68"/>
      <c r="U169" s="110"/>
      <c r="Y169" s="3"/>
      <c r="Z169" s="3"/>
      <c r="AA169" s="3"/>
      <c r="AB169" s="3"/>
      <c r="AC169" s="3"/>
    </row>
    <row r="170" spans="1:29" ht="14.25" customHeight="1">
      <c r="A170" s="26"/>
      <c r="B170" s="68"/>
      <c r="U170" s="110"/>
      <c r="Y170" s="3"/>
      <c r="Z170" s="3"/>
      <c r="AA170" s="3"/>
      <c r="AB170" s="3"/>
      <c r="AC170" s="3"/>
    </row>
    <row r="171" spans="1:29" ht="14.25" customHeight="1">
      <c r="A171" s="26"/>
      <c r="B171" s="68"/>
      <c r="U171" s="110"/>
      <c r="Y171" s="3"/>
      <c r="Z171" s="3"/>
      <c r="AA171" s="3"/>
      <c r="AB171" s="3"/>
      <c r="AC171" s="3"/>
    </row>
    <row r="172" spans="1:29" ht="14.25" customHeight="1">
      <c r="A172" s="26"/>
      <c r="B172" s="68"/>
      <c r="U172" s="110"/>
      <c r="Y172" s="3"/>
      <c r="Z172" s="3"/>
      <c r="AA172" s="3"/>
      <c r="AB172" s="3"/>
      <c r="AC172" s="3"/>
    </row>
    <row r="173" spans="1:29" ht="26.25" customHeight="1">
      <c r="AA173" s="15"/>
      <c r="AB173" s="15"/>
      <c r="AC173" s="15"/>
    </row>
  </sheetData>
  <sheetProtection password="E4BE" sheet="1" formatCells="0"/>
  <mergeCells count="39">
    <mergeCell ref="AS10:AY10"/>
    <mergeCell ref="T7:T8"/>
    <mergeCell ref="J7:J8"/>
    <mergeCell ref="M7:M8"/>
    <mergeCell ref="K7:L8"/>
    <mergeCell ref="R7:R8"/>
    <mergeCell ref="S7:S8"/>
    <mergeCell ref="N7:O8"/>
    <mergeCell ref="P7:Q8"/>
    <mergeCell ref="E27:E30"/>
    <mergeCell ref="C91:C106"/>
    <mergeCell ref="C86:C90"/>
    <mergeCell ref="E47:E50"/>
    <mergeCell ref="E51:E54"/>
    <mergeCell ref="E31:E34"/>
    <mergeCell ref="C62:C64"/>
    <mergeCell ref="C70:C85"/>
    <mergeCell ref="C9:C59"/>
    <mergeCell ref="E21:E24"/>
    <mergeCell ref="E25:E26"/>
    <mergeCell ref="E35:E38"/>
    <mergeCell ref="E39:E42"/>
    <mergeCell ref="E43:E46"/>
    <mergeCell ref="D7:E7"/>
    <mergeCell ref="F7:G7"/>
    <mergeCell ref="I7:I8"/>
    <mergeCell ref="H7:H8"/>
    <mergeCell ref="E17:E20"/>
    <mergeCell ref="E13:E16"/>
    <mergeCell ref="E9:E12"/>
    <mergeCell ref="AV100:AW100"/>
    <mergeCell ref="AU53:AV53"/>
    <mergeCell ref="E55:E59"/>
    <mergeCell ref="AS68:AT68"/>
    <mergeCell ref="AV68:AW68"/>
    <mergeCell ref="E74:E85"/>
    <mergeCell ref="AS80:AT80"/>
    <mergeCell ref="AS53:AT53"/>
    <mergeCell ref="AS100:AT100"/>
  </mergeCells>
  <phoneticPr fontId="2"/>
  <dataValidations count="11">
    <dataValidation type="list" allowBlank="1" showInputMessage="1" showErrorMessage="1" sqref="D5" xr:uid="{681EB4E0-6275-4F32-8758-2E81C488E840}">
      <formula1>$Y$3:$Y$4</formula1>
    </dataValidation>
    <dataValidation type="list" showInputMessage="1" showErrorMessage="1" sqref="G9:G12" xr:uid="{C5FE7F1E-5B84-43C0-B806-76619B1BD761}">
      <formula1>$AS$11:$AS$38</formula1>
    </dataValidation>
    <dataValidation showInputMessage="1" showErrorMessage="1" sqref="G25:G26" xr:uid="{B3772119-CDB9-4D90-BFBB-8C0A4047C0EE}"/>
    <dataValidation type="list" showInputMessage="1" showErrorMessage="1" sqref="G13:G16" xr:uid="{F97695B9-4E71-44B9-A0A6-867E49875EAA}">
      <formula1>$AS$54:$AS$67</formula1>
    </dataValidation>
    <dataValidation type="list" showInputMessage="1" showErrorMessage="1" sqref="G17:G20" xr:uid="{FAD643CE-31DF-4AAF-905B-CB7A40226D50}">
      <formula1>$AU$54:$AU$65</formula1>
    </dataValidation>
    <dataValidation type="list" showInputMessage="1" showErrorMessage="1" sqref="G21:G24" xr:uid="{5093FFDA-D788-4A22-9CDB-D073EA9FBF01}">
      <formula1>$AS$70:$AS$79</formula1>
    </dataValidation>
    <dataValidation type="list" showInputMessage="1" showErrorMessage="1" sqref="G27:G30" xr:uid="{761B69F0-16D0-40A4-A76B-FFC481470FFE}">
      <formula1>$AV$70:$AV$98</formula1>
    </dataValidation>
    <dataValidation type="list" showInputMessage="1" showErrorMessage="1" sqref="G35:G38" xr:uid="{CFFCE6D1-9318-46F7-95A8-BF9233D2B497}">
      <formula1>$AS$82:$AS$89</formula1>
    </dataValidation>
    <dataValidation type="list" showInputMessage="1" showErrorMessage="1" sqref="G39:G42" xr:uid="{C9BEA0E8-BEB0-402A-AB2A-25CB63195576}">
      <formula1>$AS$101:$AS$133</formula1>
    </dataValidation>
    <dataValidation type="list" showInputMessage="1" showErrorMessage="1" sqref="G43:G54" xr:uid="{52A362EF-DF43-49EC-A4F5-A830C478DD94}">
      <formula1>$AQ$21:$AQ$39</formula1>
    </dataValidation>
    <dataValidation type="list" showInputMessage="1" showErrorMessage="1" sqref="G55:G59" xr:uid="{229B4737-B598-4897-820E-6EAF09258D58}">
      <formula1>$AV$102:$AV$135</formula1>
    </dataValidation>
  </dataValidations>
  <printOptions horizontalCentered="1"/>
  <pageMargins left="0.59055118110236227" right="0.59055118110236227" top="0.98425196850393704" bottom="0.78740157480314965" header="0.51181102362204722" footer="0.51181102362204722"/>
  <pageSetup paperSize="9" scale="70" fitToHeight="2" pageOrder="overThenDown" orientation="landscape" r:id="rId1"/>
  <headerFooter alignWithMargins="0"/>
  <rowBreaks count="2" manualBreakCount="2">
    <brk id="50" max="51" man="1"/>
    <brk id="80" max="51" man="1"/>
  </rowBreaks>
  <drawing r:id="rId2"/>
  <legacyDrawing r:id="rId3"/>
  <controls>
    <mc:AlternateContent xmlns:mc="http://schemas.openxmlformats.org/markup-compatibility/2006">
      <mc:Choice Requires="x14">
        <control shapeId="7169" r:id="rId4" name="cmdUnLock">
          <controlPr defaultSize="0" print="0" autoLine="0" autoPict="0" r:id="rId5">
            <anchor>
              <from>
                <xdr:col>17</xdr:col>
                <xdr:colOff>482600</xdr:colOff>
                <xdr:row>0</xdr:row>
                <xdr:rowOff>114300</xdr:rowOff>
              </from>
              <to>
                <xdr:col>51</xdr:col>
                <xdr:colOff>266700</xdr:colOff>
                <xdr:row>2</xdr:row>
                <xdr:rowOff>12700</xdr:rowOff>
              </to>
            </anchor>
          </controlPr>
        </control>
      </mc:Choice>
      <mc:Fallback>
        <control shapeId="7169" r:id="rId4" name="cmdUnLock"/>
      </mc:Fallback>
    </mc:AlternateContent>
  </control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E0C7-E190-4258-B693-B1DB1C473264}">
  <sheetPr codeName="Sheet5">
    <pageSetUpPr fitToPage="1"/>
  </sheetPr>
  <dimension ref="A1:AD55"/>
  <sheetViews>
    <sheetView view="pageBreakPreview" topLeftCell="C1" zoomScale="80" zoomScaleNormal="5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48" style="3" customWidth="1"/>
    <col min="4" max="4" width="9" style="3" hidden="1" customWidth="1"/>
    <col min="5" max="5" width="30.36328125" style="3" customWidth="1"/>
    <col min="6" max="6" width="9" style="3" hidden="1" customWidth="1"/>
    <col min="7" max="7" width="28.36328125" style="3" customWidth="1"/>
    <col min="8" max="8" width="9" style="3" hidden="1" customWidth="1"/>
    <col min="9" max="9" width="11.453125" style="4" customWidth="1"/>
    <col min="10" max="10" width="4.7265625" style="3"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9.269531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6.26953125" style="3" customWidth="1"/>
    <col min="31" max="16384" width="9" style="3"/>
  </cols>
  <sheetData>
    <row r="1" spans="1:29" ht="14">
      <c r="A1" s="2" t="s">
        <v>169</v>
      </c>
      <c r="C1" s="2" t="s">
        <v>143</v>
      </c>
    </row>
    <row r="2" spans="1:29" ht="15" customHeight="1">
      <c r="A2" s="2" t="s">
        <v>222</v>
      </c>
      <c r="C2" s="2" t="s">
        <v>150</v>
      </c>
    </row>
    <row r="3" spans="1:29" ht="15" customHeight="1">
      <c r="Y3" s="16" t="s">
        <v>187</v>
      </c>
    </row>
    <row r="4" spans="1:29" ht="15" customHeight="1">
      <c r="A4" s="161"/>
      <c r="B4" s="161"/>
      <c r="C4" s="114"/>
      <c r="D4" s="64" t="s">
        <v>189</v>
      </c>
      <c r="E4" s="64" t="s">
        <v>190</v>
      </c>
      <c r="Y4" s="16" t="s">
        <v>188</v>
      </c>
    </row>
    <row r="5" spans="1:29" ht="15" customHeight="1">
      <c r="A5" s="162"/>
      <c r="B5" s="162"/>
      <c r="C5" s="113"/>
      <c r="D5" s="116" t="s">
        <v>188</v>
      </c>
      <c r="E5" s="115" t="str">
        <f>'別紙-第3項(2)現況'!$D$4&amp;"年度"</f>
        <v>2025年度</v>
      </c>
      <c r="S5" s="159" t="s">
        <v>164</v>
      </c>
    </row>
    <row r="6" spans="1:29" ht="15" customHeight="1">
      <c r="S6" s="160" t="s">
        <v>165</v>
      </c>
    </row>
    <row r="7" spans="1:29" ht="15" customHeight="1">
      <c r="B7" s="154"/>
      <c r="C7" s="5" t="s">
        <v>417</v>
      </c>
      <c r="D7" s="1290" t="s">
        <v>183</v>
      </c>
      <c r="E7" s="1291"/>
      <c r="F7" s="1359" t="s">
        <v>186</v>
      </c>
      <c r="G7" s="1360"/>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361"/>
      <c r="G8" s="1362"/>
      <c r="H8" s="1301"/>
      <c r="I8" s="1293"/>
      <c r="J8" s="1294"/>
      <c r="K8" s="1297"/>
      <c r="L8" s="1298"/>
      <c r="M8" s="1293"/>
      <c r="N8" s="1297"/>
      <c r="O8" s="1298"/>
      <c r="P8" s="1297"/>
      <c r="Q8" s="1298"/>
      <c r="R8" s="1293"/>
      <c r="S8" s="1293"/>
      <c r="T8" s="1293"/>
    </row>
    <row r="9" spans="1:29" ht="15" customHeight="1">
      <c r="A9" s="21"/>
      <c r="B9" s="92"/>
      <c r="C9" s="1304" t="s">
        <v>82</v>
      </c>
      <c r="D9" s="739"/>
      <c r="E9" s="1336"/>
      <c r="F9" s="136"/>
      <c r="G9" s="94" t="s">
        <v>83</v>
      </c>
      <c r="H9" s="94"/>
      <c r="I9" s="17"/>
      <c r="J9" s="8" t="s">
        <v>210</v>
      </c>
      <c r="K9" s="9"/>
      <c r="L9" s="18"/>
      <c r="M9" s="137" t="s">
        <v>28</v>
      </c>
      <c r="N9" s="9"/>
      <c r="O9" s="18"/>
      <c r="P9" s="86"/>
      <c r="Q9" s="18">
        <v>17</v>
      </c>
      <c r="R9" s="1354">
        <f>I9*Q9-I10*Q10</f>
        <v>0</v>
      </c>
      <c r="S9" s="1354">
        <v>12400</v>
      </c>
      <c r="T9" s="1346">
        <f>IF(ISERROR(R9*S9),"",ROUND(R9*S9,1))</f>
        <v>0</v>
      </c>
      <c r="AA9" s="16" t="s">
        <v>182</v>
      </c>
      <c r="AB9" s="16" t="s">
        <v>182</v>
      </c>
      <c r="AC9" s="16">
        <v>1.0999999999999999E-2</v>
      </c>
    </row>
    <row r="10" spans="1:29" ht="30" customHeight="1">
      <c r="A10" s="21"/>
      <c r="B10" s="92"/>
      <c r="C10" s="1358"/>
      <c r="D10" s="739"/>
      <c r="E10" s="1338"/>
      <c r="F10" s="136"/>
      <c r="G10" s="94" t="s">
        <v>84</v>
      </c>
      <c r="H10" s="94"/>
      <c r="I10" s="17"/>
      <c r="J10" s="8" t="s">
        <v>210</v>
      </c>
      <c r="K10" s="9"/>
      <c r="L10" s="18"/>
      <c r="M10" s="137"/>
      <c r="N10" s="9"/>
      <c r="O10" s="18"/>
      <c r="P10" s="86"/>
      <c r="Q10" s="18">
        <v>1000</v>
      </c>
      <c r="R10" s="1355"/>
      <c r="S10" s="1355"/>
      <c r="T10" s="1347"/>
    </row>
    <row r="11" spans="1:29" ht="15" customHeight="1">
      <c r="A11" s="21"/>
      <c r="B11" s="92"/>
      <c r="C11" s="785" t="s">
        <v>85</v>
      </c>
      <c r="D11" s="739"/>
      <c r="E11" s="743"/>
      <c r="F11" s="136"/>
      <c r="G11" s="94" t="s">
        <v>86</v>
      </c>
      <c r="H11" s="94"/>
      <c r="I11" s="17"/>
      <c r="J11" s="8" t="s">
        <v>210</v>
      </c>
      <c r="K11" s="9"/>
      <c r="L11" s="18"/>
      <c r="M11" s="137" t="s">
        <v>28</v>
      </c>
      <c r="N11" s="9"/>
      <c r="O11" s="18"/>
      <c r="P11" s="9"/>
      <c r="Q11" s="123">
        <v>3.5</v>
      </c>
      <c r="R11" s="176">
        <f t="shared" ref="R11:R23" si="0">IF(ISERROR(I11*Q11),"",ROUND(I11*Q11,1))</f>
        <v>0</v>
      </c>
      <c r="S11" s="138"/>
      <c r="T11" s="176">
        <f>IF(ISERROR(R11*S11),"",ROUND(R11*S11,1))</f>
        <v>0</v>
      </c>
      <c r="AA11" s="16" t="s">
        <v>182</v>
      </c>
      <c r="AB11" s="16" t="s">
        <v>182</v>
      </c>
      <c r="AC11" s="16">
        <v>4.8999999999999998E-3</v>
      </c>
    </row>
    <row r="12" spans="1:29" ht="15" customHeight="1">
      <c r="A12" s="22"/>
      <c r="B12" s="75"/>
      <c r="C12" s="785" t="s">
        <v>10025</v>
      </c>
      <c r="D12" s="739"/>
      <c r="E12" s="743"/>
      <c r="F12" s="136"/>
      <c r="G12" s="94" t="s">
        <v>10026</v>
      </c>
      <c r="H12" s="94"/>
      <c r="I12" s="17"/>
      <c r="J12" s="8" t="s">
        <v>210</v>
      </c>
      <c r="K12" s="9"/>
      <c r="L12" s="18"/>
      <c r="M12" s="137" t="s">
        <v>28</v>
      </c>
      <c r="N12" s="9"/>
      <c r="O12" s="18"/>
      <c r="P12" s="9"/>
      <c r="Q12" s="123">
        <v>1000</v>
      </c>
      <c r="R12" s="176">
        <f>IF(ISERROR(I12*Q12),"",ROUND(I12*Q12,1))</f>
        <v>0</v>
      </c>
      <c r="S12" s="138"/>
      <c r="T12" s="176">
        <f>IF(ISERROR(R12*S12),"",ROUND(R12*S12,1))</f>
        <v>0</v>
      </c>
      <c r="AA12" s="16" t="s">
        <v>182</v>
      </c>
      <c r="AB12" s="16" t="s">
        <v>182</v>
      </c>
      <c r="AC12" s="16">
        <v>4.8999999999999998E-3</v>
      </c>
    </row>
    <row r="13" spans="1:29" ht="15" customHeight="1">
      <c r="A13" s="26"/>
      <c r="B13" s="68"/>
      <c r="C13" s="1304" t="s">
        <v>10027</v>
      </c>
      <c r="D13" s="739"/>
      <c r="E13" s="1336" t="s">
        <v>10028</v>
      </c>
      <c r="F13" s="136"/>
      <c r="G13" s="94" t="s">
        <v>10026</v>
      </c>
      <c r="H13" s="94"/>
      <c r="I13" s="17"/>
      <c r="J13" s="8" t="s">
        <v>210</v>
      </c>
      <c r="K13" s="9"/>
      <c r="L13" s="18"/>
      <c r="M13" s="137" t="s">
        <v>28</v>
      </c>
      <c r="N13" s="9"/>
      <c r="O13" s="18"/>
      <c r="P13" s="86"/>
      <c r="Q13" s="18">
        <v>400</v>
      </c>
      <c r="R13" s="1354">
        <f>I13*Q13-I14*Q14</f>
        <v>0</v>
      </c>
      <c r="S13" s="1344"/>
      <c r="T13" s="1346">
        <f>IF(ISERROR(R13*S13),"",ROUND(R13*S13,1))</f>
        <v>0</v>
      </c>
      <c r="AA13" s="16" t="s">
        <v>182</v>
      </c>
      <c r="AB13" s="16" t="s">
        <v>182</v>
      </c>
      <c r="AC13" s="16">
        <v>1.0999999999999999E-2</v>
      </c>
    </row>
    <row r="14" spans="1:29" ht="29.25" customHeight="1">
      <c r="A14" s="20"/>
      <c r="B14" s="83"/>
      <c r="C14" s="1318"/>
      <c r="D14" s="739"/>
      <c r="E14" s="1338"/>
      <c r="F14" s="136"/>
      <c r="G14" s="94" t="s">
        <v>137</v>
      </c>
      <c r="H14" s="94"/>
      <c r="I14" s="17"/>
      <c r="J14" s="8" t="s">
        <v>210</v>
      </c>
      <c r="K14" s="9"/>
      <c r="L14" s="18"/>
      <c r="M14" s="137"/>
      <c r="N14" s="9"/>
      <c r="O14" s="18"/>
      <c r="P14" s="86"/>
      <c r="Q14" s="18">
        <v>1000</v>
      </c>
      <c r="R14" s="1355"/>
      <c r="S14" s="1345"/>
      <c r="T14" s="1347"/>
    </row>
    <row r="15" spans="1:29" ht="15" customHeight="1">
      <c r="A15" s="22"/>
      <c r="B15" s="75"/>
      <c r="C15" s="1318"/>
      <c r="D15" s="739"/>
      <c r="E15" s="1336" t="s">
        <v>10029</v>
      </c>
      <c r="F15" s="136"/>
      <c r="G15" s="94" t="s">
        <v>10026</v>
      </c>
      <c r="H15" s="94"/>
      <c r="I15" s="17"/>
      <c r="J15" s="8" t="s">
        <v>210</v>
      </c>
      <c r="K15" s="9"/>
      <c r="L15" s="18"/>
      <c r="M15" s="137" t="s">
        <v>28</v>
      </c>
      <c r="N15" s="9"/>
      <c r="O15" s="18"/>
      <c r="P15" s="86"/>
      <c r="Q15" s="18">
        <v>200</v>
      </c>
      <c r="R15" s="1354">
        <f>I15*Q15-I16*Q16</f>
        <v>0</v>
      </c>
      <c r="S15" s="1344"/>
      <c r="T15" s="1346">
        <f>IF(ISERROR(R15*S15),"",ROUND(R15*S15,1))</f>
        <v>0</v>
      </c>
      <c r="AA15" s="16" t="s">
        <v>182</v>
      </c>
      <c r="AB15" s="16" t="s">
        <v>182</v>
      </c>
      <c r="AC15" s="16">
        <v>1.0999999999999999E-2</v>
      </c>
    </row>
    <row r="16" spans="1:29" ht="15" customHeight="1">
      <c r="A16" s="26"/>
      <c r="B16" s="68"/>
      <c r="C16" s="1318"/>
      <c r="D16" s="739"/>
      <c r="E16" s="1338"/>
      <c r="F16" s="136"/>
      <c r="G16" s="94" t="s">
        <v>137</v>
      </c>
      <c r="H16" s="94"/>
      <c r="I16" s="17"/>
      <c r="J16" s="8" t="s">
        <v>210</v>
      </c>
      <c r="K16" s="9"/>
      <c r="L16" s="18"/>
      <c r="M16" s="137"/>
      <c r="N16" s="9"/>
      <c r="O16" s="18"/>
      <c r="P16" s="86"/>
      <c r="Q16" s="18">
        <v>1000</v>
      </c>
      <c r="R16" s="1355"/>
      <c r="S16" s="1345"/>
      <c r="T16" s="1347"/>
    </row>
    <row r="17" spans="1:29" ht="30" customHeight="1">
      <c r="A17" s="20"/>
      <c r="B17" s="83"/>
      <c r="C17" s="1305"/>
      <c r="D17" s="739"/>
      <c r="E17" s="1336" t="s">
        <v>10107</v>
      </c>
      <c r="F17" s="136"/>
      <c r="G17" s="94" t="s">
        <v>10108</v>
      </c>
      <c r="H17" s="94"/>
      <c r="I17" s="17"/>
      <c r="J17" s="8" t="s">
        <v>210</v>
      </c>
      <c r="K17" s="9"/>
      <c r="L17" s="18"/>
      <c r="M17" s="137" t="s">
        <v>28</v>
      </c>
      <c r="N17" s="9"/>
      <c r="O17" s="18"/>
      <c r="P17" s="86"/>
      <c r="Q17" s="18">
        <v>200</v>
      </c>
      <c r="R17" s="1354">
        <f>I17*Q17-I18*Q18</f>
        <v>0</v>
      </c>
      <c r="S17" s="1354">
        <v>12400</v>
      </c>
      <c r="T17" s="1346">
        <f>IF(ISERROR(R17*S17),"",ROUND(R17*S17,1))</f>
        <v>0</v>
      </c>
      <c r="AA17" s="16" t="s">
        <v>182</v>
      </c>
      <c r="AB17" s="16" t="s">
        <v>182</v>
      </c>
      <c r="AC17" s="16">
        <v>1.0999999999999999E-2</v>
      </c>
    </row>
    <row r="18" spans="1:29" ht="15" customHeight="1">
      <c r="A18" s="21"/>
      <c r="B18" s="92"/>
      <c r="C18" s="1306"/>
      <c r="D18" s="739"/>
      <c r="E18" s="1338"/>
      <c r="F18" s="136"/>
      <c r="G18" s="94" t="s">
        <v>137</v>
      </c>
      <c r="H18" s="94"/>
      <c r="I18" s="17"/>
      <c r="J18" s="8" t="s">
        <v>210</v>
      </c>
      <c r="K18" s="9"/>
      <c r="L18" s="18"/>
      <c r="M18" s="137"/>
      <c r="N18" s="9"/>
      <c r="O18" s="18"/>
      <c r="P18" s="86"/>
      <c r="Q18" s="18">
        <v>1000</v>
      </c>
      <c r="R18" s="1355"/>
      <c r="S18" s="1355"/>
      <c r="T18" s="1347"/>
    </row>
    <row r="19" spans="1:29" ht="15" customHeight="1">
      <c r="A19" s="21"/>
      <c r="B19" s="92"/>
      <c r="C19" s="1304" t="s">
        <v>10030</v>
      </c>
      <c r="D19" s="739"/>
      <c r="E19" s="741" t="s">
        <v>88</v>
      </c>
      <c r="F19" s="136"/>
      <c r="G19" s="94" t="s">
        <v>87</v>
      </c>
      <c r="H19" s="94"/>
      <c r="I19" s="17"/>
      <c r="J19" s="8" t="s">
        <v>210</v>
      </c>
      <c r="K19" s="9"/>
      <c r="L19" s="18"/>
      <c r="M19" s="137" t="s">
        <v>28</v>
      </c>
      <c r="N19" s="9"/>
      <c r="O19" s="18"/>
      <c r="P19" s="9"/>
      <c r="Q19" s="123">
        <v>1</v>
      </c>
      <c r="R19" s="176">
        <f t="shared" si="0"/>
        <v>0</v>
      </c>
      <c r="S19" s="138"/>
      <c r="T19" s="176">
        <f t="shared" ref="T19:T24" si="1">IF(ISERROR(R19*S19),"",ROUND(R19*S19,1))</f>
        <v>0</v>
      </c>
      <c r="AA19" s="16" t="s">
        <v>182</v>
      </c>
      <c r="AB19" s="16" t="s">
        <v>182</v>
      </c>
      <c r="AC19" s="16">
        <v>5.0000000000000001E-4</v>
      </c>
    </row>
    <row r="20" spans="1:29" ht="35.25" customHeight="1">
      <c r="A20" s="21"/>
      <c r="B20" s="92"/>
      <c r="C20" s="1305"/>
      <c r="D20" s="739"/>
      <c r="E20" s="742" t="s">
        <v>89</v>
      </c>
      <c r="F20" s="136"/>
      <c r="G20" s="94" t="s">
        <v>87</v>
      </c>
      <c r="H20" s="94"/>
      <c r="I20" s="17"/>
      <c r="J20" s="8" t="s">
        <v>210</v>
      </c>
      <c r="K20" s="9"/>
      <c r="L20" s="18"/>
      <c r="M20" s="137" t="s">
        <v>28</v>
      </c>
      <c r="N20" s="9"/>
      <c r="O20" s="18"/>
      <c r="P20" s="9"/>
      <c r="Q20" s="123">
        <v>2</v>
      </c>
      <c r="R20" s="176">
        <f t="shared" si="0"/>
        <v>0</v>
      </c>
      <c r="S20" s="138"/>
      <c r="T20" s="176">
        <f t="shared" si="1"/>
        <v>0</v>
      </c>
      <c r="AA20" s="16" t="s">
        <v>182</v>
      </c>
      <c r="AB20" s="16" t="s">
        <v>182</v>
      </c>
      <c r="AC20" s="16">
        <v>1.9E-3</v>
      </c>
    </row>
    <row r="21" spans="1:29" ht="15" customHeight="1">
      <c r="A21" s="21"/>
      <c r="B21" s="92"/>
      <c r="C21" s="1305"/>
      <c r="D21" s="739"/>
      <c r="E21" s="741" t="s">
        <v>90</v>
      </c>
      <c r="F21" s="96"/>
      <c r="G21" s="140" t="s">
        <v>10031</v>
      </c>
      <c r="H21" s="96"/>
      <c r="I21" s="17"/>
      <c r="J21" s="96" t="s">
        <v>91</v>
      </c>
      <c r="K21" s="9"/>
      <c r="L21" s="18"/>
      <c r="M21" s="137" t="s">
        <v>28</v>
      </c>
      <c r="N21" s="9"/>
      <c r="O21" s="18"/>
      <c r="P21" s="9"/>
      <c r="Q21" s="123">
        <v>6.2E-4</v>
      </c>
      <c r="R21" s="176">
        <f t="shared" si="0"/>
        <v>0</v>
      </c>
      <c r="S21" s="138"/>
      <c r="T21" s="176">
        <f t="shared" si="1"/>
        <v>0</v>
      </c>
      <c r="AA21" s="16" t="s">
        <v>182</v>
      </c>
      <c r="AB21" s="16" t="s">
        <v>182</v>
      </c>
      <c r="AC21" s="16">
        <v>3.0000000000000001E-3</v>
      </c>
    </row>
    <row r="22" spans="1:29" ht="15" customHeight="1">
      <c r="A22" s="21"/>
      <c r="B22" s="92"/>
      <c r="C22" s="1306"/>
      <c r="D22" s="731"/>
      <c r="E22" s="746" t="s">
        <v>92</v>
      </c>
      <c r="F22" s="141"/>
      <c r="G22" s="140" t="s">
        <v>10031</v>
      </c>
      <c r="H22" s="96"/>
      <c r="I22" s="17"/>
      <c r="J22" s="96" t="s">
        <v>91</v>
      </c>
      <c r="K22" s="9"/>
      <c r="L22" s="18"/>
      <c r="M22" s="137" t="s">
        <v>28</v>
      </c>
      <c r="N22" s="9"/>
      <c r="O22" s="18"/>
      <c r="P22" s="9"/>
      <c r="Q22" s="123">
        <v>1E-3</v>
      </c>
      <c r="R22" s="176">
        <f t="shared" si="0"/>
        <v>0</v>
      </c>
      <c r="S22" s="138"/>
      <c r="T22" s="176">
        <f t="shared" si="1"/>
        <v>0</v>
      </c>
      <c r="AA22" s="16" t="s">
        <v>182</v>
      </c>
      <c r="AB22" s="16" t="s">
        <v>182</v>
      </c>
      <c r="AC22" s="16">
        <v>0.01</v>
      </c>
    </row>
    <row r="23" spans="1:29" ht="30" customHeight="1">
      <c r="A23" s="22"/>
      <c r="B23" s="75"/>
      <c r="C23" s="785" t="s">
        <v>10032</v>
      </c>
      <c r="D23" s="739"/>
      <c r="E23" s="742" t="s">
        <v>89</v>
      </c>
      <c r="F23" s="136"/>
      <c r="G23" s="94" t="s">
        <v>10033</v>
      </c>
      <c r="H23" s="94"/>
      <c r="I23" s="17"/>
      <c r="J23" s="8" t="s">
        <v>210</v>
      </c>
      <c r="K23" s="9"/>
      <c r="L23" s="18"/>
      <c r="M23" s="137" t="s">
        <v>28</v>
      </c>
      <c r="N23" s="9"/>
      <c r="O23" s="18"/>
      <c r="P23" s="9"/>
      <c r="Q23" s="123">
        <v>20</v>
      </c>
      <c r="R23" s="176">
        <f t="shared" si="0"/>
        <v>0</v>
      </c>
      <c r="S23" s="138"/>
      <c r="T23" s="176">
        <f t="shared" si="1"/>
        <v>0</v>
      </c>
      <c r="AA23" s="16" t="s">
        <v>182</v>
      </c>
      <c r="AB23" s="16" t="s">
        <v>182</v>
      </c>
      <c r="AC23" s="16">
        <v>0.01</v>
      </c>
    </row>
    <row r="24" spans="1:29" ht="30.75" customHeight="1">
      <c r="A24" s="20"/>
      <c r="B24" s="83"/>
      <c r="C24" s="1304" t="s">
        <v>10034</v>
      </c>
      <c r="D24" s="739"/>
      <c r="E24" s="1350" t="s">
        <v>89</v>
      </c>
      <c r="F24" s="136"/>
      <c r="G24" s="94" t="s">
        <v>10035</v>
      </c>
      <c r="H24" s="94"/>
      <c r="I24" s="17"/>
      <c r="J24" s="8" t="s">
        <v>210</v>
      </c>
      <c r="K24" s="9"/>
      <c r="L24" s="18"/>
      <c r="M24" s="137" t="s">
        <v>28</v>
      </c>
      <c r="N24" s="9"/>
      <c r="O24" s="18"/>
      <c r="P24" s="9"/>
      <c r="Q24" s="123">
        <v>1000</v>
      </c>
      <c r="R24" s="1346">
        <f>I24*Q24+I25*Q25</f>
        <v>0</v>
      </c>
      <c r="S24" s="1348"/>
      <c r="T24" s="1346">
        <f t="shared" si="1"/>
        <v>0</v>
      </c>
      <c r="AA24" s="16" t="s">
        <v>182</v>
      </c>
      <c r="AB24" s="16" t="s">
        <v>182</v>
      </c>
      <c r="AC24" s="16">
        <v>1</v>
      </c>
    </row>
    <row r="25" spans="1:29" ht="15" customHeight="1">
      <c r="A25" s="22"/>
      <c r="B25" s="75"/>
      <c r="C25" s="1318"/>
      <c r="D25" s="739"/>
      <c r="E25" s="1351"/>
      <c r="F25" s="136"/>
      <c r="G25" s="94" t="s">
        <v>10036</v>
      </c>
      <c r="H25" s="94"/>
      <c r="I25" s="17"/>
      <c r="J25" s="8" t="s">
        <v>210</v>
      </c>
      <c r="K25" s="9"/>
      <c r="L25" s="18"/>
      <c r="M25" s="137"/>
      <c r="N25" s="9"/>
      <c r="O25" s="18"/>
      <c r="P25" s="9"/>
      <c r="Q25" s="123">
        <v>10</v>
      </c>
      <c r="R25" s="1347"/>
      <c r="S25" s="1349"/>
      <c r="T25" s="1347"/>
    </row>
    <row r="26" spans="1:29" ht="15" customHeight="1">
      <c r="A26" s="26"/>
      <c r="B26" s="68"/>
      <c r="C26" s="1305"/>
      <c r="D26" s="739"/>
      <c r="E26" s="1350" t="s">
        <v>10037</v>
      </c>
      <c r="F26" s="136"/>
      <c r="G26" s="94" t="s">
        <v>10035</v>
      </c>
      <c r="H26" s="94"/>
      <c r="I26" s="17"/>
      <c r="J26" s="8" t="s">
        <v>210</v>
      </c>
      <c r="K26" s="9"/>
      <c r="L26" s="18"/>
      <c r="M26" s="137" t="s">
        <v>28</v>
      </c>
      <c r="N26" s="9"/>
      <c r="O26" s="18"/>
      <c r="P26" s="9"/>
      <c r="Q26" s="123">
        <v>1000</v>
      </c>
      <c r="R26" s="1346">
        <f>I26*Q26+I27*Q27</f>
        <v>0</v>
      </c>
      <c r="S26" s="1348"/>
      <c r="T26" s="1346">
        <f>IF(ISERROR(R26*S26),"",ROUND(R26*S26,1))</f>
        <v>0</v>
      </c>
      <c r="AA26" s="16" t="s">
        <v>182</v>
      </c>
      <c r="AB26" s="16" t="s">
        <v>182</v>
      </c>
      <c r="AC26" s="16">
        <v>1</v>
      </c>
    </row>
    <row r="27" spans="1:29" ht="30" customHeight="1">
      <c r="A27" s="20"/>
      <c r="B27" s="83"/>
      <c r="C27" s="1306"/>
      <c r="D27" s="739"/>
      <c r="E27" s="1351"/>
      <c r="F27" s="136"/>
      <c r="G27" s="94" t="s">
        <v>10038</v>
      </c>
      <c r="H27" s="94"/>
      <c r="I27" s="17"/>
      <c r="J27" s="8" t="s">
        <v>91</v>
      </c>
      <c r="K27" s="9"/>
      <c r="L27" s="18"/>
      <c r="M27" s="137"/>
      <c r="N27" s="9"/>
      <c r="O27" s="18"/>
      <c r="P27" s="9"/>
      <c r="Q27" s="123">
        <v>8.0000000000000004E-4</v>
      </c>
      <c r="R27" s="1347"/>
      <c r="S27" s="1349"/>
      <c r="T27" s="1347"/>
    </row>
    <row r="28" spans="1:29" ht="79.5" customHeight="1">
      <c r="A28" s="21"/>
      <c r="B28" s="92"/>
      <c r="C28" s="816" t="s">
        <v>10039</v>
      </c>
      <c r="D28" s="739"/>
      <c r="E28" s="747" t="s">
        <v>10040</v>
      </c>
      <c r="F28" s="136"/>
      <c r="G28" s="94" t="s">
        <v>10041</v>
      </c>
      <c r="H28" s="94"/>
      <c r="I28" s="17"/>
      <c r="J28" s="8" t="s">
        <v>210</v>
      </c>
      <c r="K28" s="9"/>
      <c r="L28" s="18"/>
      <c r="M28" s="137" t="s">
        <v>28</v>
      </c>
      <c r="N28" s="9"/>
      <c r="O28" s="18"/>
      <c r="P28" s="9"/>
      <c r="Q28" s="123">
        <v>1000</v>
      </c>
      <c r="R28" s="623">
        <f>I28*Q28</f>
        <v>0</v>
      </c>
      <c r="S28" s="624"/>
      <c r="T28" s="623">
        <f t="shared" ref="T28:T33" si="2">IF(ISERROR(R28*S28),"",ROUND(R28*S28,1))</f>
        <v>0</v>
      </c>
      <c r="AA28" s="16" t="s">
        <v>182</v>
      </c>
      <c r="AB28" s="16" t="s">
        <v>182</v>
      </c>
      <c r="AC28" s="16">
        <v>1</v>
      </c>
    </row>
    <row r="29" spans="1:29" ht="32.25" customHeight="1">
      <c r="A29" s="21"/>
      <c r="B29" s="92"/>
      <c r="C29" s="1304" t="s">
        <v>10042</v>
      </c>
      <c r="D29" s="739"/>
      <c r="E29" s="742" t="s">
        <v>10043</v>
      </c>
      <c r="F29" s="136"/>
      <c r="G29" s="94" t="s">
        <v>10026</v>
      </c>
      <c r="H29" s="94"/>
      <c r="I29" s="17"/>
      <c r="J29" s="8" t="s">
        <v>210</v>
      </c>
      <c r="K29" s="9"/>
      <c r="L29" s="18"/>
      <c r="M29" s="137" t="s">
        <v>28</v>
      </c>
      <c r="N29" s="9"/>
      <c r="O29" s="18"/>
      <c r="P29" s="9"/>
      <c r="Q29" s="123">
        <v>1000</v>
      </c>
      <c r="R29" s="176">
        <f>IF(ISERROR(I29*Q29),"",ROUND(I29*Q29,1))</f>
        <v>0</v>
      </c>
      <c r="S29" s="138"/>
      <c r="T29" s="176">
        <f t="shared" si="2"/>
        <v>0</v>
      </c>
      <c r="AA29" s="16" t="s">
        <v>182</v>
      </c>
      <c r="AB29" s="16" t="s">
        <v>182</v>
      </c>
      <c r="AC29" s="16">
        <v>0.01</v>
      </c>
    </row>
    <row r="30" spans="1:29" ht="32.25" customHeight="1">
      <c r="A30" s="142"/>
      <c r="B30" s="142"/>
      <c r="C30" s="1306"/>
      <c r="D30" s="739"/>
      <c r="E30" s="742" t="s">
        <v>10044</v>
      </c>
      <c r="F30" s="136"/>
      <c r="G30" s="94" t="s">
        <v>10026</v>
      </c>
      <c r="H30" s="94"/>
      <c r="I30" s="17"/>
      <c r="J30" s="8" t="s">
        <v>210</v>
      </c>
      <c r="K30" s="9"/>
      <c r="L30" s="18"/>
      <c r="M30" s="137" t="s">
        <v>28</v>
      </c>
      <c r="N30" s="9"/>
      <c r="O30" s="18"/>
      <c r="P30" s="9"/>
      <c r="Q30" s="123">
        <v>100</v>
      </c>
      <c r="R30" s="176">
        <f>IF(ISERROR(I30*Q30),"",ROUND(I30*Q30,1))</f>
        <v>0</v>
      </c>
      <c r="S30" s="138"/>
      <c r="T30" s="176">
        <f t="shared" si="2"/>
        <v>0</v>
      </c>
    </row>
    <row r="31" spans="1:29" ht="15" customHeight="1">
      <c r="A31" s="142"/>
      <c r="B31" s="142"/>
      <c r="C31" s="783" t="s">
        <v>10045</v>
      </c>
      <c r="D31" s="739"/>
      <c r="E31" s="741"/>
      <c r="F31" s="136"/>
      <c r="G31" s="94" t="s">
        <v>10046</v>
      </c>
      <c r="H31" s="94"/>
      <c r="I31" s="17"/>
      <c r="J31" s="8" t="s">
        <v>210</v>
      </c>
      <c r="K31" s="9"/>
      <c r="L31" s="18"/>
      <c r="M31" s="137" t="s">
        <v>28</v>
      </c>
      <c r="N31" s="9"/>
      <c r="O31" s="18"/>
      <c r="P31" s="9"/>
      <c r="Q31" s="123">
        <v>29</v>
      </c>
      <c r="R31" s="176">
        <f>IF(ISERROR(I31*Q31),"",ROUND(I31*Q31,1))</f>
        <v>0</v>
      </c>
      <c r="S31" s="138"/>
      <c r="T31" s="176">
        <f t="shared" si="2"/>
        <v>0</v>
      </c>
      <c r="AA31" s="16" t="s">
        <v>182</v>
      </c>
      <c r="AB31" s="16" t="s">
        <v>182</v>
      </c>
      <c r="AC31" s="16">
        <v>0.3</v>
      </c>
    </row>
    <row r="32" spans="1:29" ht="15" customHeight="1">
      <c r="A32" s="142"/>
      <c r="B32" s="142"/>
      <c r="C32" s="785" t="s">
        <v>93</v>
      </c>
      <c r="D32" s="739"/>
      <c r="E32" s="741"/>
      <c r="F32" s="145"/>
      <c r="G32" s="96" t="s">
        <v>94</v>
      </c>
      <c r="H32" s="96"/>
      <c r="I32" s="17"/>
      <c r="J32" s="8" t="s">
        <v>210</v>
      </c>
      <c r="K32" s="9"/>
      <c r="L32" s="18"/>
      <c r="M32" s="137"/>
      <c r="N32" s="9"/>
      <c r="O32" s="18"/>
      <c r="P32" s="9"/>
      <c r="Q32" s="123">
        <v>1000</v>
      </c>
      <c r="R32" s="176">
        <f>IF(ISERROR(I32*Q32),"",ROUND(I32*Q32,1))</f>
        <v>0</v>
      </c>
      <c r="S32" s="138"/>
      <c r="T32" s="176">
        <f t="shared" si="2"/>
        <v>0</v>
      </c>
    </row>
    <row r="33" spans="1:30" ht="15" customHeight="1">
      <c r="A33" s="142"/>
      <c r="B33" s="142"/>
      <c r="C33" s="815" t="s">
        <v>10047</v>
      </c>
      <c r="D33" s="748"/>
      <c r="E33" s="749"/>
      <c r="F33" s="143"/>
      <c r="G33" s="146" t="s">
        <v>10048</v>
      </c>
      <c r="H33" s="96"/>
      <c r="I33" s="17"/>
      <c r="J33" s="8" t="s">
        <v>210</v>
      </c>
      <c r="K33" s="9"/>
      <c r="L33" s="18"/>
      <c r="M33" s="137"/>
      <c r="N33" s="9"/>
      <c r="O33" s="18"/>
      <c r="P33" s="9"/>
      <c r="Q33" s="123">
        <v>1000</v>
      </c>
      <c r="R33" s="176">
        <f>IF(ISERROR(I33*Q33),"",ROUND(I33*Q33,1))</f>
        <v>0</v>
      </c>
      <c r="S33" s="138"/>
      <c r="T33" s="176">
        <f t="shared" si="2"/>
        <v>0</v>
      </c>
    </row>
    <row r="34" spans="1:30" ht="15" customHeight="1">
      <c r="A34" s="142"/>
      <c r="B34" s="142"/>
      <c r="L34" s="10"/>
      <c r="M34" s="62"/>
      <c r="Q34" s="10" t="s">
        <v>185</v>
      </c>
      <c r="R34" s="192">
        <f>SUM(R9:R33)</f>
        <v>0</v>
      </c>
      <c r="S34" s="147" t="s">
        <v>95</v>
      </c>
      <c r="T34" s="193">
        <f>SUM(T9:T33)</f>
        <v>0</v>
      </c>
      <c r="AD34" s="110" t="s">
        <v>55</v>
      </c>
    </row>
    <row r="36" spans="1:30" ht="15" customHeight="1">
      <c r="G36" s="148" t="s">
        <v>96</v>
      </c>
      <c r="S36" s="3" t="s">
        <v>97</v>
      </c>
    </row>
    <row r="37" spans="1:30" ht="15" customHeight="1">
      <c r="G37" s="1343" t="s">
        <v>98</v>
      </c>
      <c r="H37" s="1343"/>
      <c r="I37" s="1343"/>
      <c r="J37" s="1343"/>
      <c r="K37" s="1343"/>
      <c r="L37" s="1343"/>
      <c r="M37" s="1343"/>
      <c r="N37" s="1343"/>
      <c r="O37" s="1343"/>
      <c r="P37" s="1343"/>
      <c r="Q37" s="1342" t="s">
        <v>223</v>
      </c>
      <c r="R37" s="1342"/>
      <c r="S37" s="149">
        <v>12400</v>
      </c>
    </row>
    <row r="38" spans="1:30" ht="15" customHeight="1">
      <c r="G38" s="1343" t="s">
        <v>99</v>
      </c>
      <c r="H38" s="1343"/>
      <c r="I38" s="1343"/>
      <c r="J38" s="1343"/>
      <c r="K38" s="1343"/>
      <c r="L38" s="1343"/>
      <c r="M38" s="1343"/>
      <c r="N38" s="1343"/>
      <c r="O38" s="1343"/>
      <c r="P38" s="1343"/>
      <c r="Q38" s="1342" t="s">
        <v>100</v>
      </c>
      <c r="R38" s="1342"/>
      <c r="S38" s="150">
        <v>677</v>
      </c>
    </row>
    <row r="39" spans="1:30" ht="15" customHeight="1">
      <c r="G39" s="1343" t="s">
        <v>101</v>
      </c>
      <c r="H39" s="1343"/>
      <c r="I39" s="1343"/>
      <c r="J39" s="1343"/>
      <c r="K39" s="1343"/>
      <c r="L39" s="1343"/>
      <c r="M39" s="1343"/>
      <c r="N39" s="1343"/>
      <c r="O39" s="1343"/>
      <c r="P39" s="1343"/>
      <c r="Q39" s="1342" t="s">
        <v>102</v>
      </c>
      <c r="R39" s="1342"/>
      <c r="S39" s="150">
        <v>116</v>
      </c>
    </row>
    <row r="40" spans="1:30" ht="15" customHeight="1">
      <c r="G40" s="1343" t="s">
        <v>103</v>
      </c>
      <c r="H40" s="1343"/>
      <c r="I40" s="1343"/>
      <c r="J40" s="1343"/>
      <c r="K40" s="1343"/>
      <c r="L40" s="1343"/>
      <c r="M40" s="1343"/>
      <c r="N40" s="1343"/>
      <c r="O40" s="1343"/>
      <c r="P40" s="1343"/>
      <c r="Q40" s="1342" t="s">
        <v>104</v>
      </c>
      <c r="R40" s="1342"/>
      <c r="S40" s="149">
        <v>3170</v>
      </c>
    </row>
    <row r="41" spans="1:30" ht="15" customHeight="1">
      <c r="G41" s="1343" t="s">
        <v>105</v>
      </c>
      <c r="H41" s="1343"/>
      <c r="I41" s="1343"/>
      <c r="J41" s="1343"/>
      <c r="K41" s="1343"/>
      <c r="L41" s="1343"/>
      <c r="M41" s="1343"/>
      <c r="N41" s="1343"/>
      <c r="O41" s="1343"/>
      <c r="P41" s="1343"/>
      <c r="Q41" s="1342" t="s">
        <v>106</v>
      </c>
      <c r="R41" s="1342"/>
      <c r="S41" s="149">
        <v>1120</v>
      </c>
    </row>
    <row r="42" spans="1:30" ht="15" customHeight="1">
      <c r="G42" s="1343" t="s">
        <v>107</v>
      </c>
      <c r="H42" s="1343"/>
      <c r="I42" s="1343"/>
      <c r="J42" s="1343"/>
      <c r="K42" s="1343"/>
      <c r="L42" s="1343"/>
      <c r="M42" s="1343"/>
      <c r="N42" s="1343"/>
      <c r="O42" s="1343"/>
      <c r="P42" s="1343"/>
      <c r="Q42" s="1342" t="s">
        <v>224</v>
      </c>
      <c r="R42" s="1342"/>
      <c r="S42" s="149">
        <v>1300</v>
      </c>
    </row>
    <row r="43" spans="1:30" ht="15" customHeight="1">
      <c r="G43" s="1343" t="s">
        <v>108</v>
      </c>
      <c r="H43" s="1343"/>
      <c r="I43" s="1343"/>
      <c r="J43" s="1343"/>
      <c r="K43" s="1343"/>
      <c r="L43" s="1343"/>
      <c r="M43" s="1343"/>
      <c r="N43" s="1343"/>
      <c r="O43" s="1343"/>
      <c r="P43" s="1343"/>
      <c r="Q43" s="1342" t="s">
        <v>109</v>
      </c>
      <c r="R43" s="1342"/>
      <c r="S43" s="150">
        <v>328</v>
      </c>
    </row>
    <row r="44" spans="1:30" ht="15" customHeight="1">
      <c r="G44" s="1343" t="s">
        <v>110</v>
      </c>
      <c r="H44" s="1343"/>
      <c r="I44" s="1343"/>
      <c r="J44" s="1343"/>
      <c r="K44" s="1343"/>
      <c r="L44" s="1343"/>
      <c r="M44" s="1343"/>
      <c r="N44" s="1343"/>
      <c r="O44" s="1343"/>
      <c r="P44" s="1343"/>
      <c r="Q44" s="1342" t="s">
        <v>111</v>
      </c>
      <c r="R44" s="1342"/>
      <c r="S44" s="149">
        <v>4800</v>
      </c>
    </row>
    <row r="45" spans="1:30" ht="15" customHeight="1">
      <c r="G45" s="1343" t="s">
        <v>492</v>
      </c>
      <c r="H45" s="1343"/>
      <c r="I45" s="1343"/>
      <c r="J45" s="1343"/>
      <c r="K45" s="1343"/>
      <c r="L45" s="1343"/>
      <c r="M45" s="1343"/>
      <c r="N45" s="1343"/>
      <c r="O45" s="1343"/>
      <c r="P45" s="1343"/>
      <c r="Q45" s="1342" t="s">
        <v>493</v>
      </c>
      <c r="R45" s="1342"/>
      <c r="S45" s="149">
        <v>16</v>
      </c>
    </row>
    <row r="46" spans="1:30" ht="15" customHeight="1">
      <c r="G46" s="1343" t="s">
        <v>112</v>
      </c>
      <c r="H46" s="1343"/>
      <c r="I46" s="1343"/>
      <c r="J46" s="1343"/>
      <c r="K46" s="1343"/>
      <c r="L46" s="1343"/>
      <c r="M46" s="1343"/>
      <c r="N46" s="1343"/>
      <c r="O46" s="1343"/>
      <c r="P46" s="1343"/>
      <c r="Q46" s="1342" t="s">
        <v>113</v>
      </c>
      <c r="R46" s="1342"/>
      <c r="S46" s="150">
        <v>138</v>
      </c>
    </row>
    <row r="47" spans="1:30" ht="15" customHeight="1">
      <c r="G47" s="1343" t="s">
        <v>1570</v>
      </c>
      <c r="H47" s="1343"/>
      <c r="I47" s="1343"/>
      <c r="J47" s="1343"/>
      <c r="K47" s="1343"/>
      <c r="L47" s="1343"/>
      <c r="M47" s="1343"/>
      <c r="N47" s="1343"/>
      <c r="O47" s="1343"/>
      <c r="P47" s="1343"/>
      <c r="Q47" s="1342" t="s">
        <v>10049</v>
      </c>
      <c r="R47" s="1342"/>
      <c r="S47" s="150">
        <v>4</v>
      </c>
    </row>
    <row r="48" spans="1:30" ht="15" customHeight="1">
      <c r="G48" s="1343" t="s">
        <v>114</v>
      </c>
      <c r="H48" s="1343"/>
      <c r="I48" s="1343"/>
      <c r="J48" s="1343"/>
      <c r="K48" s="1343"/>
      <c r="L48" s="1343"/>
      <c r="M48" s="1343"/>
      <c r="N48" s="1343"/>
      <c r="O48" s="1343"/>
      <c r="P48" s="1343"/>
      <c r="Q48" s="1342" t="s">
        <v>225</v>
      </c>
      <c r="R48" s="1342"/>
      <c r="S48" s="149">
        <v>3350</v>
      </c>
    </row>
    <row r="49" spans="7:19" ht="15" customHeight="1">
      <c r="G49" s="1343" t="s">
        <v>115</v>
      </c>
      <c r="H49" s="1343"/>
      <c r="I49" s="1343"/>
      <c r="J49" s="1343"/>
      <c r="K49" s="1343"/>
      <c r="L49" s="1343"/>
      <c r="M49" s="1343"/>
      <c r="N49" s="1343"/>
      <c r="O49" s="1343"/>
      <c r="P49" s="1343"/>
      <c r="Q49" s="1342" t="s">
        <v>116</v>
      </c>
      <c r="R49" s="1342"/>
      <c r="S49" s="149">
        <v>8060</v>
      </c>
    </row>
    <row r="50" spans="7:19" ht="15" customHeight="1">
      <c r="G50" s="1343" t="s">
        <v>494</v>
      </c>
      <c r="H50" s="1343"/>
      <c r="I50" s="1343"/>
      <c r="J50" s="1343"/>
      <c r="K50" s="1343"/>
      <c r="L50" s="1343"/>
      <c r="M50" s="1343"/>
      <c r="N50" s="1343"/>
      <c r="O50" s="1343"/>
      <c r="P50" s="1343"/>
      <c r="Q50" s="1342" t="s">
        <v>495</v>
      </c>
      <c r="R50" s="1342"/>
      <c r="S50" s="149">
        <v>1330</v>
      </c>
    </row>
    <row r="51" spans="7:19" ht="15" customHeight="1">
      <c r="G51" s="1343" t="s">
        <v>496</v>
      </c>
      <c r="H51" s="1343"/>
      <c r="I51" s="1343"/>
      <c r="J51" s="1343"/>
      <c r="K51" s="1343"/>
      <c r="L51" s="1343"/>
      <c r="M51" s="1343"/>
      <c r="N51" s="1343"/>
      <c r="O51" s="1343"/>
      <c r="P51" s="1343"/>
      <c r="Q51" s="1342" t="s">
        <v>497</v>
      </c>
      <c r="R51" s="1342"/>
      <c r="S51" s="149">
        <v>1210</v>
      </c>
    </row>
    <row r="52" spans="7:19" ht="15" customHeight="1">
      <c r="G52" s="1343" t="s">
        <v>117</v>
      </c>
      <c r="H52" s="1343"/>
      <c r="I52" s="1343"/>
      <c r="J52" s="1343"/>
      <c r="K52" s="1343"/>
      <c r="L52" s="1343"/>
      <c r="M52" s="1343"/>
      <c r="N52" s="1343"/>
      <c r="O52" s="1343"/>
      <c r="P52" s="1343"/>
      <c r="Q52" s="1342" t="s">
        <v>118</v>
      </c>
      <c r="R52" s="1342"/>
      <c r="S52" s="150">
        <v>716</v>
      </c>
    </row>
    <row r="53" spans="7:19" ht="15" customHeight="1">
      <c r="G53" s="1343" t="s">
        <v>498</v>
      </c>
      <c r="H53" s="1343"/>
      <c r="I53" s="1343"/>
      <c r="J53" s="1343"/>
      <c r="K53" s="1343"/>
      <c r="L53" s="1343"/>
      <c r="M53" s="1343"/>
      <c r="N53" s="1343"/>
      <c r="O53" s="1343"/>
      <c r="P53" s="1343"/>
      <c r="Q53" s="1342" t="s">
        <v>499</v>
      </c>
      <c r="R53" s="1342"/>
      <c r="S53" s="150">
        <v>858</v>
      </c>
    </row>
    <row r="54" spans="7:19" ht="15" customHeight="1">
      <c r="G54" s="1343" t="s">
        <v>500</v>
      </c>
      <c r="H54" s="1343"/>
      <c r="I54" s="1343"/>
      <c r="J54" s="1343"/>
      <c r="K54" s="1343"/>
      <c r="L54" s="1343"/>
      <c r="M54" s="1343"/>
      <c r="N54" s="1343"/>
      <c r="O54" s="1343"/>
      <c r="P54" s="1343"/>
      <c r="Q54" s="1342" t="s">
        <v>501</v>
      </c>
      <c r="R54" s="1342"/>
      <c r="S54" s="150">
        <v>804</v>
      </c>
    </row>
    <row r="55" spans="7:19" ht="15" customHeight="1">
      <c r="G55" s="1343" t="s">
        <v>119</v>
      </c>
      <c r="H55" s="1343"/>
      <c r="I55" s="1343"/>
      <c r="J55" s="1343"/>
      <c r="K55" s="1343"/>
      <c r="L55" s="1343"/>
      <c r="M55" s="1343"/>
      <c r="N55" s="1343"/>
      <c r="O55" s="1343"/>
      <c r="P55" s="1343"/>
      <c r="Q55" s="1342" t="s">
        <v>120</v>
      </c>
      <c r="R55" s="1342"/>
      <c r="S55" s="149">
        <v>1650</v>
      </c>
    </row>
  </sheetData>
  <sheetProtection password="E4BE" sheet="1" formatCells="0"/>
  <mergeCells count="79">
    <mergeCell ref="G48:P48"/>
    <mergeCell ref="Q48:R48"/>
    <mergeCell ref="G55:P55"/>
    <mergeCell ref="Q55:R55"/>
    <mergeCell ref="G52:P52"/>
    <mergeCell ref="Q52:R52"/>
    <mergeCell ref="G53:P53"/>
    <mergeCell ref="Q53:R53"/>
    <mergeCell ref="G54:P54"/>
    <mergeCell ref="Q54:R54"/>
    <mergeCell ref="G51:P51"/>
    <mergeCell ref="Q51:R51"/>
    <mergeCell ref="G49:P49"/>
    <mergeCell ref="Q49:R49"/>
    <mergeCell ref="G50:P50"/>
    <mergeCell ref="Q50:R50"/>
    <mergeCell ref="G45:P45"/>
    <mergeCell ref="Q45:R45"/>
    <mergeCell ref="G46:P46"/>
    <mergeCell ref="Q46:R46"/>
    <mergeCell ref="G47:P47"/>
    <mergeCell ref="Q47:R47"/>
    <mergeCell ref="G42:P42"/>
    <mergeCell ref="Q42:R42"/>
    <mergeCell ref="G43:P43"/>
    <mergeCell ref="Q43:R43"/>
    <mergeCell ref="G44:P44"/>
    <mergeCell ref="Q44:R44"/>
    <mergeCell ref="G40:P40"/>
    <mergeCell ref="Q40:R40"/>
    <mergeCell ref="G37:P37"/>
    <mergeCell ref="Q37:R37"/>
    <mergeCell ref="G41:P41"/>
    <mergeCell ref="Q41:R41"/>
    <mergeCell ref="C29:C30"/>
    <mergeCell ref="G38:P38"/>
    <mergeCell ref="Q38:R38"/>
    <mergeCell ref="G39:P39"/>
    <mergeCell ref="Q39:R39"/>
    <mergeCell ref="S26:S27"/>
    <mergeCell ref="T26:T27"/>
    <mergeCell ref="T15:T16"/>
    <mergeCell ref="T24:T25"/>
    <mergeCell ref="T17:T18"/>
    <mergeCell ref="S15:S16"/>
    <mergeCell ref="S24:S25"/>
    <mergeCell ref="S17:S18"/>
    <mergeCell ref="D7:E7"/>
    <mergeCell ref="I7:I8"/>
    <mergeCell ref="H7:H8"/>
    <mergeCell ref="E9:E10"/>
    <mergeCell ref="F7:G8"/>
    <mergeCell ref="T7:T8"/>
    <mergeCell ref="J7:J8"/>
    <mergeCell ref="M7:M8"/>
    <mergeCell ref="K7:L8"/>
    <mergeCell ref="N7:O8"/>
    <mergeCell ref="P7:Q8"/>
    <mergeCell ref="R7:R8"/>
    <mergeCell ref="S7:S8"/>
    <mergeCell ref="S9:S10"/>
    <mergeCell ref="T9:T10"/>
    <mergeCell ref="S13:S14"/>
    <mergeCell ref="T13:T14"/>
    <mergeCell ref="R17:R18"/>
    <mergeCell ref="C9:C10"/>
    <mergeCell ref="R9:R10"/>
    <mergeCell ref="C19:C22"/>
    <mergeCell ref="C24:C27"/>
    <mergeCell ref="E24:E25"/>
    <mergeCell ref="R24:R25"/>
    <mergeCell ref="E26:E27"/>
    <mergeCell ref="C13:C18"/>
    <mergeCell ref="E13:E14"/>
    <mergeCell ref="R13:R14"/>
    <mergeCell ref="E15:E16"/>
    <mergeCell ref="R15:R16"/>
    <mergeCell ref="E17:E18"/>
    <mergeCell ref="R26:R27"/>
  </mergeCells>
  <phoneticPr fontId="2"/>
  <dataValidations count="1">
    <dataValidation type="list" allowBlank="1" showInputMessage="1" showErrorMessage="1" sqref="D5" xr:uid="{1ED782CE-C742-4659-B3E4-61D39362CDB7}">
      <formula1>$Y$3:$Y$4</formula1>
    </dataValidation>
  </dataValidations>
  <printOptions horizontalCentered="1"/>
  <pageMargins left="0.59055118110236227" right="0.59055118110236227" top="0.98425196850393704" bottom="0.78740157480314965" header="0.51181102362204722" footer="0.51181102362204722"/>
  <pageSetup paperSize="9" scale="67" pageOrder="overThenDown" orientation="landscape" r:id="rId1"/>
  <headerFooter alignWithMargins="0"/>
  <drawing r:id="rId2"/>
  <legacyDrawing r:id="rId3"/>
  <controls>
    <mc:AlternateContent xmlns:mc="http://schemas.openxmlformats.org/markup-compatibility/2006">
      <mc:Choice Requires="x14">
        <control shapeId="8193" r:id="rId4" name="cmdUnLock">
          <controlPr defaultSize="0" print="0" autoLine="0" r:id="rId5">
            <anchor>
              <from>
                <xdr:col>17</xdr:col>
                <xdr:colOff>495300</xdr:colOff>
                <xdr:row>0</xdr:row>
                <xdr:rowOff>95250</xdr:rowOff>
              </from>
              <to>
                <xdr:col>29</xdr:col>
                <xdr:colOff>133350</xdr:colOff>
                <xdr:row>2</xdr:row>
                <xdr:rowOff>57150</xdr:rowOff>
              </to>
            </anchor>
          </controlPr>
        </control>
      </mc:Choice>
      <mc:Fallback>
        <control shapeId="8193" r:id="rId4" name="cmdUnLock"/>
      </mc:Fallback>
    </mc:AlternateContent>
  </control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D4A7A-4858-436C-867D-D0EE514CE734}">
  <sheetPr codeName="Sheet6"/>
  <dimension ref="A1:AD61"/>
  <sheetViews>
    <sheetView view="pageBreakPreview" topLeftCell="C1" zoomScale="80" zoomScaleNormal="5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55.36328125" style="3" customWidth="1"/>
    <col min="4" max="4" width="9" style="3" hidden="1" customWidth="1"/>
    <col min="5" max="5" width="25.08984375" style="3" customWidth="1"/>
    <col min="6" max="7" width="9" style="3" hidden="1" customWidth="1"/>
    <col min="8" max="8" width="27.26953125" style="3" customWidth="1"/>
    <col min="9" max="9" width="11.453125" style="4" customWidth="1"/>
    <col min="10" max="10" width="4.6328125" style="3" bestFit="1"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6.72656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5.36328125" style="3" customWidth="1"/>
    <col min="31" max="16384" width="9" style="3"/>
  </cols>
  <sheetData>
    <row r="1" spans="1:29" ht="14">
      <c r="A1" s="2" t="s">
        <v>169</v>
      </c>
      <c r="C1" s="2" t="s">
        <v>143</v>
      </c>
    </row>
    <row r="2" spans="1:29" ht="15" customHeight="1">
      <c r="A2" s="2" t="s">
        <v>227</v>
      </c>
      <c r="C2" s="2" t="s">
        <v>153</v>
      </c>
    </row>
    <row r="3" spans="1:29" ht="15" customHeight="1">
      <c r="Y3" s="16" t="s">
        <v>187</v>
      </c>
    </row>
    <row r="4" spans="1:29" ht="15" customHeight="1">
      <c r="A4" s="161"/>
      <c r="B4" s="161"/>
      <c r="C4" s="114"/>
      <c r="D4" s="64" t="s">
        <v>189</v>
      </c>
      <c r="E4" s="64" t="s">
        <v>190</v>
      </c>
      <c r="Y4" s="16" t="s">
        <v>188</v>
      </c>
    </row>
    <row r="5" spans="1:29" ht="15" customHeight="1">
      <c r="A5" s="162"/>
      <c r="B5" s="162"/>
      <c r="C5" s="113"/>
      <c r="D5" s="116" t="s">
        <v>188</v>
      </c>
      <c r="E5" s="115" t="str">
        <f>'別紙-第3項(2)現況'!$D$4&amp;"年度"</f>
        <v>2025年度</v>
      </c>
    </row>
    <row r="7" spans="1:29"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 t="s">
        <v>226</v>
      </c>
      <c r="G8" s="7" t="s">
        <v>170</v>
      </c>
      <c r="H8" s="1301"/>
      <c r="I8" s="1293"/>
      <c r="J8" s="1294"/>
      <c r="K8" s="1297"/>
      <c r="L8" s="1298"/>
      <c r="M8" s="1293"/>
      <c r="N8" s="1297"/>
      <c r="O8" s="1298"/>
      <c r="P8" s="1297"/>
      <c r="Q8" s="1298"/>
      <c r="R8" s="1293"/>
      <c r="S8" s="1293"/>
      <c r="T8" s="1293"/>
    </row>
    <row r="9" spans="1:29" ht="15" customHeight="1">
      <c r="A9" s="22"/>
      <c r="B9" s="75"/>
      <c r="C9" s="785" t="s">
        <v>138</v>
      </c>
      <c r="D9" s="734"/>
      <c r="E9" s="735" t="s">
        <v>227</v>
      </c>
      <c r="F9" s="14"/>
      <c r="G9" s="13"/>
      <c r="H9" s="13" t="s">
        <v>9877</v>
      </c>
      <c r="I9" s="17"/>
      <c r="J9" s="8" t="s">
        <v>210</v>
      </c>
      <c r="K9" s="9"/>
      <c r="L9" s="18"/>
      <c r="M9" s="137" t="s">
        <v>28</v>
      </c>
      <c r="N9" s="9"/>
      <c r="O9" s="18"/>
      <c r="P9" s="9"/>
      <c r="Q9" s="18">
        <v>3.1</v>
      </c>
      <c r="R9" s="752">
        <f>I9*Q9</f>
        <v>0</v>
      </c>
      <c r="S9" s="138"/>
      <c r="T9" s="203">
        <f>IF(ISERROR(R9*S9),"",ROUND(R9*S9,1))</f>
        <v>0</v>
      </c>
      <c r="AA9" s="15" t="s">
        <v>182</v>
      </c>
      <c r="AB9" s="15" t="s">
        <v>182</v>
      </c>
      <c r="AC9" s="15">
        <v>39</v>
      </c>
    </row>
    <row r="10" spans="1:29" ht="15" customHeight="1">
      <c r="A10" s="20"/>
      <c r="B10" s="83"/>
      <c r="C10" s="1304" t="s">
        <v>10050</v>
      </c>
      <c r="D10" s="734"/>
      <c r="E10" s="1326" t="s">
        <v>10051</v>
      </c>
      <c r="F10" s="14"/>
      <c r="G10" s="13"/>
      <c r="H10" s="13" t="s">
        <v>10052</v>
      </c>
      <c r="I10" s="17"/>
      <c r="J10" s="8" t="s">
        <v>210</v>
      </c>
      <c r="K10" s="9"/>
      <c r="L10" s="18"/>
      <c r="M10" s="137" t="s">
        <v>28</v>
      </c>
      <c r="N10" s="9"/>
      <c r="O10" s="18"/>
      <c r="P10" s="9"/>
      <c r="Q10" s="18">
        <v>900</v>
      </c>
      <c r="R10" s="1405">
        <f>I10*Q10-I11*Q11</f>
        <v>0</v>
      </c>
      <c r="S10" s="1369">
        <v>6630</v>
      </c>
      <c r="T10" s="1346">
        <f>IF(ISERROR(R10*S10),"",ROUND(R10*S10,1))</f>
        <v>0</v>
      </c>
      <c r="AA10" s="15" t="s">
        <v>182</v>
      </c>
      <c r="AB10" s="15" t="s">
        <v>182</v>
      </c>
      <c r="AC10" s="15">
        <v>800</v>
      </c>
    </row>
    <row r="11" spans="1:29" ht="15" customHeight="1">
      <c r="A11" s="21"/>
      <c r="B11" s="92"/>
      <c r="C11" s="1305"/>
      <c r="D11" s="734"/>
      <c r="E11" s="1374"/>
      <c r="F11" s="14"/>
      <c r="G11" s="13"/>
      <c r="H11" s="13" t="s">
        <v>121</v>
      </c>
      <c r="I11" s="17"/>
      <c r="J11" s="8" t="s">
        <v>210</v>
      </c>
      <c r="K11" s="9"/>
      <c r="L11" s="18"/>
      <c r="M11" s="137"/>
      <c r="N11" s="9"/>
      <c r="O11" s="18"/>
      <c r="P11" s="9"/>
      <c r="Q11" s="18">
        <v>1000</v>
      </c>
      <c r="R11" s="1406"/>
      <c r="S11" s="1370"/>
      <c r="T11" s="1347"/>
      <c r="AA11" s="15"/>
      <c r="AB11" s="15"/>
      <c r="AC11" s="15">
        <v>1000</v>
      </c>
    </row>
    <row r="12" spans="1:29" ht="15" customHeight="1">
      <c r="A12" s="22"/>
      <c r="B12" s="75"/>
      <c r="C12" s="1305"/>
      <c r="D12" s="734"/>
      <c r="E12" s="1326" t="s">
        <v>10053</v>
      </c>
      <c r="F12" s="14"/>
      <c r="G12" s="13"/>
      <c r="H12" s="13" t="s">
        <v>10052</v>
      </c>
      <c r="I12" s="17"/>
      <c r="J12" s="8" t="s">
        <v>210</v>
      </c>
      <c r="K12" s="9"/>
      <c r="L12" s="18"/>
      <c r="M12" s="137" t="s">
        <v>28</v>
      </c>
      <c r="N12" s="9"/>
      <c r="O12" s="18"/>
      <c r="P12" s="9"/>
      <c r="Q12" s="18">
        <v>600</v>
      </c>
      <c r="R12" s="1405">
        <f>I12*Q12-I13*Q13</f>
        <v>0</v>
      </c>
      <c r="S12" s="1369">
        <v>6630</v>
      </c>
      <c r="T12" s="1346">
        <f>IF(ISERROR(R12*S12),"",ROUND(R12*S12,1))</f>
        <v>0</v>
      </c>
      <c r="AA12" s="15" t="s">
        <v>182</v>
      </c>
      <c r="AB12" s="15" t="s">
        <v>182</v>
      </c>
      <c r="AC12" s="15">
        <v>800</v>
      </c>
    </row>
    <row r="13" spans="1:29" ht="15" customHeight="1">
      <c r="A13" s="81"/>
      <c r="B13" s="82"/>
      <c r="C13" s="1305"/>
      <c r="D13" s="734"/>
      <c r="E13" s="1374"/>
      <c r="F13" s="14"/>
      <c r="G13" s="13"/>
      <c r="H13" s="13" t="s">
        <v>121</v>
      </c>
      <c r="I13" s="17"/>
      <c r="J13" s="8" t="s">
        <v>210</v>
      </c>
      <c r="K13" s="9"/>
      <c r="L13" s="18"/>
      <c r="M13" s="137"/>
      <c r="N13" s="9"/>
      <c r="O13" s="18"/>
      <c r="P13" s="9"/>
      <c r="Q13" s="18">
        <v>1000</v>
      </c>
      <c r="R13" s="1406"/>
      <c r="S13" s="1370"/>
      <c r="T13" s="1347"/>
      <c r="AA13" s="15"/>
      <c r="AB13" s="15"/>
      <c r="AC13" s="15">
        <v>1000</v>
      </c>
    </row>
    <row r="14" spans="1:29" ht="15" customHeight="1">
      <c r="A14" s="26"/>
      <c r="B14" s="68"/>
      <c r="C14" s="1305"/>
      <c r="D14" s="734"/>
      <c r="E14" s="1326" t="s">
        <v>10054</v>
      </c>
      <c r="F14" s="14"/>
      <c r="G14" s="13"/>
      <c r="H14" s="13" t="s">
        <v>139</v>
      </c>
      <c r="I14" s="17"/>
      <c r="J14" s="8" t="s">
        <v>210</v>
      </c>
      <c r="K14" s="9"/>
      <c r="L14" s="18"/>
      <c r="M14" s="137" t="s">
        <v>28</v>
      </c>
      <c r="N14" s="9"/>
      <c r="O14" s="18"/>
      <c r="P14" s="9"/>
      <c r="Q14" s="18">
        <v>600</v>
      </c>
      <c r="R14" s="1405">
        <f>I14*Q14-I15*Q15</f>
        <v>0</v>
      </c>
      <c r="S14" s="1369">
        <v>11100</v>
      </c>
      <c r="T14" s="1346">
        <f>IF(ISERROR(R14*S14),"",ROUND(R14*S14,1))</f>
        <v>0</v>
      </c>
      <c r="AA14" s="15" t="s">
        <v>182</v>
      </c>
      <c r="AB14" s="15" t="s">
        <v>182</v>
      </c>
      <c r="AC14" s="15">
        <v>700</v>
      </c>
    </row>
    <row r="15" spans="1:29" ht="15" customHeight="1">
      <c r="A15" s="26"/>
      <c r="B15" s="68"/>
      <c r="C15" s="1305"/>
      <c r="D15" s="734"/>
      <c r="E15" s="1373"/>
      <c r="F15" s="14"/>
      <c r="G15" s="13"/>
      <c r="H15" s="13" t="s">
        <v>140</v>
      </c>
      <c r="I15" s="17"/>
      <c r="J15" s="8" t="s">
        <v>210</v>
      </c>
      <c r="K15" s="9"/>
      <c r="L15" s="18"/>
      <c r="M15" s="137"/>
      <c r="N15" s="9"/>
      <c r="O15" s="18"/>
      <c r="P15" s="9"/>
      <c r="Q15" s="18">
        <v>1000</v>
      </c>
      <c r="R15" s="1406"/>
      <c r="S15" s="1370"/>
      <c r="T15" s="1347"/>
      <c r="AA15" s="15"/>
      <c r="AB15" s="15"/>
      <c r="AC15" s="15">
        <v>1000</v>
      </c>
    </row>
    <row r="16" spans="1:29" ht="36" customHeight="1">
      <c r="A16" s="26"/>
      <c r="B16" s="68"/>
      <c r="C16" s="1305"/>
      <c r="D16" s="734"/>
      <c r="E16" s="1373"/>
      <c r="F16" s="14"/>
      <c r="G16" s="13"/>
      <c r="H16" s="13" t="s">
        <v>10055</v>
      </c>
      <c r="I16" s="17"/>
      <c r="J16" s="8" t="s">
        <v>210</v>
      </c>
      <c r="K16" s="9"/>
      <c r="L16" s="18"/>
      <c r="M16" s="137"/>
      <c r="N16" s="9"/>
      <c r="O16" s="18"/>
      <c r="P16" s="9"/>
      <c r="Q16" s="18">
        <v>200</v>
      </c>
      <c r="R16" s="1405">
        <f>I16*Q16-I17*Q17</f>
        <v>0</v>
      </c>
      <c r="S16" s="1369">
        <v>6630</v>
      </c>
      <c r="T16" s="1346">
        <f>IF(ISERROR(R16*S16),"",ROUND(R17*S16,1))</f>
        <v>0</v>
      </c>
      <c r="AA16" s="15"/>
      <c r="AB16" s="15"/>
      <c r="AC16" s="15"/>
    </row>
    <row r="17" spans="1:29" ht="28.5" customHeight="1">
      <c r="A17" s="26"/>
      <c r="B17" s="68"/>
      <c r="C17" s="1305"/>
      <c r="D17" s="734"/>
      <c r="E17" s="1374"/>
      <c r="F17" s="14"/>
      <c r="G17" s="13"/>
      <c r="H17" s="13" t="s">
        <v>122</v>
      </c>
      <c r="I17" s="17"/>
      <c r="J17" s="8" t="s">
        <v>210</v>
      </c>
      <c r="K17" s="9"/>
      <c r="L17" s="18"/>
      <c r="M17" s="137"/>
      <c r="N17" s="9"/>
      <c r="O17" s="18"/>
      <c r="P17" s="9"/>
      <c r="Q17" s="18">
        <v>1000</v>
      </c>
      <c r="R17" s="1406"/>
      <c r="S17" s="1372"/>
      <c r="T17" s="1278"/>
      <c r="AA17" s="15"/>
      <c r="AB17" s="15"/>
      <c r="AC17" s="15">
        <v>1000</v>
      </c>
    </row>
    <row r="18" spans="1:29" ht="15" customHeight="1">
      <c r="A18" s="26"/>
      <c r="B18" s="68"/>
      <c r="C18" s="1305"/>
      <c r="D18" s="734"/>
      <c r="E18" s="1326" t="s">
        <v>10056</v>
      </c>
      <c r="F18" s="14"/>
      <c r="G18" s="13"/>
      <c r="H18" s="13" t="s">
        <v>139</v>
      </c>
      <c r="I18" s="17"/>
      <c r="J18" s="8" t="s">
        <v>210</v>
      </c>
      <c r="K18" s="9"/>
      <c r="L18" s="18"/>
      <c r="M18" s="137" t="s">
        <v>28</v>
      </c>
      <c r="N18" s="9"/>
      <c r="O18" s="18"/>
      <c r="P18" s="9"/>
      <c r="Q18" s="18">
        <v>1000</v>
      </c>
      <c r="R18" s="1405">
        <f>I18*Q18-I19*Q19</f>
        <v>0</v>
      </c>
      <c r="S18" s="1369">
        <v>11100</v>
      </c>
      <c r="T18" s="1346">
        <f>IF(ISERROR(R18*S18),"",ROUND(R18*S18,1))</f>
        <v>0</v>
      </c>
      <c r="AA18" s="15" t="s">
        <v>182</v>
      </c>
      <c r="AB18" s="15" t="s">
        <v>182</v>
      </c>
      <c r="AC18" s="15">
        <v>700</v>
      </c>
    </row>
    <row r="19" spans="1:29" ht="28.5" customHeight="1">
      <c r="A19" s="151"/>
      <c r="B19" s="151"/>
      <c r="C19" s="1305"/>
      <c r="D19" s="734"/>
      <c r="E19" s="1373"/>
      <c r="F19" s="14"/>
      <c r="G19" s="13"/>
      <c r="H19" s="13" t="s">
        <v>140</v>
      </c>
      <c r="I19" s="17"/>
      <c r="J19" s="8" t="s">
        <v>210</v>
      </c>
      <c r="K19" s="9"/>
      <c r="L19" s="18"/>
      <c r="M19" s="137"/>
      <c r="N19" s="9"/>
      <c r="O19" s="18"/>
      <c r="P19" s="9"/>
      <c r="Q19" s="18">
        <v>1000</v>
      </c>
      <c r="R19" s="1406"/>
      <c r="S19" s="1370"/>
      <c r="T19" s="1347"/>
      <c r="AA19" s="15"/>
      <c r="AB19" s="15"/>
      <c r="AC19" s="15">
        <v>1000</v>
      </c>
    </row>
    <row r="20" spans="1:29" ht="30" customHeight="1">
      <c r="A20" s="26"/>
      <c r="B20" s="68"/>
      <c r="C20" s="1305"/>
      <c r="D20" s="734"/>
      <c r="E20" s="1373"/>
      <c r="F20" s="14"/>
      <c r="G20" s="13"/>
      <c r="H20" s="13" t="s">
        <v>10055</v>
      </c>
      <c r="I20" s="17"/>
      <c r="J20" s="8" t="s">
        <v>210</v>
      </c>
      <c r="K20" s="9"/>
      <c r="L20" s="18"/>
      <c r="M20" s="137"/>
      <c r="N20" s="9"/>
      <c r="O20" s="18"/>
      <c r="P20" s="9"/>
      <c r="Q20" s="18">
        <v>200</v>
      </c>
      <c r="R20" s="1405">
        <f>I20*Q20-I21*Q21</f>
        <v>0</v>
      </c>
      <c r="S20" s="1369">
        <v>6630</v>
      </c>
      <c r="T20" s="1346">
        <f>IF(ISERROR(R20*S20),"",ROUND(R21*S20,1))</f>
        <v>0</v>
      </c>
      <c r="AA20" s="15"/>
      <c r="AB20" s="15"/>
      <c r="AC20" s="15"/>
    </row>
    <row r="21" spans="1:29" ht="24.75" customHeight="1">
      <c r="A21" s="26"/>
      <c r="B21" s="68"/>
      <c r="C21" s="1305"/>
      <c r="D21" s="734"/>
      <c r="E21" s="1374"/>
      <c r="F21" s="14"/>
      <c r="G21" s="13"/>
      <c r="H21" s="13" t="s">
        <v>122</v>
      </c>
      <c r="I21" s="17"/>
      <c r="J21" s="8" t="s">
        <v>210</v>
      </c>
      <c r="K21" s="9"/>
      <c r="L21" s="18"/>
      <c r="M21" s="137"/>
      <c r="N21" s="9"/>
      <c r="O21" s="18"/>
      <c r="P21" s="9"/>
      <c r="Q21" s="18">
        <v>1000</v>
      </c>
      <c r="R21" s="1406"/>
      <c r="S21" s="1372"/>
      <c r="T21" s="1278"/>
      <c r="AA21" s="15"/>
      <c r="AB21" s="15"/>
      <c r="AC21" s="15">
        <v>1000</v>
      </c>
    </row>
    <row r="22" spans="1:29" ht="15" customHeight="1">
      <c r="A22" s="21"/>
      <c r="B22" s="92"/>
      <c r="C22" s="1305"/>
      <c r="D22" s="734"/>
      <c r="E22" s="1326" t="s">
        <v>10057</v>
      </c>
      <c r="F22" s="14"/>
      <c r="G22" s="13"/>
      <c r="H22" s="13" t="s">
        <v>141</v>
      </c>
      <c r="I22" s="17"/>
      <c r="J22" s="8" t="s">
        <v>210</v>
      </c>
      <c r="K22" s="9"/>
      <c r="L22" s="18"/>
      <c r="M22" s="137" t="s">
        <v>28</v>
      </c>
      <c r="N22" s="9"/>
      <c r="O22" s="18"/>
      <c r="P22" s="9"/>
      <c r="Q22" s="18">
        <v>400</v>
      </c>
      <c r="R22" s="1405">
        <f>I22*Q22-I23*Q23</f>
        <v>0</v>
      </c>
      <c r="S22" s="1369">
        <v>8900</v>
      </c>
      <c r="T22" s="1346">
        <f>IF(ISERROR(R22*S22),"",ROUND(R22*S22,1))</f>
        <v>0</v>
      </c>
      <c r="AA22" s="15" t="s">
        <v>182</v>
      </c>
      <c r="AB22" s="15" t="s">
        <v>182</v>
      </c>
      <c r="AC22" s="15">
        <v>700</v>
      </c>
    </row>
    <row r="23" spans="1:29" ht="15" customHeight="1">
      <c r="C23" s="1305"/>
      <c r="D23" s="734"/>
      <c r="E23" s="1373"/>
      <c r="F23" s="14"/>
      <c r="G23" s="13"/>
      <c r="H23" s="13" t="s">
        <v>142</v>
      </c>
      <c r="I23" s="17"/>
      <c r="J23" s="8" t="s">
        <v>210</v>
      </c>
      <c r="K23" s="9"/>
      <c r="L23" s="18"/>
      <c r="M23" s="137"/>
      <c r="N23" s="9"/>
      <c r="O23" s="18"/>
      <c r="P23" s="9"/>
      <c r="Q23" s="18">
        <v>1000</v>
      </c>
      <c r="R23" s="1406"/>
      <c r="S23" s="1370"/>
      <c r="T23" s="1347"/>
      <c r="AA23" s="15"/>
      <c r="AB23" s="15"/>
      <c r="AC23" s="15">
        <v>1000</v>
      </c>
    </row>
    <row r="24" spans="1:29" ht="36" customHeight="1">
      <c r="C24" s="1305"/>
      <c r="D24" s="734"/>
      <c r="E24" s="1373"/>
      <c r="F24" s="14"/>
      <c r="G24" s="13"/>
      <c r="H24" s="13" t="s">
        <v>10058</v>
      </c>
      <c r="I24" s="17"/>
      <c r="J24" s="8" t="s">
        <v>210</v>
      </c>
      <c r="K24" s="9"/>
      <c r="L24" s="18"/>
      <c r="M24" s="137"/>
      <c r="N24" s="9"/>
      <c r="O24" s="18"/>
      <c r="P24" s="9"/>
      <c r="Q24" s="18">
        <v>100</v>
      </c>
      <c r="R24" s="1405">
        <f>I24*Q24-I25*Q25</f>
        <v>0</v>
      </c>
      <c r="S24" s="1369">
        <v>6630</v>
      </c>
      <c r="T24" s="1346">
        <f>IF(ISERROR(R24*S24),"",ROUND(R25*S24,1))</f>
        <v>0</v>
      </c>
      <c r="AA24" s="15"/>
      <c r="AB24" s="15"/>
      <c r="AC24" s="15"/>
    </row>
    <row r="25" spans="1:29" ht="24" customHeight="1">
      <c r="C25" s="1305"/>
      <c r="D25" s="734"/>
      <c r="E25" s="1374"/>
      <c r="F25" s="14"/>
      <c r="G25" s="13"/>
      <c r="H25" s="13" t="s">
        <v>10059</v>
      </c>
      <c r="I25" s="17"/>
      <c r="J25" s="8" t="s">
        <v>210</v>
      </c>
      <c r="K25" s="9"/>
      <c r="L25" s="18"/>
      <c r="M25" s="137"/>
      <c r="N25" s="9"/>
      <c r="O25" s="18"/>
      <c r="P25" s="9"/>
      <c r="Q25" s="18">
        <v>1000</v>
      </c>
      <c r="R25" s="1406"/>
      <c r="S25" s="1372"/>
      <c r="T25" s="1278"/>
      <c r="AA25" s="15"/>
      <c r="AB25" s="15"/>
      <c r="AC25" s="15">
        <v>1000</v>
      </c>
    </row>
    <row r="26" spans="1:29" ht="15" customHeight="1">
      <c r="C26" s="1305"/>
      <c r="D26" s="734"/>
      <c r="E26" s="1326" t="s">
        <v>10060</v>
      </c>
      <c r="F26" s="14"/>
      <c r="G26" s="13"/>
      <c r="H26" s="13" t="s">
        <v>10061</v>
      </c>
      <c r="I26" s="17"/>
      <c r="J26" s="8" t="s">
        <v>210</v>
      </c>
      <c r="K26" s="9"/>
      <c r="L26" s="18"/>
      <c r="M26" s="137" t="s">
        <v>28</v>
      </c>
      <c r="N26" s="9"/>
      <c r="O26" s="18"/>
      <c r="P26" s="9"/>
      <c r="Q26" s="18">
        <v>100</v>
      </c>
      <c r="R26" s="1405">
        <f>I26*Q26-I27*Q27</f>
        <v>0</v>
      </c>
      <c r="S26" s="1369">
        <v>9540</v>
      </c>
      <c r="T26" s="1346">
        <f>IF(ISERROR(R26*S26),"",ROUND(R26*S26,1))</f>
        <v>0</v>
      </c>
      <c r="AA26" s="15" t="s">
        <v>182</v>
      </c>
      <c r="AB26" s="15" t="s">
        <v>182</v>
      </c>
      <c r="AC26" s="15">
        <v>700</v>
      </c>
    </row>
    <row r="27" spans="1:29" ht="15" customHeight="1">
      <c r="C27" s="1305"/>
      <c r="D27" s="734"/>
      <c r="E27" s="1373"/>
      <c r="F27" s="14"/>
      <c r="G27" s="13"/>
      <c r="H27" s="13" t="s">
        <v>10062</v>
      </c>
      <c r="I27" s="17"/>
      <c r="J27" s="8" t="s">
        <v>210</v>
      </c>
      <c r="K27" s="9"/>
      <c r="L27" s="18"/>
      <c r="M27" s="137"/>
      <c r="N27" s="9"/>
      <c r="O27" s="18"/>
      <c r="P27" s="9"/>
      <c r="Q27" s="18">
        <v>1000</v>
      </c>
      <c r="R27" s="1406"/>
      <c r="S27" s="1370"/>
      <c r="T27" s="1347"/>
      <c r="AA27" s="15"/>
      <c r="AB27" s="15"/>
      <c r="AC27" s="15">
        <v>1000</v>
      </c>
    </row>
    <row r="28" spans="1:29" ht="31.5" customHeight="1">
      <c r="C28" s="1305"/>
      <c r="D28" s="734"/>
      <c r="E28" s="1373"/>
      <c r="F28" s="14"/>
      <c r="G28" s="13"/>
      <c r="H28" s="13" t="s">
        <v>10063</v>
      </c>
      <c r="I28" s="17"/>
      <c r="J28" s="8" t="s">
        <v>210</v>
      </c>
      <c r="K28" s="9"/>
      <c r="L28" s="18"/>
      <c r="M28" s="137"/>
      <c r="N28" s="9"/>
      <c r="O28" s="18"/>
      <c r="P28" s="9"/>
      <c r="Q28" s="18">
        <v>100</v>
      </c>
      <c r="R28" s="1405">
        <f>I28*Q28-I29*Q29</f>
        <v>0</v>
      </c>
      <c r="S28" s="1369">
        <v>6630</v>
      </c>
      <c r="T28" s="1346">
        <f>IF(ISERROR(R28*S28),"",ROUND(R29*S28,1))</f>
        <v>0</v>
      </c>
      <c r="AA28" s="15"/>
      <c r="AB28" s="15"/>
      <c r="AC28" s="15"/>
    </row>
    <row r="29" spans="1:29" ht="31.5" customHeight="1">
      <c r="C29" s="1305"/>
      <c r="D29" s="734"/>
      <c r="E29" s="1373"/>
      <c r="F29" s="14"/>
      <c r="G29" s="13"/>
      <c r="H29" s="13" t="s">
        <v>10064</v>
      </c>
      <c r="I29" s="17"/>
      <c r="J29" s="8" t="s">
        <v>210</v>
      </c>
      <c r="K29" s="9"/>
      <c r="L29" s="18"/>
      <c r="M29" s="137"/>
      <c r="N29" s="9"/>
      <c r="O29" s="18"/>
      <c r="P29" s="9"/>
      <c r="Q29" s="18">
        <v>1000</v>
      </c>
      <c r="R29" s="1406"/>
      <c r="S29" s="1372"/>
      <c r="T29" s="1278"/>
      <c r="AA29" s="15"/>
      <c r="AB29" s="15"/>
      <c r="AC29" s="15">
        <v>1000</v>
      </c>
    </row>
    <row r="30" spans="1:29" ht="38.25" customHeight="1">
      <c r="C30" s="1305"/>
      <c r="D30" s="734"/>
      <c r="E30" s="1373"/>
      <c r="F30" s="14"/>
      <c r="G30" s="13"/>
      <c r="H30" s="13" t="s">
        <v>10065</v>
      </c>
      <c r="I30" s="17"/>
      <c r="J30" s="8" t="s">
        <v>210</v>
      </c>
      <c r="K30" s="9"/>
      <c r="L30" s="18"/>
      <c r="M30" s="137"/>
      <c r="N30" s="9"/>
      <c r="O30" s="18"/>
      <c r="P30" s="9"/>
      <c r="Q30" s="18">
        <v>100</v>
      </c>
      <c r="R30" s="1405">
        <f>I30*Q30-I31*Q31</f>
        <v>0</v>
      </c>
      <c r="S30" s="1369">
        <v>11100</v>
      </c>
      <c r="T30" s="1346">
        <f>IF(ISERROR(R30*S30),"",ROUND(R31*S30,1))</f>
        <v>0</v>
      </c>
      <c r="AA30" s="15"/>
      <c r="AB30" s="15"/>
      <c r="AC30" s="15"/>
    </row>
    <row r="31" spans="1:29" ht="31.5" customHeight="1">
      <c r="C31" s="1305"/>
      <c r="D31" s="734"/>
      <c r="E31" s="1374"/>
      <c r="F31" s="14"/>
      <c r="G31" s="13"/>
      <c r="H31" s="13" t="s">
        <v>10066</v>
      </c>
      <c r="I31" s="17"/>
      <c r="J31" s="8" t="s">
        <v>210</v>
      </c>
      <c r="K31" s="9"/>
      <c r="L31" s="18"/>
      <c r="M31" s="137"/>
      <c r="N31" s="9"/>
      <c r="O31" s="18"/>
      <c r="P31" s="9"/>
      <c r="Q31" s="18">
        <v>1000</v>
      </c>
      <c r="R31" s="1406"/>
      <c r="S31" s="1372"/>
      <c r="T31" s="1278"/>
      <c r="AA31" s="15"/>
      <c r="AB31" s="15"/>
      <c r="AC31" s="15">
        <v>1000</v>
      </c>
    </row>
    <row r="32" spans="1:29" ht="15" customHeight="1">
      <c r="C32" s="1305"/>
      <c r="D32" s="734"/>
      <c r="E32" s="1326" t="s">
        <v>10067</v>
      </c>
      <c r="F32" s="14"/>
      <c r="G32" s="13"/>
      <c r="H32" s="13" t="s">
        <v>10061</v>
      </c>
      <c r="I32" s="17"/>
      <c r="J32" s="8" t="s">
        <v>210</v>
      </c>
      <c r="K32" s="9"/>
      <c r="L32" s="18"/>
      <c r="M32" s="137" t="s">
        <v>28</v>
      </c>
      <c r="N32" s="9"/>
      <c r="O32" s="18"/>
      <c r="P32" s="9"/>
      <c r="Q32" s="18">
        <v>100</v>
      </c>
      <c r="R32" s="1405">
        <f>I32*Q32-I33*Q33</f>
        <v>0</v>
      </c>
      <c r="S32" s="1369">
        <v>9540</v>
      </c>
      <c r="T32" s="1346">
        <f>IF(ISERROR(R32*S32),"",ROUND(R32*S32,1))</f>
        <v>0</v>
      </c>
      <c r="AA32" s="15" t="s">
        <v>182</v>
      </c>
      <c r="AB32" s="15" t="s">
        <v>182</v>
      </c>
      <c r="AC32" s="15">
        <v>700</v>
      </c>
    </row>
    <row r="33" spans="3:29" ht="15" customHeight="1">
      <c r="C33" s="1305"/>
      <c r="D33" s="734"/>
      <c r="E33" s="1373"/>
      <c r="F33" s="14"/>
      <c r="G33" s="13"/>
      <c r="H33" s="13" t="s">
        <v>10062</v>
      </c>
      <c r="I33" s="17"/>
      <c r="J33" s="8" t="s">
        <v>210</v>
      </c>
      <c r="K33" s="9"/>
      <c r="L33" s="18"/>
      <c r="M33" s="137"/>
      <c r="N33" s="9"/>
      <c r="O33" s="18"/>
      <c r="P33" s="9"/>
      <c r="Q33" s="18">
        <v>1000</v>
      </c>
      <c r="R33" s="1406"/>
      <c r="S33" s="1370"/>
      <c r="T33" s="1347"/>
      <c r="AA33" s="15"/>
      <c r="AB33" s="15"/>
      <c r="AC33" s="15">
        <v>1000</v>
      </c>
    </row>
    <row r="34" spans="3:29" ht="33" customHeight="1">
      <c r="C34" s="1305"/>
      <c r="D34" s="734"/>
      <c r="E34" s="1373"/>
      <c r="F34" s="14"/>
      <c r="G34" s="13"/>
      <c r="H34" s="13" t="s">
        <v>10063</v>
      </c>
      <c r="I34" s="17"/>
      <c r="J34" s="8" t="s">
        <v>210</v>
      </c>
      <c r="K34" s="9"/>
      <c r="L34" s="18"/>
      <c r="M34" s="137"/>
      <c r="N34" s="9"/>
      <c r="O34" s="18"/>
      <c r="P34" s="9"/>
      <c r="Q34" s="18">
        <v>10</v>
      </c>
      <c r="R34" s="1405">
        <f>I34*Q34-I35*Q35</f>
        <v>0</v>
      </c>
      <c r="S34" s="1369">
        <v>6630</v>
      </c>
      <c r="T34" s="1346">
        <f>IF(ISERROR(R34*S34),"",ROUND(R35*S34,1))</f>
        <v>0</v>
      </c>
      <c r="AA34" s="15"/>
      <c r="AB34" s="15"/>
      <c r="AC34" s="15"/>
    </row>
    <row r="35" spans="3:29" ht="33" customHeight="1">
      <c r="C35" s="1305"/>
      <c r="D35" s="734"/>
      <c r="E35" s="1373"/>
      <c r="F35" s="14"/>
      <c r="G35" s="13"/>
      <c r="H35" s="13" t="s">
        <v>10064</v>
      </c>
      <c r="I35" s="17"/>
      <c r="J35" s="8" t="s">
        <v>210</v>
      </c>
      <c r="K35" s="9"/>
      <c r="L35" s="18"/>
      <c r="M35" s="137"/>
      <c r="N35" s="9"/>
      <c r="O35" s="18"/>
      <c r="P35" s="9"/>
      <c r="Q35" s="18">
        <v>1000</v>
      </c>
      <c r="R35" s="1406"/>
      <c r="S35" s="1372"/>
      <c r="T35" s="1278"/>
      <c r="AA35" s="15"/>
      <c r="AB35" s="15"/>
      <c r="AC35" s="15">
        <v>1000</v>
      </c>
    </row>
    <row r="36" spans="3:29" ht="33" customHeight="1">
      <c r="C36" s="1305"/>
      <c r="D36" s="734"/>
      <c r="E36" s="1373"/>
      <c r="F36" s="14"/>
      <c r="G36" s="13"/>
      <c r="H36" s="13" t="s">
        <v>10065</v>
      </c>
      <c r="I36" s="17"/>
      <c r="J36" s="8" t="s">
        <v>210</v>
      </c>
      <c r="K36" s="9"/>
      <c r="L36" s="18"/>
      <c r="M36" s="137"/>
      <c r="N36" s="9"/>
      <c r="O36" s="18"/>
      <c r="P36" s="9"/>
      <c r="Q36" s="18">
        <v>100</v>
      </c>
      <c r="R36" s="1405">
        <f>I36*Q36-I37*Q37</f>
        <v>0</v>
      </c>
      <c r="S36" s="1369">
        <v>11100</v>
      </c>
      <c r="T36" s="1346">
        <f>IF(ISERROR(R36*S36),"",ROUND(R37*S36,1))</f>
        <v>0</v>
      </c>
      <c r="AA36" s="15"/>
      <c r="AB36" s="15"/>
      <c r="AC36" s="15"/>
    </row>
    <row r="37" spans="3:29" ht="33" customHeight="1">
      <c r="C37" s="1305"/>
      <c r="D37" s="734"/>
      <c r="E37" s="1374"/>
      <c r="F37" s="14"/>
      <c r="G37" s="13"/>
      <c r="H37" s="13" t="s">
        <v>10066</v>
      </c>
      <c r="I37" s="17"/>
      <c r="J37" s="8" t="s">
        <v>210</v>
      </c>
      <c r="K37" s="9"/>
      <c r="L37" s="18"/>
      <c r="M37" s="137"/>
      <c r="N37" s="9"/>
      <c r="O37" s="18"/>
      <c r="P37" s="9"/>
      <c r="Q37" s="18">
        <v>1000</v>
      </c>
      <c r="R37" s="1406"/>
      <c r="S37" s="1372"/>
      <c r="T37" s="1278"/>
      <c r="AA37" s="15"/>
      <c r="AB37" s="15"/>
      <c r="AC37" s="15">
        <v>1000</v>
      </c>
    </row>
    <row r="38" spans="3:29" ht="33" customHeight="1">
      <c r="C38" s="1305"/>
      <c r="D38" s="734"/>
      <c r="E38" s="1326" t="s">
        <v>10068</v>
      </c>
      <c r="F38" s="14"/>
      <c r="G38" s="13"/>
      <c r="H38" s="13" t="s">
        <v>10069</v>
      </c>
      <c r="I38" s="17"/>
      <c r="J38" s="8" t="s">
        <v>210</v>
      </c>
      <c r="K38" s="9"/>
      <c r="L38" s="18"/>
      <c r="M38" s="137" t="s">
        <v>28</v>
      </c>
      <c r="N38" s="9"/>
      <c r="O38" s="18"/>
      <c r="P38" s="9"/>
      <c r="Q38" s="18">
        <v>70</v>
      </c>
      <c r="R38" s="1405">
        <f>I38*Q38-I39*Q39</f>
        <v>0</v>
      </c>
      <c r="S38" s="1369">
        <v>6630</v>
      </c>
      <c r="T38" s="1346">
        <f>IF(ISERROR(R38*S38),"",ROUND(R38*S38,1))</f>
        <v>0</v>
      </c>
      <c r="AA38" s="15" t="s">
        <v>182</v>
      </c>
      <c r="AB38" s="15" t="s">
        <v>182</v>
      </c>
      <c r="AC38" s="15">
        <v>800</v>
      </c>
    </row>
    <row r="39" spans="3:29" ht="15" customHeight="1">
      <c r="C39" s="1305"/>
      <c r="D39" s="734"/>
      <c r="E39" s="1373"/>
      <c r="F39" s="14"/>
      <c r="G39" s="13"/>
      <c r="H39" s="13" t="s">
        <v>121</v>
      </c>
      <c r="I39" s="17"/>
      <c r="J39" s="8" t="s">
        <v>210</v>
      </c>
      <c r="K39" s="9"/>
      <c r="L39" s="18"/>
      <c r="M39" s="137"/>
      <c r="N39" s="9"/>
      <c r="O39" s="18"/>
      <c r="P39" s="9"/>
      <c r="Q39" s="18">
        <v>1000</v>
      </c>
      <c r="R39" s="1406"/>
      <c r="S39" s="1370"/>
      <c r="T39" s="1347"/>
      <c r="AA39" s="15"/>
      <c r="AB39" s="15"/>
      <c r="AC39" s="15">
        <v>1000</v>
      </c>
    </row>
    <row r="40" spans="3:29" ht="36.75" customHeight="1">
      <c r="C40" s="1305"/>
      <c r="D40" s="734"/>
      <c r="E40" s="1371"/>
      <c r="F40" s="14"/>
      <c r="G40" s="13"/>
      <c r="H40" s="13" t="s">
        <v>10070</v>
      </c>
      <c r="I40" s="17"/>
      <c r="J40" s="8" t="s">
        <v>210</v>
      </c>
      <c r="K40" s="9"/>
      <c r="L40" s="18"/>
      <c r="M40" s="137" t="s">
        <v>28</v>
      </c>
      <c r="N40" s="9"/>
      <c r="O40" s="18"/>
      <c r="P40" s="9"/>
      <c r="Q40" s="18">
        <v>50</v>
      </c>
      <c r="R40" s="1405">
        <f>I40*Q40-I41*Q41</f>
        <v>0</v>
      </c>
      <c r="S40" s="1369">
        <v>11100</v>
      </c>
      <c r="T40" s="1346">
        <f>IF(ISERROR(R40*S40),"",ROUND(R40*S40,1))</f>
        <v>0</v>
      </c>
      <c r="AA40" s="15" t="s">
        <v>182</v>
      </c>
      <c r="AB40" s="15" t="s">
        <v>182</v>
      </c>
      <c r="AC40" s="15">
        <v>800</v>
      </c>
    </row>
    <row r="41" spans="3:29" ht="15" customHeight="1">
      <c r="C41" s="1305"/>
      <c r="D41" s="734"/>
      <c r="E41" s="1375"/>
      <c r="F41" s="14"/>
      <c r="G41" s="13"/>
      <c r="H41" s="13" t="s">
        <v>121</v>
      </c>
      <c r="I41" s="17"/>
      <c r="J41" s="8" t="s">
        <v>210</v>
      </c>
      <c r="K41" s="9"/>
      <c r="L41" s="18"/>
      <c r="M41" s="137"/>
      <c r="N41" s="9"/>
      <c r="O41" s="18"/>
      <c r="P41" s="9"/>
      <c r="Q41" s="18">
        <v>1000</v>
      </c>
      <c r="R41" s="1406"/>
      <c r="S41" s="1370"/>
      <c r="T41" s="1347"/>
      <c r="AA41" s="15"/>
      <c r="AB41" s="15"/>
      <c r="AC41" s="15">
        <v>1000</v>
      </c>
    </row>
    <row r="42" spans="3:29" ht="26.25" customHeight="1">
      <c r="C42" s="1305"/>
      <c r="D42" s="734"/>
      <c r="E42" s="1326" t="s">
        <v>10071</v>
      </c>
      <c r="F42" s="14"/>
      <c r="G42" s="13"/>
      <c r="H42" s="13" t="s">
        <v>10072</v>
      </c>
      <c r="I42" s="17"/>
      <c r="J42" s="8" t="s">
        <v>210</v>
      </c>
      <c r="K42" s="9"/>
      <c r="L42" s="18"/>
      <c r="M42" s="137" t="s">
        <v>28</v>
      </c>
      <c r="N42" s="9"/>
      <c r="O42" s="18"/>
      <c r="P42" s="9"/>
      <c r="Q42" s="18">
        <v>20</v>
      </c>
      <c r="R42" s="1405">
        <f>I42*Q42-I43*Q43</f>
        <v>0</v>
      </c>
      <c r="S42" s="1369">
        <v>6630</v>
      </c>
      <c r="T42" s="1346">
        <f>IF(ISERROR(R42*S42),"",ROUND(R42*S42,1))</f>
        <v>0</v>
      </c>
      <c r="AA42" s="15" t="s">
        <v>182</v>
      </c>
      <c r="AB42" s="15" t="s">
        <v>182</v>
      </c>
      <c r="AC42" s="15">
        <v>800</v>
      </c>
    </row>
    <row r="43" spans="3:29" ht="26.25" customHeight="1">
      <c r="C43" s="1305"/>
      <c r="D43" s="734"/>
      <c r="E43" s="1371"/>
      <c r="F43" s="14"/>
      <c r="G43" s="13"/>
      <c r="H43" s="13" t="s">
        <v>121</v>
      </c>
      <c r="I43" s="17"/>
      <c r="J43" s="8" t="s">
        <v>210</v>
      </c>
      <c r="K43" s="9"/>
      <c r="L43" s="18"/>
      <c r="M43" s="137"/>
      <c r="N43" s="9"/>
      <c r="O43" s="18"/>
      <c r="P43" s="9"/>
      <c r="Q43" s="18">
        <v>1000</v>
      </c>
      <c r="R43" s="1406"/>
      <c r="S43" s="1370"/>
      <c r="T43" s="1347"/>
      <c r="AA43" s="15"/>
      <c r="AB43" s="15"/>
      <c r="AC43" s="15">
        <v>1000</v>
      </c>
    </row>
    <row r="44" spans="3:29" ht="26.25" customHeight="1">
      <c r="C44" s="1305"/>
      <c r="D44" s="734"/>
      <c r="E44" s="1326" t="s">
        <v>10073</v>
      </c>
      <c r="F44" s="14"/>
      <c r="G44" s="13"/>
      <c r="H44" s="13" t="s">
        <v>10072</v>
      </c>
      <c r="I44" s="17"/>
      <c r="J44" s="8" t="s">
        <v>210</v>
      </c>
      <c r="K44" s="9"/>
      <c r="L44" s="18"/>
      <c r="M44" s="137" t="s">
        <v>28</v>
      </c>
      <c r="N44" s="9"/>
      <c r="O44" s="18"/>
      <c r="P44" s="9"/>
      <c r="Q44" s="18">
        <v>90</v>
      </c>
      <c r="R44" s="1405">
        <f>I44*Q44-I45*Q45</f>
        <v>0</v>
      </c>
      <c r="S44" s="1369">
        <v>6630</v>
      </c>
      <c r="T44" s="1346">
        <f>IF(ISERROR(R44*S44),"",ROUND(R44*S44,1))</f>
        <v>0</v>
      </c>
      <c r="AA44" s="15" t="s">
        <v>182</v>
      </c>
      <c r="AB44" s="15" t="s">
        <v>182</v>
      </c>
      <c r="AC44" s="15">
        <v>800</v>
      </c>
    </row>
    <row r="45" spans="3:29" ht="15" customHeight="1">
      <c r="C45" s="1306"/>
      <c r="D45" s="734"/>
      <c r="E45" s="1371"/>
      <c r="F45" s="14"/>
      <c r="G45" s="13"/>
      <c r="H45" s="13" t="s">
        <v>121</v>
      </c>
      <c r="I45" s="17"/>
      <c r="J45" s="8" t="s">
        <v>210</v>
      </c>
      <c r="K45" s="9"/>
      <c r="L45" s="18"/>
      <c r="M45" s="137"/>
      <c r="N45" s="9"/>
      <c r="O45" s="18"/>
      <c r="P45" s="9"/>
      <c r="Q45" s="18">
        <v>1000</v>
      </c>
      <c r="R45" s="1406"/>
      <c r="S45" s="1370"/>
      <c r="T45" s="1347"/>
      <c r="AA45" s="15"/>
      <c r="AB45" s="15"/>
      <c r="AC45" s="15">
        <v>1000</v>
      </c>
    </row>
    <row r="46" spans="3:29" ht="15" customHeight="1">
      <c r="C46" s="1364" t="s">
        <v>10074</v>
      </c>
      <c r="D46" s="734"/>
      <c r="E46" s="1330" t="s">
        <v>228</v>
      </c>
      <c r="F46" s="14"/>
      <c r="G46" s="13"/>
      <c r="H46" s="13" t="s">
        <v>10075</v>
      </c>
      <c r="I46" s="17"/>
      <c r="J46" s="8" t="s">
        <v>210</v>
      </c>
      <c r="K46" s="9"/>
      <c r="L46" s="18"/>
      <c r="M46" s="137" t="s">
        <v>28</v>
      </c>
      <c r="N46" s="9"/>
      <c r="O46" s="18"/>
      <c r="P46" s="9"/>
      <c r="Q46" s="18">
        <v>700</v>
      </c>
      <c r="R46" s="1405">
        <f>I46*Q46-I47*Q47</f>
        <v>0</v>
      </c>
      <c r="S46" s="1369">
        <v>6630</v>
      </c>
      <c r="T46" s="1346">
        <f>IF(ISERROR(R46*S46),"",ROUND(R46*S46,1))</f>
        <v>0</v>
      </c>
      <c r="AA46" s="15" t="s">
        <v>182</v>
      </c>
      <c r="AB46" s="15" t="s">
        <v>182</v>
      </c>
      <c r="AC46" s="15">
        <v>0.3</v>
      </c>
    </row>
    <row r="47" spans="3:29" ht="15" customHeight="1">
      <c r="C47" s="1365"/>
      <c r="D47" s="734"/>
      <c r="E47" s="1366"/>
      <c r="F47" s="14"/>
      <c r="G47" s="13"/>
      <c r="H47" s="13" t="s">
        <v>121</v>
      </c>
      <c r="I47" s="17"/>
      <c r="J47" s="8" t="s">
        <v>210</v>
      </c>
      <c r="K47" s="9"/>
      <c r="L47" s="18"/>
      <c r="M47" s="137" t="s">
        <v>28</v>
      </c>
      <c r="N47" s="9"/>
      <c r="O47" s="18"/>
      <c r="P47" s="9"/>
      <c r="Q47" s="18">
        <v>1000</v>
      </c>
      <c r="R47" s="1406"/>
      <c r="S47" s="1370"/>
      <c r="T47" s="1347"/>
      <c r="AA47" s="15" t="s">
        <v>182</v>
      </c>
      <c r="AB47" s="15" t="s">
        <v>182</v>
      </c>
      <c r="AC47" s="15">
        <v>0.03</v>
      </c>
    </row>
    <row r="48" spans="3:29" ht="15" customHeight="1">
      <c r="C48" s="785" t="s">
        <v>123</v>
      </c>
      <c r="D48" s="743"/>
      <c r="E48" s="743" t="s">
        <v>227</v>
      </c>
      <c r="F48" s="8"/>
      <c r="G48" s="8"/>
      <c r="H48" s="8" t="s">
        <v>124</v>
      </c>
      <c r="I48" s="17"/>
      <c r="J48" s="8" t="s">
        <v>210</v>
      </c>
      <c r="K48" s="9"/>
      <c r="L48" s="18"/>
      <c r="M48" s="137" t="s">
        <v>28</v>
      </c>
      <c r="N48" s="9"/>
      <c r="O48" s="18"/>
      <c r="P48" s="9"/>
      <c r="Q48" s="18">
        <v>1000</v>
      </c>
      <c r="R48" s="752">
        <f>I48*Q48</f>
        <v>0</v>
      </c>
      <c r="S48" s="138"/>
      <c r="T48" s="203">
        <f>IF(ISERROR(R48*S48),"",ROUND(R48*S48,1))</f>
        <v>0</v>
      </c>
      <c r="AA48" s="15" t="s">
        <v>182</v>
      </c>
      <c r="AB48" s="15" t="s">
        <v>182</v>
      </c>
      <c r="AC48" s="15">
        <v>1000</v>
      </c>
    </row>
    <row r="49" spans="3:30" ht="23.25" customHeight="1">
      <c r="C49" s="785" t="s">
        <v>10076</v>
      </c>
      <c r="D49" s="743"/>
      <c r="E49" s="743" t="s">
        <v>227</v>
      </c>
      <c r="F49" s="8"/>
      <c r="G49" s="8"/>
      <c r="H49" s="8" t="s">
        <v>10077</v>
      </c>
      <c r="I49" s="17"/>
      <c r="J49" s="8" t="s">
        <v>210</v>
      </c>
      <c r="K49" s="9"/>
      <c r="L49" s="18"/>
      <c r="M49" s="137" t="s">
        <v>28</v>
      </c>
      <c r="N49" s="9"/>
      <c r="O49" s="18"/>
      <c r="P49" s="9"/>
      <c r="Q49" s="18">
        <v>1000</v>
      </c>
      <c r="R49" s="752">
        <f>I49*Q49</f>
        <v>0</v>
      </c>
      <c r="S49" s="138"/>
      <c r="T49" s="203">
        <f>IF(ISERROR(R49*S49),"",ROUND(R49*S49,1))</f>
        <v>0</v>
      </c>
      <c r="AA49" s="15" t="s">
        <v>182</v>
      </c>
      <c r="AB49" s="15" t="s">
        <v>182</v>
      </c>
      <c r="AC49" s="15">
        <v>1000</v>
      </c>
    </row>
    <row r="50" spans="3:30" ht="15" customHeight="1">
      <c r="L50" s="10"/>
      <c r="M50" s="62"/>
      <c r="Q50" s="10" t="s">
        <v>185</v>
      </c>
      <c r="R50" s="204">
        <f>SUM(R9:R49)</f>
        <v>0</v>
      </c>
      <c r="S50" s="109" t="s">
        <v>54</v>
      </c>
      <c r="T50" s="198">
        <f>SUM(T9:T49)</f>
        <v>0</v>
      </c>
      <c r="AA50" s="15"/>
      <c r="AB50" s="15"/>
      <c r="AC50" s="15"/>
      <c r="AD50" s="110" t="s">
        <v>55</v>
      </c>
    </row>
    <row r="51" spans="3:30" ht="15" customHeight="1">
      <c r="AA51" s="15"/>
      <c r="AB51" s="15"/>
      <c r="AC51" s="15"/>
    </row>
    <row r="52" spans="3:30" ht="15" customHeight="1">
      <c r="I52" s="148" t="s">
        <v>125</v>
      </c>
      <c r="S52" s="3" t="s">
        <v>97</v>
      </c>
      <c r="AA52" s="15"/>
      <c r="AB52" s="15"/>
      <c r="AC52" s="15"/>
    </row>
    <row r="53" spans="3:30" ht="15" customHeight="1">
      <c r="I53" s="1343" t="s">
        <v>502</v>
      </c>
      <c r="J53" s="1343"/>
      <c r="K53" s="1343"/>
      <c r="L53" s="1343"/>
      <c r="M53" s="1343"/>
      <c r="N53" s="1343"/>
      <c r="O53" s="1343"/>
      <c r="P53" s="1343"/>
      <c r="Q53" s="1363" t="s">
        <v>228</v>
      </c>
      <c r="R53" s="1363"/>
      <c r="S53" s="149">
        <v>6630</v>
      </c>
      <c r="T53" s="3"/>
      <c r="AA53" s="15"/>
      <c r="AB53" s="15"/>
      <c r="AC53" s="15"/>
    </row>
    <row r="54" spans="3:30" ht="15" customHeight="1">
      <c r="I54" s="1343" t="s">
        <v>503</v>
      </c>
      <c r="J54" s="1343"/>
      <c r="K54" s="1343"/>
      <c r="L54" s="1343"/>
      <c r="M54" s="1343"/>
      <c r="N54" s="1343"/>
      <c r="O54" s="1343"/>
      <c r="P54" s="1343"/>
      <c r="Q54" s="1363" t="s">
        <v>229</v>
      </c>
      <c r="R54" s="1363"/>
      <c r="S54" s="149">
        <v>11100</v>
      </c>
      <c r="T54" s="3"/>
      <c r="AA54" s="15"/>
      <c r="AB54" s="15"/>
      <c r="AC54" s="15"/>
    </row>
    <row r="55" spans="3:30" ht="15" customHeight="1">
      <c r="I55" s="1343" t="s">
        <v>504</v>
      </c>
      <c r="J55" s="1343"/>
      <c r="K55" s="1343"/>
      <c r="L55" s="1343"/>
      <c r="M55" s="1343"/>
      <c r="N55" s="1343"/>
      <c r="O55" s="1343"/>
      <c r="P55" s="1343"/>
      <c r="Q55" s="1363" t="s">
        <v>231</v>
      </c>
      <c r="R55" s="1363"/>
      <c r="S55" s="149">
        <v>8900</v>
      </c>
      <c r="T55" s="3"/>
      <c r="AA55" s="15"/>
      <c r="AB55" s="15"/>
      <c r="AC55" s="15"/>
    </row>
    <row r="56" spans="3:30" ht="15" customHeight="1">
      <c r="I56" s="1343" t="s">
        <v>505</v>
      </c>
      <c r="J56" s="1343"/>
      <c r="K56" s="1343"/>
      <c r="L56" s="1343"/>
      <c r="M56" s="1343"/>
      <c r="N56" s="1343"/>
      <c r="O56" s="1343"/>
      <c r="P56" s="1343"/>
      <c r="Q56" s="1363" t="s">
        <v>10078</v>
      </c>
      <c r="R56" s="1363"/>
      <c r="S56" s="149">
        <v>9200</v>
      </c>
      <c r="T56" s="3"/>
      <c r="AA56" s="15"/>
      <c r="AB56" s="15"/>
      <c r="AC56" s="15"/>
    </row>
    <row r="57" spans="3:30" ht="15" customHeight="1">
      <c r="I57" s="1343" t="s">
        <v>506</v>
      </c>
      <c r="J57" s="1343"/>
      <c r="K57" s="1343"/>
      <c r="L57" s="1343"/>
      <c r="M57" s="1343"/>
      <c r="N57" s="1343"/>
      <c r="O57" s="1343"/>
      <c r="P57" s="1343"/>
      <c r="Q57" s="1363" t="s">
        <v>126</v>
      </c>
      <c r="R57" s="1363"/>
      <c r="S57" s="149">
        <v>9200</v>
      </c>
      <c r="T57" s="3"/>
      <c r="AA57" s="15"/>
      <c r="AB57" s="15"/>
      <c r="AC57" s="15"/>
    </row>
    <row r="58" spans="3:30" ht="15" customHeight="1">
      <c r="I58" s="1343" t="s">
        <v>507</v>
      </c>
      <c r="J58" s="1343"/>
      <c r="K58" s="1343"/>
      <c r="L58" s="1343"/>
      <c r="M58" s="1343"/>
      <c r="N58" s="1343"/>
      <c r="O58" s="1343"/>
      <c r="P58" s="1343"/>
      <c r="Q58" s="1363" t="s">
        <v>232</v>
      </c>
      <c r="R58" s="1363"/>
      <c r="S58" s="149">
        <v>9540</v>
      </c>
      <c r="T58" s="3"/>
      <c r="AA58" s="15"/>
      <c r="AB58" s="15"/>
      <c r="AC58" s="15"/>
    </row>
    <row r="59" spans="3:30" ht="15" customHeight="1">
      <c r="I59" s="1343" t="s">
        <v>508</v>
      </c>
      <c r="J59" s="1343"/>
      <c r="K59" s="1343"/>
      <c r="L59" s="1343"/>
      <c r="M59" s="1343"/>
      <c r="N59" s="1343"/>
      <c r="O59" s="1343"/>
      <c r="P59" s="1343"/>
      <c r="Q59" s="1363" t="s">
        <v>127</v>
      </c>
      <c r="R59" s="1363"/>
      <c r="S59" s="149">
        <v>8550</v>
      </c>
      <c r="T59" s="3"/>
      <c r="AA59" s="15"/>
      <c r="AB59" s="15"/>
      <c r="AC59" s="15"/>
    </row>
    <row r="60" spans="3:30" ht="15" customHeight="1">
      <c r="I60" s="1343" t="s">
        <v>509</v>
      </c>
      <c r="J60" s="1343"/>
      <c r="K60" s="1343"/>
      <c r="L60" s="1343"/>
      <c r="M60" s="1343"/>
      <c r="N60" s="1343"/>
      <c r="O60" s="1343"/>
      <c r="P60" s="1343"/>
      <c r="Q60" s="1363" t="s">
        <v>128</v>
      </c>
      <c r="R60" s="1363"/>
      <c r="S60" s="149">
        <v>7910</v>
      </c>
      <c r="T60" s="3"/>
      <c r="AA60" s="15"/>
      <c r="AB60" s="15"/>
      <c r="AC60" s="15"/>
    </row>
    <row r="61" spans="3:30" ht="15" customHeight="1">
      <c r="I61" s="1343" t="s">
        <v>510</v>
      </c>
      <c r="J61" s="1343"/>
      <c r="K61" s="1343"/>
      <c r="L61" s="1343"/>
      <c r="M61" s="1343"/>
      <c r="N61" s="1343"/>
      <c r="O61" s="1343"/>
      <c r="P61" s="1343"/>
      <c r="Q61" s="1363" t="s">
        <v>511</v>
      </c>
      <c r="R61" s="1363"/>
      <c r="S61" s="149">
        <v>7190</v>
      </c>
      <c r="AA61" s="15"/>
      <c r="AB61" s="15"/>
      <c r="AC61" s="15"/>
    </row>
  </sheetData>
  <sheetProtection password="E4BE" sheet="1" formatCells="0"/>
  <mergeCells count="100">
    <mergeCell ref="D7:E7"/>
    <mergeCell ref="F7:G7"/>
    <mergeCell ref="I7:I8"/>
    <mergeCell ref="H7:H8"/>
    <mergeCell ref="E12:E13"/>
    <mergeCell ref="T7:T8"/>
    <mergeCell ref="J7:J8"/>
    <mergeCell ref="M7:M8"/>
    <mergeCell ref="K7:L8"/>
    <mergeCell ref="N7:O8"/>
    <mergeCell ref="P7:Q8"/>
    <mergeCell ref="R7:R8"/>
    <mergeCell ref="S7:S8"/>
    <mergeCell ref="C10:C45"/>
    <mergeCell ref="E10:E11"/>
    <mergeCell ref="R10:R11"/>
    <mergeCell ref="S10:S11"/>
    <mergeCell ref="T10:T11"/>
    <mergeCell ref="E14:E17"/>
    <mergeCell ref="R16:R17"/>
    <mergeCell ref="S16:S17"/>
    <mergeCell ref="T16:T17"/>
    <mergeCell ref="E18:E21"/>
    <mergeCell ref="R12:R13"/>
    <mergeCell ref="S12:S13"/>
    <mergeCell ref="T12:T13"/>
    <mergeCell ref="R14:R15"/>
    <mergeCell ref="S14:S15"/>
    <mergeCell ref="T14:T15"/>
    <mergeCell ref="T18:T19"/>
    <mergeCell ref="E22:E25"/>
    <mergeCell ref="R22:R23"/>
    <mergeCell ref="S22:S23"/>
    <mergeCell ref="T22:T23"/>
    <mergeCell ref="R24:R25"/>
    <mergeCell ref="S24:S25"/>
    <mergeCell ref="T24:T25"/>
    <mergeCell ref="R20:R21"/>
    <mergeCell ref="S20:S21"/>
    <mergeCell ref="T20:T21"/>
    <mergeCell ref="R18:R19"/>
    <mergeCell ref="S18:S19"/>
    <mergeCell ref="E26:E31"/>
    <mergeCell ref="R26:R27"/>
    <mergeCell ref="S26:S27"/>
    <mergeCell ref="T26:T27"/>
    <mergeCell ref="R28:R29"/>
    <mergeCell ref="S28:S29"/>
    <mergeCell ref="T28:T29"/>
    <mergeCell ref="R30:R31"/>
    <mergeCell ref="S30:S31"/>
    <mergeCell ref="T30:T31"/>
    <mergeCell ref="E32:E37"/>
    <mergeCell ref="R32:R33"/>
    <mergeCell ref="S32:S33"/>
    <mergeCell ref="T32:T33"/>
    <mergeCell ref="R34:R35"/>
    <mergeCell ref="S34:S35"/>
    <mergeCell ref="T34:T35"/>
    <mergeCell ref="R36:R37"/>
    <mergeCell ref="S36:S37"/>
    <mergeCell ref="T36:T37"/>
    <mergeCell ref="E38:E41"/>
    <mergeCell ref="R38:R39"/>
    <mergeCell ref="S38:S39"/>
    <mergeCell ref="T38:T39"/>
    <mergeCell ref="R40:R41"/>
    <mergeCell ref="S40:S41"/>
    <mergeCell ref="T40:T41"/>
    <mergeCell ref="T42:T43"/>
    <mergeCell ref="E44:E45"/>
    <mergeCell ref="R44:R45"/>
    <mergeCell ref="S44:S45"/>
    <mergeCell ref="T44:T45"/>
    <mergeCell ref="I53:P53"/>
    <mergeCell ref="Q53:R53"/>
    <mergeCell ref="E42:E43"/>
    <mergeCell ref="R42:R43"/>
    <mergeCell ref="S42:S43"/>
    <mergeCell ref="C46:C47"/>
    <mergeCell ref="E46:E47"/>
    <mergeCell ref="R46:R47"/>
    <mergeCell ref="S46:S47"/>
    <mergeCell ref="T46:T47"/>
    <mergeCell ref="I54:P54"/>
    <mergeCell ref="Q54:R54"/>
    <mergeCell ref="I55:P55"/>
    <mergeCell ref="Q55:R55"/>
    <mergeCell ref="I56:P56"/>
    <mergeCell ref="Q56:R56"/>
    <mergeCell ref="I60:P60"/>
    <mergeCell ref="Q60:R60"/>
    <mergeCell ref="I61:P61"/>
    <mergeCell ref="Q61:R61"/>
    <mergeCell ref="I57:P57"/>
    <mergeCell ref="Q57:R57"/>
    <mergeCell ref="I58:P58"/>
    <mergeCell ref="Q58:R58"/>
    <mergeCell ref="I59:P59"/>
    <mergeCell ref="Q59:R59"/>
  </mergeCells>
  <phoneticPr fontId="2"/>
  <dataValidations count="1">
    <dataValidation type="list" allowBlank="1" showInputMessage="1" showErrorMessage="1" sqref="D5" xr:uid="{AF9BE332-4739-4C1E-BC8F-22DA930927CA}">
      <formula1>$Y$3:$Y$4</formula1>
    </dataValidation>
  </dataValidations>
  <printOptions horizontalCentered="1"/>
  <pageMargins left="0.59055118110236227" right="0.59055118110236227" top="0.98425196850393704" bottom="0.78740157480314965" header="0.51181102362204722" footer="0.51181102362204722"/>
  <pageSetup paperSize="9" scale="74" fitToHeight="2" pageOrder="overThenDown" orientation="landscape" r:id="rId1"/>
  <headerFooter alignWithMargins="0"/>
  <rowBreaks count="1" manualBreakCount="1">
    <brk id="31" max="29" man="1"/>
  </rowBreaks>
  <drawing r:id="rId2"/>
  <legacyDrawing r:id="rId3"/>
  <controls>
    <mc:AlternateContent xmlns:mc="http://schemas.openxmlformats.org/markup-compatibility/2006">
      <mc:Choice Requires="x14">
        <control shapeId="9217" r:id="rId4" name="cmdUnLock">
          <controlPr defaultSize="0" print="0" autoLine="0" r:id="rId5">
            <anchor>
              <from>
                <xdr:col>16</xdr:col>
                <xdr:colOff>279400</xdr:colOff>
                <xdr:row>0</xdr:row>
                <xdr:rowOff>114300</xdr:rowOff>
              </from>
              <to>
                <xdr:col>19</xdr:col>
                <xdr:colOff>762000</xdr:colOff>
                <xdr:row>2</xdr:row>
                <xdr:rowOff>69850</xdr:rowOff>
              </to>
            </anchor>
          </controlPr>
        </control>
      </mc:Choice>
      <mc:Fallback>
        <control shapeId="9217" r:id="rId4" name="cmdUnLock"/>
      </mc:Fallback>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D58D4-C54C-49C1-9972-2FDCE07A1CB1}">
  <sheetPr codeName="Sheet7"/>
  <dimension ref="A1:AD34"/>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55.36328125" style="3" customWidth="1"/>
    <col min="4" max="7" width="0" style="3" hidden="1" customWidth="1"/>
    <col min="8" max="8" width="33.36328125" style="3" customWidth="1"/>
    <col min="9" max="9" width="11.453125" style="4" customWidth="1"/>
    <col min="10" max="10" width="4.6328125" style="3" bestFit="1"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6.72656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5.453125" style="3" customWidth="1"/>
    <col min="31" max="16384" width="9" style="3"/>
  </cols>
  <sheetData>
    <row r="1" spans="1:29" ht="14">
      <c r="A1" s="2" t="s">
        <v>169</v>
      </c>
      <c r="C1" s="2" t="s">
        <v>143</v>
      </c>
    </row>
    <row r="2" spans="1:29" ht="15" customHeight="1">
      <c r="A2" s="2" t="s">
        <v>234</v>
      </c>
      <c r="C2" s="2" t="s">
        <v>149</v>
      </c>
    </row>
    <row r="3" spans="1:29" ht="15" customHeight="1">
      <c r="Y3" s="16" t="s">
        <v>187</v>
      </c>
    </row>
    <row r="4" spans="1:29" ht="15" customHeight="1">
      <c r="A4" s="161"/>
      <c r="B4" s="161"/>
      <c r="C4" s="114"/>
      <c r="D4" s="64" t="s">
        <v>189</v>
      </c>
      <c r="E4" s="64" t="s">
        <v>190</v>
      </c>
      <c r="H4" s="64" t="s">
        <v>190</v>
      </c>
      <c r="Y4" s="16" t="s">
        <v>188</v>
      </c>
    </row>
    <row r="5" spans="1:29" ht="15" customHeight="1">
      <c r="A5" s="162"/>
      <c r="B5" s="162"/>
      <c r="C5" s="113"/>
      <c r="D5" s="116" t="s">
        <v>188</v>
      </c>
      <c r="E5" s="115" t="str">
        <f>'別紙-第3項(2)現況'!$D$4&amp;"年度"</f>
        <v>2025年度</v>
      </c>
      <c r="H5" s="115" t="str">
        <f>'別紙-第3項(2)現況'!$D$4&amp;"年度"</f>
        <v>2025年度</v>
      </c>
    </row>
    <row r="7" spans="1:29" ht="15" customHeight="1">
      <c r="B7" s="154"/>
      <c r="C7" s="5" t="s">
        <v>417</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29" ht="15" customHeight="1">
      <c r="A8" s="1" t="s">
        <v>191</v>
      </c>
      <c r="B8" s="155" t="s">
        <v>180</v>
      </c>
      <c r="C8" s="5" t="s">
        <v>181</v>
      </c>
      <c r="D8" s="1" t="s">
        <v>192</v>
      </c>
      <c r="E8" s="6" t="s">
        <v>170</v>
      </c>
      <c r="F8" s="1" t="s">
        <v>233</v>
      </c>
      <c r="G8" s="7" t="s">
        <v>170</v>
      </c>
      <c r="H8" s="1301"/>
      <c r="I8" s="1293"/>
      <c r="J8" s="1294"/>
      <c r="K8" s="1297"/>
      <c r="L8" s="1298"/>
      <c r="M8" s="1293"/>
      <c r="N8" s="1297"/>
      <c r="O8" s="1298"/>
      <c r="P8" s="1297"/>
      <c r="Q8" s="1298"/>
      <c r="R8" s="1293"/>
      <c r="S8" s="1293"/>
      <c r="T8" s="1293"/>
    </row>
    <row r="9" spans="1:29" ht="15" customHeight="1">
      <c r="A9" s="124"/>
      <c r="B9" s="144"/>
      <c r="C9" s="819" t="s">
        <v>10096</v>
      </c>
      <c r="D9" s="743" t="s">
        <v>182</v>
      </c>
      <c r="E9" s="743" t="s">
        <v>182</v>
      </c>
      <c r="F9" s="750"/>
      <c r="G9" s="750"/>
      <c r="H9" s="621" t="s">
        <v>436</v>
      </c>
      <c r="I9" s="17"/>
      <c r="J9" s="8" t="s">
        <v>210</v>
      </c>
      <c r="K9" s="9"/>
      <c r="L9" s="18"/>
      <c r="M9" s="137" t="s">
        <v>28</v>
      </c>
      <c r="N9" s="9"/>
      <c r="O9" s="18"/>
      <c r="P9" s="9"/>
      <c r="Q9" s="18">
        <v>1.3</v>
      </c>
      <c r="R9" s="203">
        <f>I9*Q9</f>
        <v>0</v>
      </c>
      <c r="S9" s="728">
        <v>23500</v>
      </c>
      <c r="T9" s="176">
        <f>IF(ISERROR(R9*S9),"",ROUND(R9*S9,1))</f>
        <v>0</v>
      </c>
      <c r="AA9" s="15" t="s">
        <v>182</v>
      </c>
      <c r="AB9" s="15" t="s">
        <v>182</v>
      </c>
      <c r="AC9" s="121">
        <v>19</v>
      </c>
    </row>
    <row r="10" spans="1:29" ht="15" customHeight="1">
      <c r="A10" s="124"/>
      <c r="B10" s="144"/>
      <c r="C10" s="819" t="s">
        <v>129</v>
      </c>
      <c r="D10" s="743" t="s">
        <v>182</v>
      </c>
      <c r="E10" s="743" t="s">
        <v>182</v>
      </c>
      <c r="F10" s="750"/>
      <c r="G10" s="750" t="s">
        <v>129</v>
      </c>
      <c r="H10" s="621" t="s">
        <v>130</v>
      </c>
      <c r="I10" s="17"/>
      <c r="J10" s="8" t="s">
        <v>210</v>
      </c>
      <c r="K10" s="9"/>
      <c r="L10" s="18"/>
      <c r="M10" s="137" t="s">
        <v>28</v>
      </c>
      <c r="N10" s="9"/>
      <c r="O10" s="18"/>
      <c r="P10" s="9"/>
      <c r="Q10" s="18">
        <v>1000</v>
      </c>
      <c r="R10" s="203">
        <f>I10*Q10</f>
        <v>0</v>
      </c>
      <c r="S10" s="728">
        <v>23500</v>
      </c>
      <c r="T10" s="176">
        <f>IF(ISERROR(R10*S10),"",ROUND(R10*S10,1))</f>
        <v>0</v>
      </c>
      <c r="AA10" s="15" t="s">
        <v>182</v>
      </c>
      <c r="AB10" s="15" t="s">
        <v>182</v>
      </c>
      <c r="AC10" s="121">
        <v>1000</v>
      </c>
    </row>
    <row r="11" spans="1:29" ht="15" customHeight="1">
      <c r="A11" s="124"/>
      <c r="B11" s="144"/>
      <c r="C11" s="1381" t="s">
        <v>10079</v>
      </c>
      <c r="D11" s="743"/>
      <c r="E11" s="743"/>
      <c r="F11" s="750"/>
      <c r="G11" s="1385" t="s">
        <v>10080</v>
      </c>
      <c r="H11" s="621" t="s">
        <v>136</v>
      </c>
      <c r="I11" s="17"/>
      <c r="J11" s="8" t="s">
        <v>210</v>
      </c>
      <c r="K11" s="9"/>
      <c r="L11" s="18"/>
      <c r="M11" s="137"/>
      <c r="N11" s="9"/>
      <c r="O11" s="18"/>
      <c r="P11" s="9"/>
      <c r="Q11" s="18">
        <v>200</v>
      </c>
      <c r="R11" s="1407">
        <f>I11*Q11-I12*Q12</f>
        <v>0</v>
      </c>
      <c r="S11" s="1369">
        <v>23500</v>
      </c>
      <c r="T11" s="1346">
        <f>IF(ISERROR(R11*S11),"",ROUND(R11*S11,1))</f>
        <v>0</v>
      </c>
      <c r="AA11" s="15"/>
      <c r="AB11" s="15"/>
      <c r="AC11" s="121">
        <v>500</v>
      </c>
    </row>
    <row r="12" spans="1:29" ht="15" customHeight="1">
      <c r="A12" s="124"/>
      <c r="B12" s="144"/>
      <c r="C12" s="1382"/>
      <c r="D12" s="743"/>
      <c r="E12" s="743"/>
      <c r="F12" s="750"/>
      <c r="G12" s="1386"/>
      <c r="H12" s="621" t="s">
        <v>137</v>
      </c>
      <c r="I12" s="17"/>
      <c r="J12" s="8" t="s">
        <v>210</v>
      </c>
      <c r="K12" s="9"/>
      <c r="L12" s="18"/>
      <c r="M12" s="137"/>
      <c r="N12" s="9"/>
      <c r="O12" s="18"/>
      <c r="P12" s="9"/>
      <c r="Q12" s="18">
        <v>1000</v>
      </c>
      <c r="R12" s="1407"/>
      <c r="S12" s="1370"/>
      <c r="T12" s="1347"/>
      <c r="AA12" s="15"/>
      <c r="AB12" s="15"/>
      <c r="AC12" s="121">
        <v>1000</v>
      </c>
    </row>
    <row r="13" spans="1:29" ht="15" customHeight="1">
      <c r="A13" s="124"/>
      <c r="B13" s="144"/>
      <c r="C13" s="1383"/>
      <c r="D13" s="743"/>
      <c r="E13" s="743"/>
      <c r="F13" s="750"/>
      <c r="G13" s="1385" t="s">
        <v>10081</v>
      </c>
      <c r="H13" s="621" t="s">
        <v>136</v>
      </c>
      <c r="I13" s="17"/>
      <c r="J13" s="8" t="s">
        <v>210</v>
      </c>
      <c r="K13" s="9"/>
      <c r="L13" s="18"/>
      <c r="M13" s="137"/>
      <c r="N13" s="9"/>
      <c r="O13" s="18"/>
      <c r="P13" s="9"/>
      <c r="Q13" s="18">
        <v>600</v>
      </c>
      <c r="R13" s="1407">
        <f>I13*Q13-I14*Q14</f>
        <v>0</v>
      </c>
      <c r="S13" s="1369">
        <v>23500</v>
      </c>
      <c r="T13" s="1346">
        <f>IF(ISERROR(R13*S13),"",ROUND(R13*S13,1))</f>
        <v>0</v>
      </c>
      <c r="AA13" s="15"/>
      <c r="AB13" s="15"/>
      <c r="AC13" s="121">
        <v>500</v>
      </c>
    </row>
    <row r="14" spans="1:29" ht="15" customHeight="1">
      <c r="A14" s="124"/>
      <c r="B14" s="144"/>
      <c r="C14" s="1384"/>
      <c r="D14" s="743"/>
      <c r="E14" s="743"/>
      <c r="F14" s="750"/>
      <c r="G14" s="1386"/>
      <c r="H14" s="621" t="s">
        <v>137</v>
      </c>
      <c r="I14" s="17"/>
      <c r="J14" s="8" t="s">
        <v>210</v>
      </c>
      <c r="K14" s="9"/>
      <c r="L14" s="18"/>
      <c r="M14" s="137"/>
      <c r="N14" s="9"/>
      <c r="O14" s="18"/>
      <c r="P14" s="9"/>
      <c r="Q14" s="18">
        <v>1000</v>
      </c>
      <c r="R14" s="1407"/>
      <c r="S14" s="1370"/>
      <c r="T14" s="1347"/>
      <c r="AA14" s="15"/>
      <c r="AB14" s="15"/>
      <c r="AC14" s="121">
        <v>1000</v>
      </c>
    </row>
    <row r="15" spans="1:29" ht="15" customHeight="1">
      <c r="A15" s="124"/>
      <c r="B15" s="144"/>
      <c r="C15" s="819" t="s">
        <v>10082</v>
      </c>
      <c r="D15" s="743" t="s">
        <v>182</v>
      </c>
      <c r="E15" s="743" t="s">
        <v>182</v>
      </c>
      <c r="F15" s="750"/>
      <c r="G15" s="750" t="s">
        <v>10083</v>
      </c>
      <c r="H15" s="621" t="s">
        <v>131</v>
      </c>
      <c r="I15" s="17"/>
      <c r="J15" s="8" t="s">
        <v>210</v>
      </c>
      <c r="K15" s="9"/>
      <c r="L15" s="18"/>
      <c r="M15" s="137" t="s">
        <v>28</v>
      </c>
      <c r="N15" s="9"/>
      <c r="O15" s="18"/>
      <c r="P15" s="9"/>
      <c r="Q15" s="18">
        <v>19</v>
      </c>
      <c r="R15" s="203">
        <f>I15*Q15</f>
        <v>0</v>
      </c>
      <c r="S15" s="728">
        <v>23500</v>
      </c>
      <c r="T15" s="176">
        <f>IF(ISERROR(R15*S15),"",ROUND(R15*S15,1))</f>
        <v>0</v>
      </c>
      <c r="AA15" s="15" t="s">
        <v>182</v>
      </c>
      <c r="AB15" s="15" t="s">
        <v>182</v>
      </c>
      <c r="AC15" s="121">
        <v>27</v>
      </c>
    </row>
    <row r="16" spans="1:29" ht="15" customHeight="1">
      <c r="A16" s="124"/>
      <c r="B16" s="144"/>
      <c r="C16" s="1379" t="s">
        <v>10084</v>
      </c>
      <c r="D16" s="743" t="s">
        <v>182</v>
      </c>
      <c r="E16" s="743" t="s">
        <v>182</v>
      </c>
      <c r="F16" s="750"/>
      <c r="G16" s="1385" t="s">
        <v>10083</v>
      </c>
      <c r="H16" s="621" t="s">
        <v>132</v>
      </c>
      <c r="I16" s="17"/>
      <c r="J16" s="8" t="s">
        <v>210</v>
      </c>
      <c r="K16" s="9"/>
      <c r="L16" s="18"/>
      <c r="M16" s="137" t="s">
        <v>28</v>
      </c>
      <c r="N16" s="9"/>
      <c r="O16" s="18"/>
      <c r="P16" s="9"/>
      <c r="Q16" s="18">
        <v>1</v>
      </c>
      <c r="R16" s="1407">
        <f>I16*Q16*I17/100</f>
        <v>0</v>
      </c>
      <c r="S16" s="1369">
        <v>23500</v>
      </c>
      <c r="T16" s="1346">
        <f>IF(ISERROR(R16*S16),"",ROUND(R16*S16,1))</f>
        <v>0</v>
      </c>
      <c r="AA16" s="15" t="s">
        <v>182</v>
      </c>
      <c r="AB16" s="15" t="s">
        <v>182</v>
      </c>
      <c r="AC16" s="121">
        <v>1</v>
      </c>
    </row>
    <row r="17" spans="1:30" ht="15" customHeight="1">
      <c r="A17" s="124"/>
      <c r="B17" s="144"/>
      <c r="C17" s="1379"/>
      <c r="D17" s="743" t="s">
        <v>182</v>
      </c>
      <c r="E17" s="743" t="s">
        <v>182</v>
      </c>
      <c r="F17" s="750"/>
      <c r="G17" s="1386"/>
      <c r="H17" s="621" t="s">
        <v>133</v>
      </c>
      <c r="I17" s="17"/>
      <c r="J17" s="8" t="s">
        <v>146</v>
      </c>
      <c r="K17" s="9"/>
      <c r="L17" s="18"/>
      <c r="M17" s="137" t="s">
        <v>28</v>
      </c>
      <c r="N17" s="9"/>
      <c r="O17" s="18"/>
      <c r="P17" s="9"/>
      <c r="Q17" s="123" t="s">
        <v>28</v>
      </c>
      <c r="R17" s="1407"/>
      <c r="S17" s="1370"/>
      <c r="T17" s="1347"/>
      <c r="AA17" s="15" t="s">
        <v>182</v>
      </c>
      <c r="AB17" s="15" t="s">
        <v>182</v>
      </c>
      <c r="AC17" s="109" t="s">
        <v>28</v>
      </c>
    </row>
    <row r="18" spans="1:30" ht="15" customHeight="1">
      <c r="C18" s="819" t="s">
        <v>10097</v>
      </c>
      <c r="D18" s="743" t="s">
        <v>182</v>
      </c>
      <c r="E18" s="743" t="s">
        <v>182</v>
      </c>
      <c r="F18" s="750"/>
      <c r="G18" s="750" t="s">
        <v>10083</v>
      </c>
      <c r="H18" s="621" t="s">
        <v>10085</v>
      </c>
      <c r="I18" s="17"/>
      <c r="J18" s="8" t="s">
        <v>210</v>
      </c>
      <c r="K18" s="9"/>
      <c r="L18" s="18"/>
      <c r="M18" s="137" t="s">
        <v>28</v>
      </c>
      <c r="N18" s="9"/>
      <c r="O18" s="18"/>
      <c r="P18" s="9"/>
      <c r="Q18" s="18">
        <v>1000</v>
      </c>
      <c r="R18" s="203">
        <f>I18*Q18</f>
        <v>0</v>
      </c>
      <c r="S18" s="728">
        <v>23500</v>
      </c>
      <c r="T18" s="176">
        <f>IF(ISERROR(R18*S18),"",ROUND(R18*S18,1))</f>
        <v>0</v>
      </c>
      <c r="AA18" s="15" t="s">
        <v>182</v>
      </c>
      <c r="AB18" s="15" t="s">
        <v>182</v>
      </c>
      <c r="AC18" s="121">
        <v>1000</v>
      </c>
    </row>
    <row r="19" spans="1:30" ht="15" customHeight="1">
      <c r="C19" s="819" t="s">
        <v>10098</v>
      </c>
      <c r="D19" s="743"/>
      <c r="E19" s="743"/>
      <c r="F19" s="750"/>
      <c r="G19" s="750" t="s">
        <v>10083</v>
      </c>
      <c r="H19" s="621" t="s">
        <v>135</v>
      </c>
      <c r="I19" s="17"/>
      <c r="J19" s="8" t="s">
        <v>210</v>
      </c>
      <c r="K19" s="9"/>
      <c r="L19" s="18"/>
      <c r="M19" s="137"/>
      <c r="N19" s="9"/>
      <c r="O19" s="18"/>
      <c r="P19" s="9"/>
      <c r="Q19" s="18">
        <v>1000</v>
      </c>
      <c r="R19" s="203">
        <f>I19*Q19</f>
        <v>0</v>
      </c>
      <c r="S19" s="728">
        <v>23500</v>
      </c>
      <c r="T19" s="176">
        <f>IF(ISERROR(R19*S19),"",ROUND(R19*S19,1))</f>
        <v>0</v>
      </c>
      <c r="AA19" s="15"/>
      <c r="AB19" s="15"/>
      <c r="AC19" s="121">
        <v>1000</v>
      </c>
    </row>
    <row r="20" spans="1:30" ht="15" customHeight="1">
      <c r="C20" s="1379" t="s">
        <v>10086</v>
      </c>
      <c r="D20" s="743"/>
      <c r="E20" s="743"/>
      <c r="F20" s="750"/>
      <c r="G20" s="1376" t="s">
        <v>10087</v>
      </c>
      <c r="H20" s="621" t="s">
        <v>10088</v>
      </c>
      <c r="I20" s="17"/>
      <c r="J20" s="8" t="s">
        <v>210</v>
      </c>
      <c r="K20" s="9"/>
      <c r="L20" s="18"/>
      <c r="M20" s="137"/>
      <c r="N20" s="9"/>
      <c r="O20" s="18"/>
      <c r="P20" s="9"/>
      <c r="Q20" s="18">
        <v>45</v>
      </c>
      <c r="R20" s="1407">
        <f>I20*Q20*I21/100</f>
        <v>0</v>
      </c>
      <c r="S20" s="1369">
        <v>23500</v>
      </c>
      <c r="T20" s="1346">
        <f>IF(ISERROR(R20*S20),"",ROUND(R20*S20,1))</f>
        <v>0</v>
      </c>
      <c r="AA20" s="15"/>
      <c r="AB20" s="15"/>
      <c r="AC20" s="121">
        <v>1000</v>
      </c>
    </row>
    <row r="21" spans="1:30" ht="15" customHeight="1">
      <c r="C21" s="1380"/>
      <c r="D21" s="743" t="s">
        <v>182</v>
      </c>
      <c r="E21" s="743" t="s">
        <v>182</v>
      </c>
      <c r="F21" s="750"/>
      <c r="G21" s="1377"/>
      <c r="H21" s="621" t="s">
        <v>133</v>
      </c>
      <c r="I21" s="17"/>
      <c r="J21" s="8" t="s">
        <v>146</v>
      </c>
      <c r="K21" s="9"/>
      <c r="L21" s="18"/>
      <c r="M21" s="137" t="s">
        <v>28</v>
      </c>
      <c r="N21" s="9"/>
      <c r="O21" s="18"/>
      <c r="P21" s="9"/>
      <c r="Q21" s="123" t="s">
        <v>28</v>
      </c>
      <c r="R21" s="1407"/>
      <c r="S21" s="1370"/>
      <c r="T21" s="1347"/>
      <c r="AA21" s="15" t="s">
        <v>182</v>
      </c>
      <c r="AB21" s="15" t="s">
        <v>182</v>
      </c>
      <c r="AC21" s="109" t="s">
        <v>28</v>
      </c>
    </row>
    <row r="22" spans="1:30" ht="15" customHeight="1">
      <c r="C22" s="1380"/>
      <c r="D22" s="743"/>
      <c r="E22" s="743"/>
      <c r="F22" s="750"/>
      <c r="G22" s="1376" t="s">
        <v>10089</v>
      </c>
      <c r="H22" s="621" t="s">
        <v>10088</v>
      </c>
      <c r="I22" s="17"/>
      <c r="J22" s="8" t="s">
        <v>210</v>
      </c>
      <c r="K22" s="9"/>
      <c r="L22" s="18"/>
      <c r="M22" s="137"/>
      <c r="N22" s="9"/>
      <c r="O22" s="18"/>
      <c r="P22" s="9"/>
      <c r="Q22" s="18">
        <v>70</v>
      </c>
      <c r="R22" s="1407">
        <f>I22*Q22*I23/100</f>
        <v>0</v>
      </c>
      <c r="S22" s="1369">
        <v>23500</v>
      </c>
      <c r="T22" s="1346">
        <f>IF(ISERROR(R22*S22),"",ROUND(R22*S22,1))</f>
        <v>0</v>
      </c>
      <c r="AA22" s="15"/>
      <c r="AB22" s="15"/>
      <c r="AC22" s="121">
        <v>1000</v>
      </c>
    </row>
    <row r="23" spans="1:30" ht="15" customHeight="1">
      <c r="C23" s="1380"/>
      <c r="D23" s="743" t="s">
        <v>182</v>
      </c>
      <c r="E23" s="743" t="s">
        <v>182</v>
      </c>
      <c r="F23" s="750"/>
      <c r="G23" s="1377"/>
      <c r="H23" s="621" t="s">
        <v>133</v>
      </c>
      <c r="I23" s="17"/>
      <c r="J23" s="8" t="s">
        <v>146</v>
      </c>
      <c r="K23" s="9"/>
      <c r="L23" s="18"/>
      <c r="M23" s="137" t="s">
        <v>28</v>
      </c>
      <c r="N23" s="9"/>
      <c r="O23" s="18"/>
      <c r="P23" s="9"/>
      <c r="Q23" s="123" t="s">
        <v>28</v>
      </c>
      <c r="R23" s="1407"/>
      <c r="S23" s="1370"/>
      <c r="T23" s="1347"/>
      <c r="AA23" s="15" t="s">
        <v>182</v>
      </c>
      <c r="AB23" s="15" t="s">
        <v>182</v>
      </c>
      <c r="AC23" s="109" t="s">
        <v>28</v>
      </c>
    </row>
    <row r="24" spans="1:30" ht="15" customHeight="1">
      <c r="C24" s="1380"/>
      <c r="D24" s="743"/>
      <c r="E24" s="743"/>
      <c r="F24" s="750"/>
      <c r="G24" s="1376" t="s">
        <v>10090</v>
      </c>
      <c r="H24" s="621" t="s">
        <v>10088</v>
      </c>
      <c r="I24" s="17"/>
      <c r="J24" s="8" t="s">
        <v>210</v>
      </c>
      <c r="K24" s="9"/>
      <c r="L24" s="18"/>
      <c r="M24" s="137"/>
      <c r="N24" s="9"/>
      <c r="O24" s="18"/>
      <c r="P24" s="9"/>
      <c r="Q24" s="18">
        <v>2000</v>
      </c>
      <c r="R24" s="1407">
        <f>I24*Q24*I25/100</f>
        <v>0</v>
      </c>
      <c r="S24" s="1369">
        <v>23500</v>
      </c>
      <c r="T24" s="1346">
        <f>IF(ISERROR(R24*S24),"",ROUND(R24*S24,1))</f>
        <v>0</v>
      </c>
      <c r="AA24" s="15"/>
      <c r="AB24" s="15"/>
      <c r="AC24" s="121">
        <v>1000</v>
      </c>
    </row>
    <row r="25" spans="1:30" ht="15" customHeight="1">
      <c r="C25" s="1380"/>
      <c r="D25" s="743" t="s">
        <v>182</v>
      </c>
      <c r="E25" s="743" t="s">
        <v>182</v>
      </c>
      <c r="F25" s="750"/>
      <c r="G25" s="1377"/>
      <c r="H25" s="621" t="s">
        <v>133</v>
      </c>
      <c r="I25" s="17"/>
      <c r="J25" s="8" t="s">
        <v>146</v>
      </c>
      <c r="K25" s="9"/>
      <c r="L25" s="18"/>
      <c r="M25" s="137" t="s">
        <v>28</v>
      </c>
      <c r="N25" s="9"/>
      <c r="O25" s="18"/>
      <c r="P25" s="9"/>
      <c r="Q25" s="123" t="s">
        <v>28</v>
      </c>
      <c r="R25" s="1407"/>
      <c r="S25" s="1370"/>
      <c r="T25" s="1347"/>
      <c r="AA25" s="15" t="s">
        <v>182</v>
      </c>
      <c r="AB25" s="15" t="s">
        <v>182</v>
      </c>
      <c r="AC25" s="109" t="s">
        <v>28</v>
      </c>
    </row>
    <row r="26" spans="1:30" ht="15" customHeight="1">
      <c r="C26" s="1380"/>
      <c r="D26" s="743"/>
      <c r="E26" s="743"/>
      <c r="F26" s="750"/>
      <c r="G26" s="1376" t="s">
        <v>10091</v>
      </c>
      <c r="H26" s="621" t="s">
        <v>10088</v>
      </c>
      <c r="I26" s="17"/>
      <c r="J26" s="8" t="s">
        <v>210</v>
      </c>
      <c r="K26" s="9"/>
      <c r="L26" s="18"/>
      <c r="M26" s="137"/>
      <c r="N26" s="9"/>
      <c r="O26" s="18"/>
      <c r="P26" s="9"/>
      <c r="Q26" s="18">
        <v>70</v>
      </c>
      <c r="R26" s="1407">
        <f>I26*Q26*I27/100</f>
        <v>0</v>
      </c>
      <c r="S26" s="1369">
        <v>23500</v>
      </c>
      <c r="T26" s="1346">
        <f>IF(ISERROR(R26*S26),"",ROUND(R26*S26,1))</f>
        <v>0</v>
      </c>
      <c r="AA26" s="15"/>
      <c r="AB26" s="15"/>
      <c r="AC26" s="121">
        <v>1000</v>
      </c>
    </row>
    <row r="27" spans="1:30" ht="15" customHeight="1">
      <c r="C27" s="1380"/>
      <c r="D27" s="743" t="s">
        <v>182</v>
      </c>
      <c r="E27" s="743" t="s">
        <v>182</v>
      </c>
      <c r="F27" s="750"/>
      <c r="G27" s="1377"/>
      <c r="H27" s="621" t="s">
        <v>133</v>
      </c>
      <c r="I27" s="17"/>
      <c r="J27" s="8" t="s">
        <v>146</v>
      </c>
      <c r="K27" s="9"/>
      <c r="L27" s="18"/>
      <c r="M27" s="137" t="s">
        <v>28</v>
      </c>
      <c r="N27" s="9"/>
      <c r="O27" s="18"/>
      <c r="P27" s="9"/>
      <c r="Q27" s="123" t="s">
        <v>28</v>
      </c>
      <c r="R27" s="1407"/>
      <c r="S27" s="1370"/>
      <c r="T27" s="1347"/>
      <c r="AA27" s="15" t="s">
        <v>182</v>
      </c>
      <c r="AB27" s="15" t="s">
        <v>182</v>
      </c>
      <c r="AC27" s="109" t="s">
        <v>28</v>
      </c>
    </row>
    <row r="28" spans="1:30" ht="15" customHeight="1">
      <c r="L28" s="10"/>
      <c r="M28" s="62"/>
      <c r="Q28" s="10" t="s">
        <v>185</v>
      </c>
      <c r="R28" s="192">
        <f>SUM(R9:R27)</f>
        <v>0</v>
      </c>
      <c r="S28" s="109" t="s">
        <v>54</v>
      </c>
      <c r="T28" s="193">
        <f>SUM(T9:T27)</f>
        <v>0</v>
      </c>
      <c r="AA28" s="15"/>
      <c r="AB28" s="15"/>
      <c r="AC28" s="15"/>
      <c r="AD28" s="110" t="s">
        <v>55</v>
      </c>
    </row>
    <row r="29" spans="1:30" ht="15" customHeight="1">
      <c r="AA29" s="15"/>
      <c r="AB29" s="15"/>
      <c r="AC29" s="15"/>
    </row>
    <row r="30" spans="1:30" ht="15" customHeight="1">
      <c r="AA30" s="15"/>
      <c r="AB30" s="15"/>
      <c r="AC30" s="15"/>
    </row>
    <row r="31" spans="1:30" ht="15" customHeight="1">
      <c r="AA31" s="15"/>
      <c r="AB31" s="15"/>
      <c r="AC31" s="15"/>
    </row>
    <row r="32" spans="1:30" ht="15" customHeight="1">
      <c r="AA32" s="15"/>
      <c r="AB32" s="15"/>
      <c r="AC32" s="15"/>
    </row>
    <row r="33" spans="27:29" ht="15" customHeight="1">
      <c r="AA33" s="15"/>
      <c r="AB33" s="15"/>
      <c r="AC33" s="15"/>
    </row>
    <row r="34" spans="27:29" ht="15" customHeight="1">
      <c r="AA34" s="15"/>
      <c r="AB34" s="15"/>
      <c r="AC34" s="15"/>
    </row>
  </sheetData>
  <sheetProtection password="E4BE" sheet="1" formatCells="0"/>
  <mergeCells count="43">
    <mergeCell ref="T11:T12"/>
    <mergeCell ref="R13:R14"/>
    <mergeCell ref="S13:S14"/>
    <mergeCell ref="R11:R12"/>
    <mergeCell ref="G13:G14"/>
    <mergeCell ref="T13:T14"/>
    <mergeCell ref="C16:C17"/>
    <mergeCell ref="R16:R17"/>
    <mergeCell ref="S16:S17"/>
    <mergeCell ref="S11:S12"/>
    <mergeCell ref="D7:E7"/>
    <mergeCell ref="F7:G7"/>
    <mergeCell ref="I7:I8"/>
    <mergeCell ref="H7:H8"/>
    <mergeCell ref="C11:C14"/>
    <mergeCell ref="G11:G12"/>
    <mergeCell ref="G16:G17"/>
    <mergeCell ref="T7:T8"/>
    <mergeCell ref="J7:J8"/>
    <mergeCell ref="M7:M8"/>
    <mergeCell ref="K7:L8"/>
    <mergeCell ref="N7:O8"/>
    <mergeCell ref="P7:Q8"/>
    <mergeCell ref="R7:R8"/>
    <mergeCell ref="S7:S8"/>
    <mergeCell ref="C20:C27"/>
    <mergeCell ref="G20:G21"/>
    <mergeCell ref="R20:R21"/>
    <mergeCell ref="S20:S21"/>
    <mergeCell ref="T20:T21"/>
    <mergeCell ref="G22:G23"/>
    <mergeCell ref="R22:R23"/>
    <mergeCell ref="S22:S23"/>
    <mergeCell ref="G26:G27"/>
    <mergeCell ref="R26:R27"/>
    <mergeCell ref="S26:S27"/>
    <mergeCell ref="T26:T27"/>
    <mergeCell ref="T16:T17"/>
    <mergeCell ref="T22:T23"/>
    <mergeCell ref="G24:G25"/>
    <mergeCell ref="R24:R25"/>
    <mergeCell ref="S24:S25"/>
    <mergeCell ref="T24:T25"/>
  </mergeCells>
  <phoneticPr fontId="2"/>
  <dataValidations count="1">
    <dataValidation type="list" allowBlank="1" showInputMessage="1" showErrorMessage="1" sqref="D5" xr:uid="{66F0237E-81D6-49BC-868C-CC121D5FBDDE}">
      <formula1>$Y$3:$Y$4</formula1>
    </dataValidation>
  </dataValidations>
  <printOptions horizontalCentered="1"/>
  <pageMargins left="0.59055118110236227" right="0.59055118110236227" top="0.98425196850393704" bottom="0.78740157480314965" header="0.51181102362204722" footer="0.51181102362204722"/>
  <pageSetup paperSize="9" scale="74" fitToHeight="2" pageOrder="overThenDown" orientation="landscape" r:id="rId1"/>
  <headerFooter alignWithMargins="0"/>
  <drawing r:id="rId2"/>
  <legacyDrawing r:id="rId3"/>
  <controls>
    <mc:AlternateContent xmlns:mc="http://schemas.openxmlformats.org/markup-compatibility/2006">
      <mc:Choice Requires="x14">
        <control shapeId="10241" r:id="rId4" name="cmdUnLock">
          <controlPr defaultSize="0" print="0" autoLine="0" r:id="rId5">
            <anchor>
              <from>
                <xdr:col>17</xdr:col>
                <xdr:colOff>419100</xdr:colOff>
                <xdr:row>0</xdr:row>
                <xdr:rowOff>95250</xdr:rowOff>
              </from>
              <to>
                <xdr:col>30</xdr:col>
                <xdr:colOff>57150</xdr:colOff>
                <xdr:row>2</xdr:row>
                <xdr:rowOff>50800</xdr:rowOff>
              </to>
            </anchor>
          </controlPr>
        </control>
      </mc:Choice>
      <mc:Fallback>
        <control shapeId="10241" r:id="rId4" name="cmdUnLock"/>
      </mc:Fallback>
    </mc:AlternateContent>
  </control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1233-7177-4B4E-84E6-50336E105C2C}">
  <sheetPr codeName="Sheet27"/>
  <dimension ref="A1:AD30"/>
  <sheetViews>
    <sheetView view="pageBreakPreview" topLeftCell="C1" zoomScale="80" zoomScaleNormal="85" zoomScaleSheetLayoutView="80" workbookViewId="0">
      <pane ySplit="8" topLeftCell="A9" activePane="bottomLeft" state="frozen"/>
      <selection activeCell="E10" sqref="E10"/>
      <selection pane="bottomLeft" activeCell="C1" sqref="C1"/>
    </sheetView>
  </sheetViews>
  <sheetFormatPr defaultColWidth="9" defaultRowHeight="15" customHeight="1"/>
  <cols>
    <col min="1" max="2" width="9" style="3" hidden="1" customWidth="1"/>
    <col min="3" max="3" width="53.7265625" style="3" customWidth="1"/>
    <col min="4" max="4" width="9" style="3" hidden="1" customWidth="1"/>
    <col min="5" max="5" width="34.90625" style="3" customWidth="1"/>
    <col min="6" max="7" width="9" style="3" hidden="1" customWidth="1"/>
    <col min="8" max="8" width="33.36328125" style="3" hidden="1" customWidth="1"/>
    <col min="9" max="9" width="11.453125" style="4" customWidth="1"/>
    <col min="10" max="10" width="4.6328125" style="3" bestFit="1" customWidth="1"/>
    <col min="11" max="11" width="0" style="3" hidden="1" customWidth="1"/>
    <col min="12" max="13" width="0" style="4" hidden="1" customWidth="1"/>
    <col min="14" max="14" width="0" style="3" hidden="1" customWidth="1"/>
    <col min="15" max="15" width="0" style="4" hidden="1" customWidth="1"/>
    <col min="16" max="16" width="2.7265625" style="3" customWidth="1"/>
    <col min="17" max="18" width="9" style="4"/>
    <col min="19" max="19" width="6.7265625" style="4" customWidth="1"/>
    <col min="20" max="20" width="17.26953125" style="4" customWidth="1"/>
    <col min="21" max="24" width="0" style="3" hidden="1" customWidth="1"/>
    <col min="25" max="25" width="7" style="15" hidden="1" customWidth="1"/>
    <col min="26" max="26" width="0" style="15" hidden="1" customWidth="1"/>
    <col min="27" max="29" width="0" style="16" hidden="1" customWidth="1"/>
    <col min="30" max="30" width="5.453125" style="3" customWidth="1"/>
    <col min="31" max="16384" width="9" style="3"/>
  </cols>
  <sheetData>
    <row r="1" spans="1:30" ht="14">
      <c r="A1" s="2" t="s">
        <v>169</v>
      </c>
      <c r="C1" s="2" t="s">
        <v>143</v>
      </c>
    </row>
    <row r="2" spans="1:30" ht="15" customHeight="1">
      <c r="A2" s="2" t="s">
        <v>234</v>
      </c>
      <c r="C2" s="2" t="s">
        <v>491</v>
      </c>
    </row>
    <row r="3" spans="1:30" ht="15" customHeight="1">
      <c r="Y3" s="16" t="s">
        <v>187</v>
      </c>
    </row>
    <row r="4" spans="1:30" ht="15" customHeight="1">
      <c r="A4" s="161"/>
      <c r="B4" s="161"/>
      <c r="C4" s="114"/>
      <c r="D4" s="64" t="s">
        <v>189</v>
      </c>
      <c r="E4" s="64" t="s">
        <v>190</v>
      </c>
      <c r="H4" s="4"/>
      <c r="I4" s="3"/>
      <c r="K4" s="4"/>
      <c r="M4" s="3"/>
      <c r="N4" s="4"/>
      <c r="O4" s="3"/>
      <c r="P4" s="4"/>
      <c r="T4" s="3"/>
      <c r="X4" s="16" t="s">
        <v>188</v>
      </c>
      <c r="Z4" s="16"/>
      <c r="AC4" s="3"/>
    </row>
    <row r="5" spans="1:30" ht="15" customHeight="1">
      <c r="A5" s="162"/>
      <c r="B5" s="162"/>
      <c r="C5" s="113"/>
      <c r="D5" s="116" t="s">
        <v>188</v>
      </c>
      <c r="E5" s="115" t="str">
        <f>'別紙-第3項(2)現況'!$D$4&amp;"年度"</f>
        <v>2025年度</v>
      </c>
      <c r="H5" s="4"/>
      <c r="I5" s="3"/>
      <c r="K5" s="4"/>
      <c r="M5" s="3"/>
      <c r="N5" s="4"/>
      <c r="O5" s="3"/>
      <c r="P5" s="4"/>
      <c r="T5" s="3"/>
      <c r="X5" s="15"/>
      <c r="Z5" s="16"/>
      <c r="AC5" s="3"/>
    </row>
    <row r="7" spans="1:30" ht="15" customHeight="1">
      <c r="B7" s="154"/>
      <c r="C7" s="5" t="s">
        <v>416</v>
      </c>
      <c r="D7" s="1290" t="s">
        <v>183</v>
      </c>
      <c r="E7" s="1291"/>
      <c r="F7" s="1299" t="s">
        <v>184</v>
      </c>
      <c r="G7" s="1294"/>
      <c r="H7" s="1300" t="s">
        <v>186</v>
      </c>
      <c r="I7" s="1293" t="s">
        <v>171</v>
      </c>
      <c r="J7" s="1294" t="s">
        <v>172</v>
      </c>
      <c r="K7" s="1295" t="s">
        <v>173</v>
      </c>
      <c r="L7" s="1296"/>
      <c r="M7" s="1292" t="s">
        <v>174</v>
      </c>
      <c r="N7" s="1295" t="s">
        <v>175</v>
      </c>
      <c r="O7" s="1296"/>
      <c r="P7" s="1295" t="s">
        <v>176</v>
      </c>
      <c r="Q7" s="1296"/>
      <c r="R7" s="1292" t="s">
        <v>177</v>
      </c>
      <c r="S7" s="1292" t="s">
        <v>178</v>
      </c>
      <c r="T7" s="1292" t="s">
        <v>179</v>
      </c>
    </row>
    <row r="8" spans="1:30" ht="15" customHeight="1">
      <c r="A8" s="1" t="s">
        <v>145</v>
      </c>
      <c r="B8" s="155" t="s">
        <v>180</v>
      </c>
      <c r="C8" s="5" t="s">
        <v>181</v>
      </c>
      <c r="D8" s="1" t="s">
        <v>145</v>
      </c>
      <c r="E8" s="6" t="s">
        <v>170</v>
      </c>
      <c r="F8" s="1" t="s">
        <v>145</v>
      </c>
      <c r="G8" s="7" t="s">
        <v>170</v>
      </c>
      <c r="H8" s="1301"/>
      <c r="I8" s="1293"/>
      <c r="J8" s="1294"/>
      <c r="K8" s="1297"/>
      <c r="L8" s="1298"/>
      <c r="M8" s="1293"/>
      <c r="N8" s="1297"/>
      <c r="O8" s="1298"/>
      <c r="P8" s="1297"/>
      <c r="Q8" s="1298"/>
      <c r="R8" s="1293"/>
      <c r="S8" s="1293"/>
      <c r="T8" s="1293"/>
    </row>
    <row r="9" spans="1:30" ht="15" customHeight="1">
      <c r="A9" s="124"/>
      <c r="B9" s="144"/>
      <c r="C9" s="140" t="s">
        <v>485</v>
      </c>
      <c r="D9" s="127" t="s">
        <v>182</v>
      </c>
      <c r="E9" s="127"/>
      <c r="F9" s="96"/>
      <c r="G9" s="96"/>
      <c r="H9" s="675" t="s">
        <v>10092</v>
      </c>
      <c r="I9" s="17"/>
      <c r="J9" s="8" t="s">
        <v>210</v>
      </c>
      <c r="K9" s="9"/>
      <c r="L9" s="18"/>
      <c r="M9" s="137" t="s">
        <v>28</v>
      </c>
      <c r="N9" s="9"/>
      <c r="O9" s="18"/>
      <c r="P9" s="9"/>
      <c r="Q9" s="18">
        <v>0.2</v>
      </c>
      <c r="R9" s="676">
        <f>I9*Q9</f>
        <v>0</v>
      </c>
      <c r="S9" s="728">
        <v>16100</v>
      </c>
      <c r="T9" s="176">
        <f>IF(ISERROR(R9*S9),"",ROUND(R9*S9,1))</f>
        <v>0</v>
      </c>
      <c r="AA9" s="15" t="s">
        <v>182</v>
      </c>
      <c r="AB9" s="15" t="s">
        <v>182</v>
      </c>
      <c r="AC9" s="121">
        <v>19</v>
      </c>
    </row>
    <row r="10" spans="1:30" ht="15" customHeight="1">
      <c r="A10" s="124"/>
      <c r="B10" s="144"/>
      <c r="C10" s="1387" t="s">
        <v>475</v>
      </c>
      <c r="D10" s="127" t="s">
        <v>182</v>
      </c>
      <c r="E10" s="127" t="s">
        <v>477</v>
      </c>
      <c r="F10" s="96"/>
      <c r="G10" s="96"/>
      <c r="H10" s="1280" t="s">
        <v>476</v>
      </c>
      <c r="I10" s="17"/>
      <c r="J10" s="8" t="s">
        <v>210</v>
      </c>
      <c r="K10" s="9"/>
      <c r="L10" s="18"/>
      <c r="M10" s="137" t="s">
        <v>28</v>
      </c>
      <c r="N10" s="9"/>
      <c r="O10" s="18"/>
      <c r="P10" s="9"/>
      <c r="Q10" s="18">
        <v>20</v>
      </c>
      <c r="R10" s="676">
        <f>I10*Q10</f>
        <v>0</v>
      </c>
      <c r="S10" s="728">
        <v>16100</v>
      </c>
      <c r="T10" s="176">
        <f>IF(ISERROR(R10*S10),"",ROUND(R10*S10,1))</f>
        <v>0</v>
      </c>
      <c r="AA10" s="15" t="s">
        <v>182</v>
      </c>
      <c r="AB10" s="15" t="s">
        <v>182</v>
      </c>
      <c r="AC10" s="121">
        <v>27</v>
      </c>
    </row>
    <row r="11" spans="1:30" ht="15" customHeight="1">
      <c r="A11" s="124"/>
      <c r="B11" s="144"/>
      <c r="C11" s="1388"/>
      <c r="D11" s="127" t="s">
        <v>182</v>
      </c>
      <c r="E11" s="127" t="s">
        <v>478</v>
      </c>
      <c r="F11" s="96"/>
      <c r="G11" s="96"/>
      <c r="H11" s="1390"/>
      <c r="I11" s="17"/>
      <c r="J11" s="8" t="s">
        <v>210</v>
      </c>
      <c r="K11" s="9"/>
      <c r="L11" s="18"/>
      <c r="M11" s="137" t="s">
        <v>28</v>
      </c>
      <c r="N11" s="9"/>
      <c r="O11" s="18"/>
      <c r="P11" s="9"/>
      <c r="Q11" s="18">
        <v>200</v>
      </c>
      <c r="R11" s="676">
        <f>I11*Q11</f>
        <v>0</v>
      </c>
      <c r="S11" s="728">
        <v>16100</v>
      </c>
      <c r="T11" s="676">
        <f>IF(ISERROR(R11*S11),"",ROUND(R11*S11,1))</f>
        <v>0</v>
      </c>
      <c r="AA11" s="15" t="s">
        <v>182</v>
      </c>
      <c r="AB11" s="15" t="s">
        <v>182</v>
      </c>
      <c r="AC11" s="121">
        <v>1</v>
      </c>
    </row>
    <row r="12" spans="1:30" ht="15" customHeight="1">
      <c r="A12" s="124"/>
      <c r="B12" s="144"/>
      <c r="C12" s="1388"/>
      <c r="D12" s="127" t="s">
        <v>182</v>
      </c>
      <c r="E12" s="127" t="s">
        <v>479</v>
      </c>
      <c r="F12" s="96"/>
      <c r="G12" s="96"/>
      <c r="H12" s="1390"/>
      <c r="I12" s="17"/>
      <c r="J12" s="8" t="s">
        <v>210</v>
      </c>
      <c r="K12" s="9"/>
      <c r="L12" s="18"/>
      <c r="M12" s="137" t="s">
        <v>28</v>
      </c>
      <c r="N12" s="9"/>
      <c r="O12" s="18"/>
      <c r="P12" s="9"/>
      <c r="Q12" s="123">
        <v>30</v>
      </c>
      <c r="R12" s="676">
        <f>I12*Q12</f>
        <v>0</v>
      </c>
      <c r="S12" s="728">
        <v>16100</v>
      </c>
      <c r="T12" s="176">
        <f>IF(ISERROR(R12*S12),"",ROUND(R12*S12,1))</f>
        <v>0</v>
      </c>
      <c r="AA12" s="15" t="s">
        <v>182</v>
      </c>
      <c r="AB12" s="15" t="s">
        <v>182</v>
      </c>
      <c r="AC12" s="109" t="s">
        <v>28</v>
      </c>
    </row>
    <row r="13" spans="1:30" ht="15" customHeight="1">
      <c r="A13" s="124"/>
      <c r="B13" s="144"/>
      <c r="C13" s="1389"/>
      <c r="D13" s="127" t="s">
        <v>182</v>
      </c>
      <c r="E13" s="127" t="s">
        <v>480</v>
      </c>
      <c r="F13" s="96"/>
      <c r="G13" s="96"/>
      <c r="H13" s="1391"/>
      <c r="I13" s="17"/>
      <c r="J13" s="8" t="s">
        <v>210</v>
      </c>
      <c r="K13" s="9"/>
      <c r="L13" s="18"/>
      <c r="M13" s="137" t="s">
        <v>28</v>
      </c>
      <c r="N13" s="9"/>
      <c r="O13" s="18"/>
      <c r="P13" s="9"/>
      <c r="Q13" s="18">
        <v>300</v>
      </c>
      <c r="R13" s="676">
        <f>I13*Q13</f>
        <v>0</v>
      </c>
      <c r="S13" s="728">
        <v>16100</v>
      </c>
      <c r="T13" s="176">
        <f>IF(ISERROR(R13*S13),"",ROUND(R13*S13,1))</f>
        <v>0</v>
      </c>
      <c r="AA13" s="15" t="s">
        <v>182</v>
      </c>
      <c r="AB13" s="15" t="s">
        <v>182</v>
      </c>
      <c r="AC13" s="121">
        <v>1000</v>
      </c>
    </row>
    <row r="14" spans="1:30" ht="15" customHeight="1">
      <c r="L14" s="10"/>
      <c r="M14" s="62"/>
      <c r="Q14" s="10" t="s">
        <v>185</v>
      </c>
      <c r="R14" s="192">
        <f>SUM(R9:R13)</f>
        <v>0</v>
      </c>
      <c r="S14" s="109" t="s">
        <v>54</v>
      </c>
      <c r="T14" s="193">
        <f>SUM(T9:T13)</f>
        <v>0</v>
      </c>
      <c r="AA14" s="15"/>
      <c r="AB14" s="15"/>
      <c r="AC14" s="15"/>
      <c r="AD14" s="110" t="s">
        <v>55</v>
      </c>
    </row>
    <row r="15" spans="1:30" ht="15" customHeight="1">
      <c r="AA15" s="15"/>
      <c r="AB15" s="15"/>
      <c r="AC15" s="15"/>
    </row>
    <row r="16" spans="1:30" ht="15" customHeight="1">
      <c r="AA16" s="15"/>
      <c r="AB16" s="15"/>
      <c r="AC16" s="15"/>
    </row>
    <row r="17" spans="27:29" ht="15" customHeight="1">
      <c r="AA17" s="15"/>
      <c r="AB17" s="15"/>
      <c r="AC17" s="15"/>
    </row>
    <row r="18" spans="27:29" ht="15" customHeight="1">
      <c r="AA18" s="15"/>
      <c r="AB18" s="15"/>
      <c r="AC18" s="15"/>
    </row>
    <row r="19" spans="27:29" ht="15" customHeight="1">
      <c r="AA19" s="15"/>
      <c r="AB19" s="15"/>
      <c r="AC19" s="15"/>
    </row>
    <row r="20" spans="27:29" ht="15" customHeight="1">
      <c r="AA20" s="15"/>
      <c r="AB20" s="15"/>
      <c r="AC20" s="15"/>
    </row>
    <row r="21" spans="27:29" ht="15" customHeight="1">
      <c r="AA21" s="15"/>
      <c r="AB21" s="15"/>
      <c r="AC21" s="15"/>
    </row>
    <row r="22" spans="27:29" ht="15" customHeight="1">
      <c r="AA22" s="15"/>
      <c r="AB22" s="15"/>
      <c r="AC22" s="15"/>
    </row>
    <row r="23" spans="27:29" ht="15" customHeight="1">
      <c r="AA23" s="15"/>
      <c r="AB23" s="15"/>
      <c r="AC23" s="15"/>
    </row>
    <row r="24" spans="27:29" ht="15" customHeight="1">
      <c r="AA24" s="15"/>
      <c r="AB24" s="15"/>
      <c r="AC24" s="15"/>
    </row>
    <row r="25" spans="27:29" ht="15" customHeight="1">
      <c r="AA25" s="15"/>
      <c r="AB25" s="15"/>
      <c r="AC25" s="15"/>
    </row>
    <row r="26" spans="27:29" ht="15" customHeight="1">
      <c r="AA26" s="15"/>
      <c r="AB26" s="15"/>
      <c r="AC26" s="15"/>
    </row>
    <row r="27" spans="27:29" ht="15" customHeight="1">
      <c r="AA27" s="15"/>
      <c r="AB27" s="15"/>
      <c r="AC27" s="15"/>
    </row>
    <row r="28" spans="27:29" ht="15" customHeight="1">
      <c r="AA28" s="15"/>
      <c r="AB28" s="15"/>
      <c r="AC28" s="15"/>
    </row>
    <row r="29" spans="27:29" ht="15" customHeight="1">
      <c r="AA29" s="15"/>
      <c r="AB29" s="15"/>
      <c r="AC29" s="15"/>
    </row>
    <row r="30" spans="27:29" ht="15" customHeight="1">
      <c r="AA30" s="15"/>
      <c r="AB30" s="15"/>
      <c r="AC30" s="15"/>
    </row>
  </sheetData>
  <sheetProtection password="E4BE" sheet="1" formatCells="0"/>
  <mergeCells count="14">
    <mergeCell ref="S7:S8"/>
    <mergeCell ref="T7:T8"/>
    <mergeCell ref="C10:C13"/>
    <mergeCell ref="H10:H13"/>
    <mergeCell ref="M7:M8"/>
    <mergeCell ref="D7:E7"/>
    <mergeCell ref="F7:G7"/>
    <mergeCell ref="H7:H8"/>
    <mergeCell ref="I7:I8"/>
    <mergeCell ref="J7:J8"/>
    <mergeCell ref="K7:L8"/>
    <mergeCell ref="N7:O8"/>
    <mergeCell ref="P7:Q8"/>
    <mergeCell ref="R7:R8"/>
  </mergeCells>
  <phoneticPr fontId="2"/>
  <dataValidations count="1">
    <dataValidation type="list" allowBlank="1" showInputMessage="1" showErrorMessage="1" sqref="D5" xr:uid="{13797B49-5F8B-4667-BA3E-8105554E8697}">
      <formula1>$Y$3:$Y$4</formula1>
    </dataValidation>
  </dataValidations>
  <printOptions horizontalCentered="1"/>
  <pageMargins left="0.59055118110236227" right="0.59055118110236227" top="0.98425196850393704" bottom="0.78740157480314965" header="0.51181102362204722" footer="0.51181102362204722"/>
  <pageSetup paperSize="9" scale="74" fitToHeight="2" pageOrder="overThenDown" orientation="landscape" r:id="rId1"/>
  <headerFooter alignWithMargins="0"/>
  <drawing r:id="rId2"/>
  <legacyDrawing r:id="rId3"/>
  <controls>
    <mc:AlternateContent xmlns:mc="http://schemas.openxmlformats.org/markup-compatibility/2006">
      <mc:Choice Requires="x14">
        <control shapeId="34817" r:id="rId4" name="cmdUnLock">
          <controlPr defaultSize="0" print="0" autoLine="0" r:id="rId5">
            <anchor moveWithCells="1" sizeWithCells="1">
              <from>
                <xdr:col>17</xdr:col>
                <xdr:colOff>584200</xdr:colOff>
                <xdr:row>0</xdr:row>
                <xdr:rowOff>95250</xdr:rowOff>
              </from>
              <to>
                <xdr:col>29</xdr:col>
                <xdr:colOff>234950</xdr:colOff>
                <xdr:row>2</xdr:row>
                <xdr:rowOff>50800</xdr:rowOff>
              </to>
            </anchor>
          </controlPr>
        </control>
      </mc:Choice>
      <mc:Fallback>
        <control shapeId="34817" r:id="rId4" name="cmdUnLock"/>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FA33-3216-4721-8262-7DB98948753C}">
  <sheetPr codeName="Sheet1"/>
  <dimension ref="B1:G19"/>
  <sheetViews>
    <sheetView view="pageBreakPreview" zoomScale="80" zoomScaleNormal="55" zoomScaleSheetLayoutView="80" workbookViewId="0"/>
  </sheetViews>
  <sheetFormatPr defaultColWidth="9" defaultRowHeight="13"/>
  <cols>
    <col min="1" max="1" width="1.90625" customWidth="1"/>
    <col min="2" max="2" width="10" customWidth="1"/>
    <col min="3" max="3" width="21.90625" customWidth="1"/>
    <col min="4" max="4" width="48.08984375" customWidth="1"/>
    <col min="5" max="5" width="13.453125" customWidth="1"/>
    <col min="6" max="6" width="40.7265625" customWidth="1"/>
  </cols>
  <sheetData>
    <row r="1" spans="2:7">
      <c r="B1" t="s">
        <v>249</v>
      </c>
    </row>
    <row r="2" spans="2:7">
      <c r="G2" t="s">
        <v>1519</v>
      </c>
    </row>
    <row r="3" spans="2:7">
      <c r="B3" t="s">
        <v>398</v>
      </c>
      <c r="G3" t="s">
        <v>1520</v>
      </c>
    </row>
    <row r="4" spans="2:7" ht="219.75" customHeight="1">
      <c r="B4" s="907"/>
      <c r="C4" s="908"/>
      <c r="D4" s="908"/>
      <c r="E4" s="909"/>
      <c r="F4" s="367"/>
    </row>
    <row r="5" spans="2:7" ht="19.5" customHeight="1">
      <c r="B5" s="914" t="s">
        <v>1526</v>
      </c>
      <c r="C5" s="915"/>
      <c r="D5" s="915"/>
      <c r="E5" s="916"/>
      <c r="F5" s="367"/>
    </row>
    <row r="6" spans="2:7" ht="13.5" customHeight="1">
      <c r="B6" s="374"/>
      <c r="C6" s="368" t="s">
        <v>1523</v>
      </c>
      <c r="D6" s="369"/>
      <c r="E6" s="370"/>
      <c r="F6" s="367"/>
    </row>
    <row r="7" spans="2:7" ht="13.5" customHeight="1">
      <c r="B7" s="375"/>
      <c r="C7" s="368" t="s">
        <v>1524</v>
      </c>
      <c r="D7" s="369"/>
      <c r="E7" s="370"/>
      <c r="F7" s="367"/>
    </row>
    <row r="8" spans="2:7" ht="13.5" customHeight="1">
      <c r="B8" s="376"/>
      <c r="C8" s="368" t="s">
        <v>1527</v>
      </c>
      <c r="D8" s="369"/>
      <c r="E8" s="370"/>
      <c r="F8" s="367"/>
    </row>
    <row r="9" spans="2:7" ht="13.5" customHeight="1">
      <c r="B9" s="375"/>
      <c r="C9" s="368" t="s">
        <v>1525</v>
      </c>
      <c r="D9" s="369"/>
      <c r="E9" s="370"/>
      <c r="F9" s="367"/>
    </row>
    <row r="10" spans="2:7" ht="13.5" customHeight="1">
      <c r="B10" s="375"/>
      <c r="C10" s="368" t="s">
        <v>1528</v>
      </c>
      <c r="D10" s="919"/>
      <c r="E10" s="920"/>
      <c r="F10" s="367"/>
    </row>
    <row r="11" spans="2:7" ht="13.5" customHeight="1">
      <c r="B11" s="371"/>
      <c r="C11" s="372"/>
      <c r="D11" s="921"/>
      <c r="E11" s="922"/>
      <c r="F11" s="367"/>
    </row>
    <row r="12" spans="2:7" ht="17.25" customHeight="1">
      <c r="B12" s="910" t="s">
        <v>1522</v>
      </c>
      <c r="C12" s="910"/>
      <c r="D12" s="910"/>
      <c r="E12" s="910"/>
      <c r="F12" s="367"/>
    </row>
    <row r="13" spans="2:7" ht="27" customHeight="1">
      <c r="B13" s="911"/>
      <c r="C13" s="912"/>
      <c r="D13" s="912"/>
      <c r="E13" s="913"/>
      <c r="F13" s="367"/>
    </row>
    <row r="14" spans="2:7" ht="18.75" customHeight="1">
      <c r="B14" s="917" t="s">
        <v>1521</v>
      </c>
      <c r="C14" s="917"/>
      <c r="D14" s="918"/>
      <c r="E14" s="310"/>
      <c r="F14" s="367"/>
    </row>
    <row r="15" spans="2:7" ht="17.25" customHeight="1">
      <c r="B15" s="373" t="s">
        <v>276</v>
      </c>
      <c r="C15" s="373"/>
      <c r="D15" s="373"/>
      <c r="E15" s="373"/>
      <c r="F15" s="373"/>
    </row>
    <row r="16" spans="2:7" ht="17.25" customHeight="1">
      <c r="B16" s="373"/>
      <c r="C16" s="373"/>
      <c r="D16" s="373"/>
      <c r="E16" s="373"/>
      <c r="F16" s="373"/>
    </row>
    <row r="17" spans="2:6">
      <c r="B17" t="s">
        <v>400</v>
      </c>
    </row>
    <row r="18" spans="2:6" ht="357.75" customHeight="1">
      <c r="B18" s="911"/>
      <c r="C18" s="912"/>
      <c r="D18" s="912"/>
      <c r="E18" s="913"/>
      <c r="F18" s="367"/>
    </row>
    <row r="19" spans="2:6">
      <c r="B19" s="373" t="s">
        <v>276</v>
      </c>
      <c r="C19" s="373"/>
      <c r="D19" s="373"/>
      <c r="E19" s="373"/>
      <c r="F19" s="373"/>
    </row>
  </sheetData>
  <sheetProtection password="E4BE" sheet="1" formatCells="0" autoFilter="0"/>
  <mergeCells count="7">
    <mergeCell ref="B4:E4"/>
    <mergeCell ref="B12:E12"/>
    <mergeCell ref="B13:E13"/>
    <mergeCell ref="B18:E18"/>
    <mergeCell ref="B5:E5"/>
    <mergeCell ref="B14:D14"/>
    <mergeCell ref="D10:E11"/>
  </mergeCells>
  <phoneticPr fontId="2"/>
  <dataValidations count="1">
    <dataValidation type="list" allowBlank="1" showInputMessage="1" showErrorMessage="1" sqref="E14" xr:uid="{5AAE2CEA-95DE-4148-9AB1-7E97EB4077D3}">
      <formula1>$G$2:$G$3</formula1>
    </dataValidation>
  </dataValidations>
  <printOptions horizontalCentered="1"/>
  <pageMargins left="0.59055118110236227" right="0.59055118110236227" top="0.98425196850393704" bottom="0.78740157480314965" header="0.51181102362204722" footer="0.51181102362204722"/>
  <pageSetup paperSize="9" scale="74"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7AA8-972D-4D22-A936-F9F3373FF371}">
  <sheetPr codeName="Sheet9">
    <pageSetUpPr fitToPage="1"/>
  </sheetPr>
  <dimension ref="A2:M64"/>
  <sheetViews>
    <sheetView view="pageBreakPreview" zoomScale="80" zoomScaleNormal="55" zoomScaleSheetLayoutView="80" workbookViewId="0">
      <selection activeCell="G18" sqref="G18"/>
    </sheetView>
  </sheetViews>
  <sheetFormatPr defaultColWidth="4" defaultRowHeight="13"/>
  <cols>
    <col min="1" max="1" width="1.26953125" style="33" customWidth="1"/>
    <col min="2" max="2" width="28.36328125" style="33" customWidth="1"/>
    <col min="3" max="9" width="10.26953125" style="33" customWidth="1"/>
    <col min="10" max="10" width="12.08984375" style="33" customWidth="1"/>
    <col min="11" max="12" width="4" style="33"/>
    <col min="13" max="13" width="5.453125" style="33" bestFit="1" customWidth="1"/>
    <col min="14" max="16384" width="4" style="33"/>
  </cols>
  <sheetData>
    <row r="2" spans="1:13">
      <c r="A2" s="41" t="s">
        <v>421</v>
      </c>
    </row>
    <row r="4" spans="1:13" ht="16">
      <c r="A4" s="33" t="s">
        <v>403</v>
      </c>
      <c r="C4" s="219" t="s">
        <v>404</v>
      </c>
      <c r="D4" s="226">
        <v>2025</v>
      </c>
      <c r="E4" s="33" t="s">
        <v>14</v>
      </c>
      <c r="H4" s="34"/>
      <c r="I4" s="34"/>
      <c r="J4" s="34" t="s">
        <v>154</v>
      </c>
      <c r="K4" s="166" t="s">
        <v>483</v>
      </c>
    </row>
    <row r="5" spans="1:13" ht="13.5" customHeight="1">
      <c r="A5" s="856" t="s">
        <v>250</v>
      </c>
      <c r="B5" s="926"/>
      <c r="C5" s="925" t="s">
        <v>251</v>
      </c>
      <c r="D5" s="925" t="s">
        <v>252</v>
      </c>
      <c r="E5" s="925" t="s">
        <v>378</v>
      </c>
      <c r="F5" s="925" t="s">
        <v>150</v>
      </c>
      <c r="G5" s="925" t="s">
        <v>153</v>
      </c>
      <c r="H5" s="925" t="s">
        <v>253</v>
      </c>
      <c r="I5" s="924" t="s">
        <v>472</v>
      </c>
      <c r="J5" s="928" t="s">
        <v>185</v>
      </c>
    </row>
    <row r="6" spans="1:13">
      <c r="A6" s="867"/>
      <c r="B6" s="927"/>
      <c r="C6" s="878"/>
      <c r="D6" s="878"/>
      <c r="E6" s="878"/>
      <c r="F6" s="878"/>
      <c r="G6" s="878"/>
      <c r="H6" s="878"/>
      <c r="I6" s="845"/>
      <c r="J6" s="929"/>
    </row>
    <row r="7" spans="1:13" ht="15" customHeight="1">
      <c r="A7" s="156"/>
      <c r="B7" s="157" t="s">
        <v>425</v>
      </c>
      <c r="C7" s="211">
        <f>SUM('【基準年】集計結果表 CO2'!T9:T40)+('【基準年】集計結果表 CO2'!T66)+('【基準年】集計結果表 CO2'!T79)</f>
        <v>0</v>
      </c>
      <c r="D7" s="211"/>
      <c r="E7" s="211"/>
      <c r="F7" s="211"/>
      <c r="G7" s="211"/>
      <c r="H7" s="211"/>
      <c r="I7" s="625"/>
      <c r="J7" s="168">
        <f t="shared" ref="J7:J62" si="0">SUM(C7:I7)</f>
        <v>0</v>
      </c>
      <c r="M7" s="33">
        <v>2013</v>
      </c>
    </row>
    <row r="8" spans="1:13" ht="15" customHeight="1">
      <c r="A8" s="156"/>
      <c r="B8" s="157" t="s">
        <v>41</v>
      </c>
      <c r="C8" s="211">
        <f>SUM('【基準年】集計結果表 CO2'!T67:T75)</f>
        <v>0</v>
      </c>
      <c r="D8" s="211"/>
      <c r="E8" s="211"/>
      <c r="F8" s="211"/>
      <c r="G8" s="211"/>
      <c r="H8" s="211"/>
      <c r="I8" s="625"/>
      <c r="J8" s="168">
        <f t="shared" si="0"/>
        <v>0</v>
      </c>
      <c r="M8" s="33">
        <v>2014</v>
      </c>
    </row>
    <row r="9" spans="1:13" ht="15" customHeight="1">
      <c r="A9" s="156"/>
      <c r="B9" s="157" t="s">
        <v>162</v>
      </c>
      <c r="C9" s="211">
        <f>SUM('【基準年】集計結果表 CO2'!T60:T65)</f>
        <v>0</v>
      </c>
      <c r="D9" s="211"/>
      <c r="E9" s="211"/>
      <c r="F9" s="211"/>
      <c r="G9" s="211"/>
      <c r="H9" s="211"/>
      <c r="I9" s="625"/>
      <c r="J9" s="168">
        <f t="shared" si="0"/>
        <v>0</v>
      </c>
      <c r="M9" s="33">
        <v>2015</v>
      </c>
    </row>
    <row r="10" spans="1:13" ht="30" customHeight="1">
      <c r="A10" s="156"/>
      <c r="B10" s="157" t="s">
        <v>56</v>
      </c>
      <c r="C10" s="626"/>
      <c r="D10" s="211">
        <f>SUM('【基準年】集計結果表 CH4'!T9:T64)</f>
        <v>0</v>
      </c>
      <c r="E10" s="211">
        <f>SUM('【基準年】集計結果表 N2O'!T9:T59)</f>
        <v>0</v>
      </c>
      <c r="F10" s="211"/>
      <c r="G10" s="211"/>
      <c r="H10" s="211"/>
      <c r="I10" s="625"/>
      <c r="J10" s="168">
        <f t="shared" si="0"/>
        <v>0</v>
      </c>
      <c r="M10" s="33">
        <v>2016</v>
      </c>
    </row>
    <row r="11" spans="1:13" ht="35.25" customHeight="1">
      <c r="A11" s="156"/>
      <c r="B11" s="157" t="s">
        <v>8043</v>
      </c>
      <c r="C11" s="753"/>
      <c r="D11" s="211">
        <f>'【基準年】集計結果表 CH4'!T66</f>
        <v>0</v>
      </c>
      <c r="E11" s="211"/>
      <c r="F11" s="211"/>
      <c r="G11" s="211"/>
      <c r="H11" s="211"/>
      <c r="I11" s="625"/>
      <c r="J11" s="168">
        <f t="shared" si="0"/>
        <v>0</v>
      </c>
      <c r="M11" s="33">
        <v>2017</v>
      </c>
    </row>
    <row r="12" spans="1:13" ht="15" customHeight="1">
      <c r="A12" s="156"/>
      <c r="B12" s="157" t="s">
        <v>8133</v>
      </c>
      <c r="C12" s="211">
        <f>'【基準年】集計結果表 CO2'!$T$97</f>
        <v>0</v>
      </c>
      <c r="D12" s="211"/>
      <c r="E12" s="211"/>
      <c r="F12" s="211"/>
      <c r="G12" s="211"/>
      <c r="H12" s="211"/>
      <c r="I12" s="625"/>
      <c r="J12" s="168">
        <f t="shared" si="0"/>
        <v>0</v>
      </c>
      <c r="M12" s="33">
        <v>2018</v>
      </c>
    </row>
    <row r="13" spans="1:13" ht="15" customHeight="1">
      <c r="A13" s="156"/>
      <c r="B13" s="157" t="s">
        <v>426</v>
      </c>
      <c r="C13" s="211">
        <f>SUM('【基準年】集計結果表 CO2'!T98:T99)</f>
        <v>0</v>
      </c>
      <c r="D13" s="211"/>
      <c r="E13" s="211"/>
      <c r="F13" s="211"/>
      <c r="G13" s="211"/>
      <c r="H13" s="211"/>
      <c r="I13" s="625"/>
      <c r="J13" s="168">
        <f t="shared" si="0"/>
        <v>0</v>
      </c>
      <c r="M13" s="33">
        <v>2019</v>
      </c>
    </row>
    <row r="14" spans="1:13" ht="15" customHeight="1">
      <c r="A14" s="156"/>
      <c r="B14" s="165" t="s">
        <v>8044</v>
      </c>
      <c r="C14" s="211">
        <f>SUM('【基準年】集計結果表 CO2'!T100:T107)</f>
        <v>0</v>
      </c>
      <c r="D14" s="211"/>
      <c r="E14" s="211"/>
      <c r="F14" s="211"/>
      <c r="G14" s="211"/>
      <c r="H14" s="211"/>
      <c r="I14" s="625"/>
      <c r="J14" s="168">
        <f t="shared" si="0"/>
        <v>0</v>
      </c>
      <c r="M14" s="33">
        <v>2020</v>
      </c>
    </row>
    <row r="15" spans="1:13" ht="15" customHeight="1">
      <c r="A15" s="156"/>
      <c r="B15" s="157" t="s">
        <v>8045</v>
      </c>
      <c r="C15" s="211">
        <f>SUM('【基準年】集計結果表 CO2'!T108:T111)</f>
        <v>0</v>
      </c>
      <c r="D15" s="211"/>
      <c r="E15" s="211"/>
      <c r="F15" s="211"/>
      <c r="G15" s="211"/>
      <c r="H15" s="211"/>
      <c r="I15" s="625"/>
      <c r="J15" s="168">
        <f t="shared" si="0"/>
        <v>0</v>
      </c>
      <c r="M15" s="33">
        <v>2021</v>
      </c>
    </row>
    <row r="16" spans="1:13" ht="15" customHeight="1">
      <c r="A16" s="156"/>
      <c r="B16" s="157" t="s">
        <v>428</v>
      </c>
      <c r="C16" s="211">
        <f>SUM('【基準年】集計結果表 CO2'!T112:T116)</f>
        <v>0</v>
      </c>
      <c r="D16" s="211"/>
      <c r="E16" s="211"/>
      <c r="F16" s="211"/>
      <c r="G16" s="211"/>
      <c r="H16" s="211"/>
      <c r="I16" s="625"/>
      <c r="J16" s="168">
        <f t="shared" si="0"/>
        <v>0</v>
      </c>
      <c r="M16" s="33">
        <v>2022</v>
      </c>
    </row>
    <row r="17" spans="1:13" ht="15" customHeight="1">
      <c r="A17" s="156"/>
      <c r="B17" s="157" t="s">
        <v>8142</v>
      </c>
      <c r="C17" s="211">
        <f>SUM('【基準年】集計結果表 CO2'!T117)</f>
        <v>0</v>
      </c>
      <c r="D17" s="211"/>
      <c r="E17" s="211"/>
      <c r="F17" s="211"/>
      <c r="G17" s="211"/>
      <c r="H17" s="211"/>
      <c r="I17" s="625"/>
      <c r="J17" s="168"/>
    </row>
    <row r="18" spans="1:13" ht="15" customHeight="1">
      <c r="A18" s="156"/>
      <c r="B18" s="157" t="s">
        <v>8143</v>
      </c>
      <c r="C18" s="211">
        <f>SUM('【基準年】集計結果表 CO2'!T118:T119)</f>
        <v>0</v>
      </c>
      <c r="D18" s="211"/>
      <c r="E18" s="211"/>
      <c r="F18" s="211"/>
      <c r="G18" s="211"/>
      <c r="H18" s="211"/>
      <c r="I18" s="625"/>
      <c r="J18" s="168"/>
    </row>
    <row r="19" spans="1:13" ht="15" customHeight="1">
      <c r="A19" s="156"/>
      <c r="B19" s="157" t="s">
        <v>427</v>
      </c>
      <c r="C19" s="211">
        <f>'【基準年】集計結果表 CO2'!T120</f>
        <v>0</v>
      </c>
      <c r="D19" s="211"/>
      <c r="E19" s="211"/>
      <c r="F19" s="211"/>
      <c r="G19" s="211"/>
      <c r="H19" s="211"/>
      <c r="I19" s="625"/>
      <c r="J19" s="168">
        <f t="shared" si="0"/>
        <v>0</v>
      </c>
      <c r="M19" s="33">
        <v>2023</v>
      </c>
    </row>
    <row r="20" spans="1:13" ht="15" customHeight="1">
      <c r="A20" s="156"/>
      <c r="B20" s="157" t="s">
        <v>8046</v>
      </c>
      <c r="C20" s="211">
        <f>SUM('【基準年】集計結果表 CO2'!T121:T122)</f>
        <v>0</v>
      </c>
      <c r="D20" s="211"/>
      <c r="E20" s="211"/>
      <c r="F20" s="211"/>
      <c r="G20" s="211"/>
      <c r="H20" s="211"/>
      <c r="I20" s="625"/>
      <c r="J20" s="168">
        <f t="shared" si="0"/>
        <v>0</v>
      </c>
      <c r="M20" s="33">
        <v>2024</v>
      </c>
    </row>
    <row r="21" spans="1:13" ht="15" customHeight="1">
      <c r="A21" s="156"/>
      <c r="B21" s="157" t="s">
        <v>8047</v>
      </c>
      <c r="C21" s="211">
        <f>SUM('【基準年】集計結果表 CO2'!T123:T135)</f>
        <v>0</v>
      </c>
      <c r="D21" s="211">
        <f>SUM('【基準年】集計結果表 CH4'!T96:T100)</f>
        <v>0</v>
      </c>
      <c r="E21" s="211"/>
      <c r="F21" s="211"/>
      <c r="G21" s="211"/>
      <c r="H21" s="211"/>
      <c r="I21" s="625"/>
      <c r="J21" s="168">
        <f t="shared" si="0"/>
        <v>0</v>
      </c>
      <c r="M21" s="33">
        <v>2025</v>
      </c>
    </row>
    <row r="22" spans="1:13" ht="15" customHeight="1">
      <c r="A22" s="156"/>
      <c r="B22" s="157" t="s">
        <v>8048</v>
      </c>
      <c r="C22" s="211">
        <f>'【基準年】集計結果表 CO2'!T136</f>
        <v>0</v>
      </c>
      <c r="D22" s="211"/>
      <c r="E22" s="211"/>
      <c r="F22" s="211"/>
      <c r="G22" s="211"/>
      <c r="H22" s="211"/>
      <c r="I22" s="625"/>
      <c r="J22" s="168">
        <f t="shared" si="0"/>
        <v>0</v>
      </c>
      <c r="M22" s="33">
        <v>2026</v>
      </c>
    </row>
    <row r="23" spans="1:13" ht="15" customHeight="1">
      <c r="A23" s="156"/>
      <c r="B23" s="157" t="s">
        <v>8049</v>
      </c>
      <c r="C23" s="211">
        <f>'【基準年】集計結果表 CO2'!T137</f>
        <v>0</v>
      </c>
      <c r="D23" s="211"/>
      <c r="E23" s="211"/>
      <c r="F23" s="211"/>
      <c r="G23" s="211"/>
      <c r="H23" s="211"/>
      <c r="I23" s="625"/>
      <c r="J23" s="168">
        <f t="shared" si="0"/>
        <v>0</v>
      </c>
      <c r="M23" s="33">
        <v>2027</v>
      </c>
    </row>
    <row r="24" spans="1:13" ht="15" customHeight="1">
      <c r="A24" s="156"/>
      <c r="B24" s="157" t="s">
        <v>8050</v>
      </c>
      <c r="C24" s="211">
        <f>SUM('【基準年】集計結果表 CO2'!T138:T139)</f>
        <v>0</v>
      </c>
      <c r="D24" s="211"/>
      <c r="E24" s="211"/>
      <c r="F24" s="211"/>
      <c r="G24" s="211"/>
      <c r="H24" s="211"/>
      <c r="I24" s="625"/>
      <c r="J24" s="168">
        <f t="shared" si="0"/>
        <v>0</v>
      </c>
      <c r="M24" s="33">
        <v>2028</v>
      </c>
    </row>
    <row r="25" spans="1:13" ht="15" customHeight="1">
      <c r="A25" s="156"/>
      <c r="B25" s="165" t="s">
        <v>8051</v>
      </c>
      <c r="C25" s="211">
        <f>SUM('【基準年】集計結果表 CO2'!T140:T141)</f>
        <v>0</v>
      </c>
      <c r="D25" s="211"/>
      <c r="E25" s="211"/>
      <c r="F25" s="211"/>
      <c r="G25" s="211"/>
      <c r="H25" s="211"/>
      <c r="I25" s="625"/>
      <c r="J25" s="168">
        <f t="shared" si="0"/>
        <v>0</v>
      </c>
      <c r="M25" s="33">
        <v>2029</v>
      </c>
    </row>
    <row r="26" spans="1:13" ht="15" customHeight="1">
      <c r="A26" s="156"/>
      <c r="B26" s="157" t="s">
        <v>8052</v>
      </c>
      <c r="C26" s="211">
        <f>SUM('【基準年】集計結果表 CO2'!T142:T144)</f>
        <v>0</v>
      </c>
      <c r="D26" s="211"/>
      <c r="E26" s="211"/>
      <c r="F26" s="211"/>
      <c r="G26" s="211"/>
      <c r="H26" s="211"/>
      <c r="I26" s="625"/>
      <c r="J26" s="168">
        <f t="shared" si="0"/>
        <v>0</v>
      </c>
      <c r="M26" s="33">
        <v>2030</v>
      </c>
    </row>
    <row r="27" spans="1:13" ht="15" customHeight="1">
      <c r="A27" s="156"/>
      <c r="B27" s="157" t="s">
        <v>8053</v>
      </c>
      <c r="C27" s="211">
        <f>'【基準年】集計結果表 CO2'!T145</f>
        <v>0</v>
      </c>
      <c r="D27" s="211"/>
      <c r="E27" s="211"/>
      <c r="F27" s="211"/>
      <c r="G27" s="211"/>
      <c r="H27" s="211"/>
      <c r="I27" s="625"/>
      <c r="J27" s="168">
        <f t="shared" si="0"/>
        <v>0</v>
      </c>
    </row>
    <row r="28" spans="1:13" ht="15" customHeight="1">
      <c r="A28" s="156"/>
      <c r="B28" s="157" t="s">
        <v>8054</v>
      </c>
      <c r="C28" s="211">
        <f>SUM('【基準年】集計結果表 CO2'!T146:T147)</f>
        <v>0</v>
      </c>
      <c r="D28" s="211"/>
      <c r="E28" s="211"/>
      <c r="F28" s="211"/>
      <c r="G28" s="211"/>
      <c r="H28" s="626"/>
      <c r="I28" s="625"/>
      <c r="J28" s="168">
        <f t="shared" si="0"/>
        <v>0</v>
      </c>
    </row>
    <row r="29" spans="1:13" ht="15" customHeight="1">
      <c r="A29" s="156"/>
      <c r="B29" s="157" t="s">
        <v>8055</v>
      </c>
      <c r="C29" s="211">
        <f>'【基準年】集計結果表 CO2'!T148</f>
        <v>0</v>
      </c>
      <c r="D29" s="211"/>
      <c r="E29" s="211"/>
      <c r="F29" s="211"/>
      <c r="G29" s="211"/>
      <c r="H29" s="211"/>
      <c r="I29" s="625"/>
      <c r="J29" s="168">
        <f t="shared" si="0"/>
        <v>0</v>
      </c>
    </row>
    <row r="30" spans="1:13" ht="15" customHeight="1">
      <c r="A30" s="156"/>
      <c r="B30" s="157" t="s">
        <v>8056</v>
      </c>
      <c r="C30" s="211">
        <f>'【基準年】集計結果表 CO2'!T149</f>
        <v>0</v>
      </c>
      <c r="D30" s="211"/>
      <c r="E30" s="211"/>
      <c r="F30" s="211"/>
      <c r="G30" s="211"/>
      <c r="H30" s="211"/>
      <c r="I30" s="625"/>
      <c r="J30" s="168">
        <f t="shared" si="0"/>
        <v>0</v>
      </c>
    </row>
    <row r="31" spans="1:13" ht="15" customHeight="1">
      <c r="A31" s="156"/>
      <c r="B31" s="157" t="s">
        <v>8057</v>
      </c>
      <c r="C31" s="211"/>
      <c r="D31" s="211">
        <f>'【基準年】集計結果表 CH4'!T65</f>
        <v>0</v>
      </c>
      <c r="E31" s="211"/>
      <c r="F31" s="211"/>
      <c r="G31" s="211"/>
      <c r="H31" s="211"/>
      <c r="I31" s="625"/>
      <c r="J31" s="168">
        <f t="shared" si="0"/>
        <v>0</v>
      </c>
    </row>
    <row r="32" spans="1:13" ht="15" customHeight="1">
      <c r="A32" s="156"/>
      <c r="B32" s="157" t="s">
        <v>8058</v>
      </c>
      <c r="C32" s="211"/>
      <c r="D32" s="211">
        <f>'【基準年】集計結果表 CH4'!T71</f>
        <v>0</v>
      </c>
      <c r="E32" s="211">
        <f>'【基準年】集計結果表 N2O'!T60</f>
        <v>0</v>
      </c>
      <c r="F32" s="211"/>
      <c r="G32" s="211"/>
      <c r="H32" s="211"/>
      <c r="I32" s="625"/>
      <c r="J32" s="168">
        <f t="shared" si="0"/>
        <v>0</v>
      </c>
    </row>
    <row r="33" spans="1:10" ht="15" customHeight="1">
      <c r="A33" s="156"/>
      <c r="B33" s="157" t="s">
        <v>8059</v>
      </c>
      <c r="C33" s="211"/>
      <c r="D33" s="211">
        <f>SUM('【基準年】集計結果表 CH4'!T87:T90)</f>
        <v>0</v>
      </c>
      <c r="E33" s="211"/>
      <c r="F33" s="211"/>
      <c r="G33" s="211"/>
      <c r="H33" s="211"/>
      <c r="I33" s="625"/>
      <c r="J33" s="168">
        <f t="shared" si="0"/>
        <v>0</v>
      </c>
    </row>
    <row r="34" spans="1:10" ht="15" customHeight="1">
      <c r="A34" s="156"/>
      <c r="B34" s="157" t="s">
        <v>8060</v>
      </c>
      <c r="C34" s="211"/>
      <c r="D34" s="211">
        <f>SUM('【基準年】集計結果表 CH4'!T92:T94)</f>
        <v>0</v>
      </c>
      <c r="E34" s="211"/>
      <c r="F34" s="211"/>
      <c r="G34" s="211"/>
      <c r="H34" s="211"/>
      <c r="I34" s="625"/>
      <c r="J34" s="168">
        <f t="shared" si="0"/>
        <v>0</v>
      </c>
    </row>
    <row r="35" spans="1:10" ht="27" customHeight="1">
      <c r="A35" s="156"/>
      <c r="B35" s="157" t="s">
        <v>8061</v>
      </c>
      <c r="C35" s="211"/>
      <c r="D35" s="211"/>
      <c r="E35" s="211">
        <f>SUM('【基準年】集計結果表 N2O'!T65:T67)</f>
        <v>0</v>
      </c>
      <c r="F35" s="211"/>
      <c r="G35" s="211"/>
      <c r="H35" s="211"/>
      <c r="I35" s="625"/>
      <c r="J35" s="168">
        <f t="shared" si="0"/>
        <v>0</v>
      </c>
    </row>
    <row r="36" spans="1:10" ht="15" customHeight="1">
      <c r="A36" s="156"/>
      <c r="B36" s="157" t="s">
        <v>78</v>
      </c>
      <c r="C36" s="211"/>
      <c r="D36" s="211"/>
      <c r="E36" s="211">
        <f>'【基準年】集計結果表 N2O'!T68</f>
        <v>0</v>
      </c>
      <c r="F36" s="211"/>
      <c r="G36" s="211"/>
      <c r="H36" s="211"/>
      <c r="I36" s="625"/>
      <c r="J36" s="168">
        <f t="shared" si="0"/>
        <v>0</v>
      </c>
    </row>
    <row r="37" spans="1:10" ht="15" customHeight="1">
      <c r="A37" s="156"/>
      <c r="B37" s="157" t="s">
        <v>8062</v>
      </c>
      <c r="C37" s="211"/>
      <c r="D37" s="211"/>
      <c r="E37" s="211">
        <f>'【基準年】集計結果表 N2O'!T69</f>
        <v>0</v>
      </c>
      <c r="F37" s="211">
        <f>SUM('【基準年】集計結果表 HFC'!T13:T18)</f>
        <v>0</v>
      </c>
      <c r="G37" s="626">
        <f>SUM('【基準年】集計結果表 PFC'!T10:T45)</f>
        <v>0</v>
      </c>
      <c r="H37" s="626">
        <f>SUM('【基準年】集計結果表 SF6'!T11:T14)</f>
        <v>0</v>
      </c>
      <c r="I37" s="626">
        <f>SUM('【基準年】集計結果表 NF3'!T10:T13)</f>
        <v>0</v>
      </c>
      <c r="J37" s="168">
        <f t="shared" si="0"/>
        <v>0</v>
      </c>
    </row>
    <row r="38" spans="1:10" ht="15" customHeight="1">
      <c r="A38" s="156"/>
      <c r="B38" s="157" t="s">
        <v>64</v>
      </c>
      <c r="C38" s="211"/>
      <c r="D38" s="211">
        <f>SUM('【基準年】集計結果表 CH4'!T122:T126)</f>
        <v>0</v>
      </c>
      <c r="E38" s="211">
        <f>SUM('【基準年】集計結果表 N2O'!T86:T90)</f>
        <v>0</v>
      </c>
      <c r="F38" s="211"/>
      <c r="G38" s="211"/>
      <c r="H38" s="211"/>
      <c r="I38" s="625"/>
      <c r="J38" s="168">
        <f t="shared" si="0"/>
        <v>0</v>
      </c>
    </row>
    <row r="39" spans="1:10" ht="15" customHeight="1">
      <c r="A39" s="156"/>
      <c r="B39" s="157" t="s">
        <v>66</v>
      </c>
      <c r="C39" s="211"/>
      <c r="D39" s="211">
        <f>SUM('【基準年】集計結果表 CH4'!T127:T139)</f>
        <v>0</v>
      </c>
      <c r="E39" s="211">
        <f>SUM('【基準年】集計結果表 N2O'!T91:T106)</f>
        <v>0</v>
      </c>
      <c r="F39" s="211"/>
      <c r="G39" s="211"/>
      <c r="H39" s="211"/>
      <c r="I39" s="625"/>
      <c r="J39" s="168">
        <f t="shared" si="0"/>
        <v>0</v>
      </c>
    </row>
    <row r="40" spans="1:10" ht="15" customHeight="1">
      <c r="A40" s="156"/>
      <c r="B40" s="157" t="s">
        <v>8063</v>
      </c>
      <c r="C40" s="211">
        <f>SUM('【基準年】集計結果表 CO2'!T153:T161)+'【基準年】集計結果表 CO2'!T166</f>
        <v>0</v>
      </c>
      <c r="D40" s="211">
        <f>SUM('【基準年】集計結果表 CH4'!T113:T121)</f>
        <v>0</v>
      </c>
      <c r="E40" s="211">
        <f>SUM('【基準年】集計結果表 N2O'!T70:T85)</f>
        <v>0</v>
      </c>
      <c r="F40" s="211"/>
      <c r="G40" s="211"/>
      <c r="H40" s="211"/>
      <c r="I40" s="625"/>
      <c r="J40" s="168">
        <f t="shared" si="0"/>
        <v>0</v>
      </c>
    </row>
    <row r="41" spans="1:10" ht="15" customHeight="1">
      <c r="A41" s="156"/>
      <c r="B41" s="165" t="s">
        <v>82</v>
      </c>
      <c r="C41" s="211"/>
      <c r="D41" s="211"/>
      <c r="E41" s="211"/>
      <c r="F41" s="211">
        <f>'【基準年】集計結果表 HFC'!T9</f>
        <v>0</v>
      </c>
      <c r="G41" s="211"/>
      <c r="H41" s="211"/>
      <c r="I41" s="625"/>
      <c r="J41" s="168">
        <f t="shared" si="0"/>
        <v>0</v>
      </c>
    </row>
    <row r="42" spans="1:10" ht="15" customHeight="1">
      <c r="A42" s="156"/>
      <c r="B42" s="165" t="s">
        <v>85</v>
      </c>
      <c r="C42" s="211"/>
      <c r="D42" s="211"/>
      <c r="E42" s="211"/>
      <c r="F42" s="211">
        <f>'【基準年】集計結果表 HFC'!T11</f>
        <v>0</v>
      </c>
      <c r="G42" s="211"/>
      <c r="H42" s="211"/>
      <c r="I42" s="625"/>
      <c r="J42" s="168">
        <f t="shared" si="0"/>
        <v>0</v>
      </c>
    </row>
    <row r="43" spans="1:10" ht="15" customHeight="1">
      <c r="A43" s="156"/>
      <c r="B43" s="157" t="s">
        <v>155</v>
      </c>
      <c r="C43" s="211"/>
      <c r="D43" s="211"/>
      <c r="E43" s="626"/>
      <c r="F43" s="211">
        <f>'【基準年】集計結果表 HFC'!T12</f>
        <v>0</v>
      </c>
      <c r="G43" s="626"/>
      <c r="H43" s="753">
        <f>'【基準年】集計結果表 SF6'!T10</f>
        <v>0</v>
      </c>
      <c r="I43" s="627"/>
      <c r="J43" s="168">
        <f t="shared" si="0"/>
        <v>0</v>
      </c>
    </row>
    <row r="44" spans="1:10" ht="15" customHeight="1">
      <c r="A44" s="156"/>
      <c r="B44" s="157" t="s">
        <v>230</v>
      </c>
      <c r="C44" s="211"/>
      <c r="D44" s="211"/>
      <c r="E44" s="626"/>
      <c r="F44" s="626"/>
      <c r="G44" s="626">
        <f>'【基準年】集計結果表 PFC'!T9</f>
        <v>0</v>
      </c>
      <c r="H44" s="626"/>
      <c r="I44" s="625"/>
      <c r="J44" s="168">
        <f t="shared" si="0"/>
        <v>0</v>
      </c>
    </row>
    <row r="45" spans="1:10" ht="15" customHeight="1">
      <c r="A45" s="156"/>
      <c r="B45" s="157" t="s">
        <v>156</v>
      </c>
      <c r="C45" s="211"/>
      <c r="D45" s="211"/>
      <c r="E45" s="626"/>
      <c r="F45" s="626"/>
      <c r="G45" s="626"/>
      <c r="H45" s="753">
        <f>'【基準年】集計結果表 SF6'!T9</f>
        <v>0</v>
      </c>
      <c r="I45" s="627"/>
      <c r="J45" s="168">
        <f t="shared" si="0"/>
        <v>0</v>
      </c>
    </row>
    <row r="46" spans="1:10" ht="15" customHeight="1">
      <c r="A46" s="156"/>
      <c r="B46" s="157" t="s">
        <v>8064</v>
      </c>
      <c r="C46" s="211"/>
      <c r="D46" s="211"/>
      <c r="E46" s="211"/>
      <c r="F46" s="211"/>
      <c r="G46" s="211"/>
      <c r="H46" s="171"/>
      <c r="I46" s="627">
        <f>'【基準年】集計結果表 NF3'!T9</f>
        <v>0</v>
      </c>
      <c r="J46" s="168">
        <f t="shared" si="0"/>
        <v>0</v>
      </c>
    </row>
    <row r="47" spans="1:10" ht="27.75" customHeight="1">
      <c r="A47" s="156"/>
      <c r="B47" s="157" t="s">
        <v>8065</v>
      </c>
      <c r="C47" s="211"/>
      <c r="D47" s="211"/>
      <c r="E47" s="211"/>
      <c r="F47" s="211">
        <f>SUM('【基準年】集計結果表 HFC'!T19:T22)</f>
        <v>0</v>
      </c>
      <c r="G47" s="211"/>
      <c r="H47" s="211"/>
      <c r="I47" s="625"/>
      <c r="J47" s="168">
        <f t="shared" si="0"/>
        <v>0</v>
      </c>
    </row>
    <row r="48" spans="1:10" ht="30" customHeight="1">
      <c r="A48" s="156"/>
      <c r="B48" s="157" t="s">
        <v>8066</v>
      </c>
      <c r="C48" s="211"/>
      <c r="D48" s="211"/>
      <c r="E48" s="211"/>
      <c r="F48" s="211">
        <f>SUM('【基準年】集計結果表 HFC'!T23)</f>
        <v>0</v>
      </c>
      <c r="G48" s="211"/>
      <c r="H48" s="211"/>
      <c r="I48" s="625"/>
      <c r="J48" s="168">
        <f t="shared" si="0"/>
        <v>0</v>
      </c>
    </row>
    <row r="49" spans="1:12" ht="30" customHeight="1">
      <c r="A49" s="156"/>
      <c r="B49" s="157" t="s">
        <v>8067</v>
      </c>
      <c r="C49" s="211"/>
      <c r="D49" s="211"/>
      <c r="E49" s="211"/>
      <c r="F49" s="211">
        <f>SUM('【基準年】集計結果表 HFC'!T24:T27)</f>
        <v>0</v>
      </c>
      <c r="G49" s="211"/>
      <c r="H49" s="211"/>
      <c r="I49" s="625"/>
      <c r="J49" s="168">
        <f t="shared" si="0"/>
        <v>0</v>
      </c>
    </row>
    <row r="50" spans="1:12" ht="25.5" customHeight="1">
      <c r="A50" s="156"/>
      <c r="B50" s="157" t="s">
        <v>8068</v>
      </c>
      <c r="C50" s="211"/>
      <c r="D50" s="211"/>
      <c r="E50" s="211"/>
      <c r="F50" s="211">
        <f>'【基準年】集計結果表 HFC'!T28</f>
        <v>0</v>
      </c>
      <c r="G50" s="211"/>
      <c r="H50" s="211"/>
      <c r="I50" s="625"/>
      <c r="J50" s="168">
        <f t="shared" si="0"/>
        <v>0</v>
      </c>
    </row>
    <row r="51" spans="1:12" ht="30" customHeight="1">
      <c r="A51" s="156"/>
      <c r="B51" s="157" t="s">
        <v>8069</v>
      </c>
      <c r="C51" s="211"/>
      <c r="D51" s="211"/>
      <c r="E51" s="211"/>
      <c r="F51" s="211">
        <f>SUM('【基準年】集計結果表 HFC'!T29:T30)</f>
        <v>0</v>
      </c>
      <c r="G51" s="211"/>
      <c r="H51" s="211"/>
      <c r="I51" s="625"/>
      <c r="J51" s="168">
        <f t="shared" si="0"/>
        <v>0</v>
      </c>
    </row>
    <row r="52" spans="1:12" ht="15" customHeight="1">
      <c r="A52" s="156"/>
      <c r="B52" s="157" t="s">
        <v>8070</v>
      </c>
      <c r="C52" s="211"/>
      <c r="D52" s="211"/>
      <c r="E52" s="211"/>
      <c r="F52" s="211">
        <f>'【基準年】集計結果表 HFC'!T31</f>
        <v>0</v>
      </c>
      <c r="G52" s="211"/>
      <c r="H52" s="211"/>
      <c r="I52" s="625"/>
      <c r="J52" s="168">
        <f t="shared" si="0"/>
        <v>0</v>
      </c>
    </row>
    <row r="53" spans="1:12" ht="15" customHeight="1">
      <c r="A53" s="156"/>
      <c r="B53" s="157" t="s">
        <v>52</v>
      </c>
      <c r="C53" s="211"/>
      <c r="D53" s="211"/>
      <c r="E53" s="211"/>
      <c r="F53" s="211">
        <f>'【基準年】集計結果表 HFC'!T32</f>
        <v>0</v>
      </c>
      <c r="G53" s="211"/>
      <c r="H53" s="211"/>
      <c r="I53" s="625"/>
      <c r="J53" s="168">
        <f t="shared" si="0"/>
        <v>0</v>
      </c>
    </row>
    <row r="54" spans="1:12" ht="15" customHeight="1">
      <c r="A54" s="156"/>
      <c r="B54" s="157" t="s">
        <v>488</v>
      </c>
      <c r="C54" s="211"/>
      <c r="D54" s="211"/>
      <c r="E54" s="211"/>
      <c r="F54" s="211">
        <f>'【基準年】集計結果表 HFC'!T33</f>
        <v>0</v>
      </c>
      <c r="G54" s="211">
        <f>SUM('【基準年】集計結果表 PFC'!T48)</f>
        <v>0</v>
      </c>
      <c r="H54" s="628"/>
      <c r="I54" s="629"/>
      <c r="J54" s="168">
        <f t="shared" si="0"/>
        <v>0</v>
      </c>
    </row>
    <row r="55" spans="1:12" ht="15" customHeight="1">
      <c r="A55" s="156"/>
      <c r="B55" s="157" t="s">
        <v>8071</v>
      </c>
      <c r="C55" s="211"/>
      <c r="D55" s="211"/>
      <c r="E55" s="211"/>
      <c r="F55" s="211"/>
      <c r="G55" s="626">
        <f>SUM('【基準年】集計結果表 PFC'!T46:T47)</f>
        <v>0</v>
      </c>
      <c r="H55" s="211"/>
      <c r="I55" s="625"/>
      <c r="J55" s="168">
        <f t="shared" si="0"/>
        <v>0</v>
      </c>
    </row>
    <row r="56" spans="1:12" ht="22">
      <c r="A56" s="156"/>
      <c r="B56" s="157" t="s">
        <v>8072</v>
      </c>
      <c r="C56" s="211"/>
      <c r="D56" s="211"/>
      <c r="E56" s="211"/>
      <c r="F56" s="211"/>
      <c r="G56" s="626">
        <f>'【基準年】集計結果表 PFC'!T49</f>
        <v>0</v>
      </c>
      <c r="H56" s="211"/>
      <c r="I56" s="625"/>
      <c r="J56" s="168">
        <f t="shared" si="0"/>
        <v>0</v>
      </c>
    </row>
    <row r="57" spans="1:12" ht="22">
      <c r="A57" s="156"/>
      <c r="B57" s="157" t="s">
        <v>8073</v>
      </c>
      <c r="C57" s="211"/>
      <c r="D57" s="211"/>
      <c r="E57" s="626"/>
      <c r="F57" s="626"/>
      <c r="G57" s="626"/>
      <c r="H57" s="753">
        <f>'【基準年】集計結果表 SF6'!T15</f>
        <v>0</v>
      </c>
      <c r="I57" s="627"/>
      <c r="J57" s="168">
        <f t="shared" si="0"/>
        <v>0</v>
      </c>
    </row>
    <row r="58" spans="1:12">
      <c r="A58" s="156"/>
      <c r="B58" s="157" t="s">
        <v>8074</v>
      </c>
      <c r="C58" s="211"/>
      <c r="D58" s="211"/>
      <c r="E58" s="626"/>
      <c r="F58" s="626"/>
      <c r="G58" s="626"/>
      <c r="H58" s="753">
        <f>'【基準年】集計結果表 SF6'!T16</f>
        <v>0</v>
      </c>
      <c r="I58" s="625"/>
      <c r="J58" s="168">
        <f t="shared" si="0"/>
        <v>0</v>
      </c>
    </row>
    <row r="59" spans="1:12" ht="22">
      <c r="A59" s="156"/>
      <c r="B59" s="157" t="s">
        <v>157</v>
      </c>
      <c r="C59" s="211"/>
      <c r="D59" s="211"/>
      <c r="E59" s="626"/>
      <c r="F59" s="626"/>
      <c r="G59" s="626"/>
      <c r="H59" s="753">
        <f>'【基準年】集計結果表 SF6'!T18</f>
        <v>0</v>
      </c>
      <c r="I59" s="627"/>
      <c r="J59" s="168">
        <f t="shared" si="0"/>
        <v>0</v>
      </c>
    </row>
    <row r="60" spans="1:12" ht="22">
      <c r="A60" s="156"/>
      <c r="B60" s="157" t="s">
        <v>134</v>
      </c>
      <c r="C60" s="211"/>
      <c r="D60" s="211"/>
      <c r="E60" s="626"/>
      <c r="F60" s="626"/>
      <c r="G60" s="626"/>
      <c r="H60" s="753">
        <f>'【基準年】集計結果表 SF6'!T19</f>
        <v>0</v>
      </c>
      <c r="I60" s="627"/>
      <c r="J60" s="168">
        <f t="shared" si="0"/>
        <v>0</v>
      </c>
    </row>
    <row r="61" spans="1:12" ht="15" customHeight="1">
      <c r="A61" s="156"/>
      <c r="B61" s="157" t="s">
        <v>8075</v>
      </c>
      <c r="C61" s="211"/>
      <c r="D61" s="211"/>
      <c r="E61" s="211"/>
      <c r="F61" s="211"/>
      <c r="G61" s="211"/>
      <c r="H61" s="626">
        <f>SUM('【基準年】集計結果表 SF6'!T20:T27)</f>
        <v>0</v>
      </c>
      <c r="I61" s="627"/>
      <c r="J61" s="168">
        <f t="shared" si="0"/>
        <v>0</v>
      </c>
    </row>
    <row r="62" spans="1:12" ht="15" customHeight="1" thickBot="1">
      <c r="A62" s="156"/>
      <c r="B62" s="158" t="s">
        <v>295</v>
      </c>
      <c r="C62" s="211">
        <f>SUM('【基準年】集計結果表 CO2'!T162:T164)</f>
        <v>0</v>
      </c>
      <c r="D62" s="211">
        <f>SUM('【基準年】集計結果表 CH4'!T140:T142)</f>
        <v>0</v>
      </c>
      <c r="E62" s="211">
        <f>SUM('【基準年】集計結果表 N2O'!T107:T109)</f>
        <v>0</v>
      </c>
      <c r="F62" s="211"/>
      <c r="G62" s="211"/>
      <c r="H62" s="628"/>
      <c r="I62" s="630"/>
      <c r="J62" s="168">
        <f t="shared" si="0"/>
        <v>0</v>
      </c>
    </row>
    <row r="63" spans="1:12" ht="13.5" thickTop="1">
      <c r="A63" s="930" t="s">
        <v>185</v>
      </c>
      <c r="B63" s="930"/>
      <c r="C63" s="169">
        <f t="shared" ref="C63:J63" si="1">SUM(C7:C62)</f>
        <v>0</v>
      </c>
      <c r="D63" s="169">
        <f t="shared" si="1"/>
        <v>0</v>
      </c>
      <c r="E63" s="169">
        <f t="shared" si="1"/>
        <v>0</v>
      </c>
      <c r="F63" s="169">
        <f t="shared" si="1"/>
        <v>0</v>
      </c>
      <c r="G63" s="169">
        <f t="shared" si="1"/>
        <v>0</v>
      </c>
      <c r="H63" s="169">
        <f t="shared" si="1"/>
        <v>0</v>
      </c>
      <c r="I63" s="631">
        <f t="shared" si="1"/>
        <v>0</v>
      </c>
      <c r="J63" s="170">
        <f t="shared" si="1"/>
        <v>0</v>
      </c>
    </row>
    <row r="64" spans="1:12">
      <c r="A64" s="923" t="s">
        <v>481</v>
      </c>
      <c r="B64" s="923"/>
      <c r="C64" s="923"/>
      <c r="D64" s="923"/>
      <c r="E64" s="923"/>
      <c r="F64" s="923"/>
      <c r="G64" s="923"/>
      <c r="H64" s="923"/>
      <c r="I64" s="923"/>
      <c r="J64" s="923"/>
      <c r="K64" s="923"/>
      <c r="L64" s="210" t="s">
        <v>482</v>
      </c>
    </row>
  </sheetData>
  <sheetProtection algorithmName="SHA-512" hashValue="fTRXB7OM1ZP4n5IbnXVPZ4VPMAme3wLSAWQbekd0+8KshQvwIjfFsjeOtSggqujkcrZrfMoGqPLd1LXGslSLjA==" saltValue="pIxzqgFNelExOEG3tttMIw==" spinCount="100000" sheet="1" formatCells="0" autoFilter="0"/>
  <mergeCells count="11">
    <mergeCell ref="A64:K64"/>
    <mergeCell ref="I5:I6"/>
    <mergeCell ref="E5:E6"/>
    <mergeCell ref="A5:B6"/>
    <mergeCell ref="C5:C6"/>
    <mergeCell ref="D5:D6"/>
    <mergeCell ref="J5:J6"/>
    <mergeCell ref="F5:F6"/>
    <mergeCell ref="G5:G6"/>
    <mergeCell ref="H5:H6"/>
    <mergeCell ref="A63:B63"/>
  </mergeCells>
  <phoneticPr fontId="2"/>
  <dataValidations count="1">
    <dataValidation type="list" allowBlank="1" showInputMessage="1" sqref="D4" xr:uid="{8073A7E3-E854-430A-845E-91612C61EC6A}">
      <formula1>$M$7:$M$26</formula1>
    </dataValidation>
  </dataValidations>
  <hyperlinks>
    <hyperlink ref="A64:K64" r:id="rId1" display="注：活動区分については、「温室効果ガス排出量算定・報告マニュアル」に従って記載すること。" xr:uid="{86F70F04-63CE-4D11-8761-9621785292C3}"/>
  </hyperlinks>
  <printOptions horizontalCentered="1"/>
  <pageMargins left="0.59055118110236227" right="0.59055118110236227" top="0.98425196850393704" bottom="0.78740157480314965" header="0.51181102362204722" footer="0.51181102362204722"/>
  <pageSetup paperSize="9" scale="67" fitToWidth="0" pageOrder="overThenDown" orientation="portrait" r:id="rId2"/>
  <headerFooter alignWithMargins="0"/>
  <colBreaks count="1" manualBreakCount="1">
    <brk id="10" min="1" max="50" man="1"/>
  </colBreaks>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102E5-7355-417C-A0DC-D078DDE33BB1}">
  <sheetPr codeName="Sheet13">
    <pageSetUpPr fitToPage="1"/>
  </sheetPr>
  <dimension ref="A2:M64"/>
  <sheetViews>
    <sheetView view="pageBreakPreview" zoomScale="80" zoomScaleNormal="85" zoomScaleSheetLayoutView="80" workbookViewId="0"/>
  </sheetViews>
  <sheetFormatPr defaultColWidth="4" defaultRowHeight="13"/>
  <cols>
    <col min="1" max="1" width="1.26953125" style="33" customWidth="1"/>
    <col min="2" max="2" width="28.36328125" style="33" customWidth="1"/>
    <col min="3" max="9" width="10.26953125" style="33" customWidth="1"/>
    <col min="10" max="10" width="12.08984375" style="33" customWidth="1"/>
    <col min="11" max="12" width="4" style="33"/>
    <col min="13" max="13" width="5.453125" style="33" bestFit="1" customWidth="1"/>
    <col min="14" max="16384" width="4" style="33"/>
  </cols>
  <sheetData>
    <row r="2" spans="1:13">
      <c r="A2" s="41"/>
    </row>
    <row r="4" spans="1:13" ht="16">
      <c r="A4" s="33" t="s">
        <v>422</v>
      </c>
      <c r="C4" s="219" t="s">
        <v>405</v>
      </c>
      <c r="D4" s="226">
        <v>2025</v>
      </c>
      <c r="E4" s="33" t="s">
        <v>14</v>
      </c>
      <c r="H4" s="34"/>
      <c r="I4" s="34"/>
      <c r="J4" s="34" t="s">
        <v>154</v>
      </c>
      <c r="K4" s="209" t="s">
        <v>473</v>
      </c>
    </row>
    <row r="5" spans="1:13">
      <c r="A5" s="856" t="s">
        <v>250</v>
      </c>
      <c r="B5" s="926"/>
      <c r="C5" s="925" t="s">
        <v>251</v>
      </c>
      <c r="D5" s="925" t="s">
        <v>252</v>
      </c>
      <c r="E5" s="925" t="s">
        <v>378</v>
      </c>
      <c r="F5" s="925" t="s">
        <v>401</v>
      </c>
      <c r="G5" s="925" t="s">
        <v>402</v>
      </c>
      <c r="H5" s="933" t="s">
        <v>253</v>
      </c>
      <c r="I5" s="931" t="s">
        <v>472</v>
      </c>
      <c r="J5" s="928" t="s">
        <v>185</v>
      </c>
    </row>
    <row r="6" spans="1:13">
      <c r="A6" s="867"/>
      <c r="B6" s="927"/>
      <c r="C6" s="878"/>
      <c r="D6" s="878"/>
      <c r="E6" s="878"/>
      <c r="F6" s="878"/>
      <c r="G6" s="878"/>
      <c r="H6" s="844"/>
      <c r="I6" s="932"/>
      <c r="J6" s="929"/>
    </row>
    <row r="7" spans="1:13" ht="15" customHeight="1">
      <c r="A7" s="156"/>
      <c r="B7" s="157" t="s">
        <v>425</v>
      </c>
      <c r="C7" s="211">
        <f>SUM('【現況】集計結果表 CO2'!T9:T40)+('【現況】集計結果表 CO2'!T66)+('【現況】集計結果表 CO2'!T79)</f>
        <v>0</v>
      </c>
      <c r="D7" s="211"/>
      <c r="E7" s="211"/>
      <c r="F7" s="211"/>
      <c r="G7" s="211"/>
      <c r="H7" s="211"/>
      <c r="I7" s="625"/>
      <c r="J7" s="168">
        <f t="shared" ref="J7:J62" si="0">SUM(C7:I7)</f>
        <v>0</v>
      </c>
      <c r="M7" s="33">
        <v>2020</v>
      </c>
    </row>
    <row r="8" spans="1:13" ht="15" customHeight="1">
      <c r="A8" s="156"/>
      <c r="B8" s="157" t="s">
        <v>41</v>
      </c>
      <c r="C8" s="211">
        <f>SUM('【現況】集計結果表 CO2'!T67:T75)</f>
        <v>0</v>
      </c>
      <c r="D8" s="211"/>
      <c r="E8" s="211"/>
      <c r="F8" s="211"/>
      <c r="G8" s="211"/>
      <c r="H8" s="211"/>
      <c r="I8" s="625"/>
      <c r="J8" s="168">
        <f t="shared" si="0"/>
        <v>0</v>
      </c>
      <c r="M8" s="33">
        <v>2021</v>
      </c>
    </row>
    <row r="9" spans="1:13" ht="15" customHeight="1">
      <c r="A9" s="156"/>
      <c r="B9" s="157" t="s">
        <v>162</v>
      </c>
      <c r="C9" s="211">
        <f>SUM('【現況】集計結果表 CO2'!T60:T65)</f>
        <v>0</v>
      </c>
      <c r="D9" s="211"/>
      <c r="E9" s="211"/>
      <c r="F9" s="211"/>
      <c r="G9" s="211"/>
      <c r="H9" s="211"/>
      <c r="I9" s="625"/>
      <c r="J9" s="168">
        <f t="shared" si="0"/>
        <v>0</v>
      </c>
      <c r="M9" s="33">
        <v>2022</v>
      </c>
    </row>
    <row r="10" spans="1:13" ht="30" customHeight="1">
      <c r="A10" s="156"/>
      <c r="B10" s="157" t="s">
        <v>56</v>
      </c>
      <c r="C10" s="626"/>
      <c r="D10" s="211">
        <f>SUM('【現況】集計結果表 CH4'!T9:T64)</f>
        <v>0</v>
      </c>
      <c r="E10" s="211">
        <f>SUM('【現況】集計結果表 N2O'!T9:T59)</f>
        <v>0</v>
      </c>
      <c r="F10" s="211"/>
      <c r="G10" s="211"/>
      <c r="H10" s="211"/>
      <c r="I10" s="625"/>
      <c r="J10" s="168">
        <f t="shared" si="0"/>
        <v>0</v>
      </c>
      <c r="M10" s="33">
        <v>2023</v>
      </c>
    </row>
    <row r="11" spans="1:13" ht="35.25" customHeight="1">
      <c r="A11" s="156"/>
      <c r="B11" s="157" t="s">
        <v>8043</v>
      </c>
      <c r="C11" s="753"/>
      <c r="D11" s="211">
        <f>'【現況】集計結果表 CH4'!T66</f>
        <v>0</v>
      </c>
      <c r="E11" s="211"/>
      <c r="F11" s="211"/>
      <c r="G11" s="211"/>
      <c r="H11" s="211"/>
      <c r="I11" s="625"/>
      <c r="J11" s="168">
        <f t="shared" si="0"/>
        <v>0</v>
      </c>
      <c r="M11" s="33">
        <v>2024</v>
      </c>
    </row>
    <row r="12" spans="1:13" ht="15" customHeight="1">
      <c r="A12" s="156"/>
      <c r="B12" s="157" t="s">
        <v>8133</v>
      </c>
      <c r="C12" s="211">
        <f>'【現況】集計結果表 CO2'!$T$97</f>
        <v>0</v>
      </c>
      <c r="D12" s="211"/>
      <c r="E12" s="211"/>
      <c r="F12" s="211"/>
      <c r="G12" s="211"/>
      <c r="H12" s="211"/>
      <c r="I12" s="625"/>
      <c r="J12" s="168">
        <f t="shared" si="0"/>
        <v>0</v>
      </c>
      <c r="M12" s="33">
        <v>2025</v>
      </c>
    </row>
    <row r="13" spans="1:13" ht="15" customHeight="1">
      <c r="A13" s="156"/>
      <c r="B13" s="157" t="s">
        <v>426</v>
      </c>
      <c r="C13" s="211">
        <f>SUM('【現況】集計結果表 CO2'!T98:T99)</f>
        <v>0</v>
      </c>
      <c r="D13" s="211"/>
      <c r="E13" s="211"/>
      <c r="F13" s="211"/>
      <c r="G13" s="211"/>
      <c r="H13" s="211"/>
      <c r="I13" s="625"/>
      <c r="J13" s="168">
        <f t="shared" si="0"/>
        <v>0</v>
      </c>
      <c r="M13" s="33">
        <v>2026</v>
      </c>
    </row>
    <row r="14" spans="1:13" ht="15" customHeight="1">
      <c r="A14" s="156"/>
      <c r="B14" s="165" t="s">
        <v>8044</v>
      </c>
      <c r="C14" s="211">
        <f>SUM('【現況】集計結果表 CO2'!T100:T107)</f>
        <v>0</v>
      </c>
      <c r="D14" s="211"/>
      <c r="E14" s="211"/>
      <c r="F14" s="211"/>
      <c r="G14" s="211"/>
      <c r="H14" s="211"/>
      <c r="I14" s="625"/>
      <c r="J14" s="168">
        <f t="shared" si="0"/>
        <v>0</v>
      </c>
      <c r="M14" s="33">
        <v>2027</v>
      </c>
    </row>
    <row r="15" spans="1:13" ht="15" customHeight="1">
      <c r="A15" s="156"/>
      <c r="B15" s="157" t="s">
        <v>8045</v>
      </c>
      <c r="C15" s="211">
        <f>SUM('【現況】集計結果表 CO2'!T108:T111)</f>
        <v>0</v>
      </c>
      <c r="D15" s="211"/>
      <c r="E15" s="211"/>
      <c r="F15" s="211"/>
      <c r="G15" s="211"/>
      <c r="H15" s="211"/>
      <c r="I15" s="625"/>
      <c r="J15" s="168">
        <f t="shared" si="0"/>
        <v>0</v>
      </c>
      <c r="M15" s="33">
        <v>2028</v>
      </c>
    </row>
    <row r="16" spans="1:13" ht="15" customHeight="1">
      <c r="A16" s="156"/>
      <c r="B16" s="157" t="s">
        <v>428</v>
      </c>
      <c r="C16" s="211">
        <f>SUM('【現況】集計結果表 CO2'!T112:T116)</f>
        <v>0</v>
      </c>
      <c r="D16" s="211"/>
      <c r="E16" s="211"/>
      <c r="F16" s="211"/>
      <c r="G16" s="211"/>
      <c r="H16" s="211"/>
      <c r="I16" s="625"/>
      <c r="J16" s="168">
        <f t="shared" si="0"/>
        <v>0</v>
      </c>
      <c r="M16" s="33">
        <v>2029</v>
      </c>
    </row>
    <row r="17" spans="1:13" ht="15" customHeight="1">
      <c r="A17" s="156"/>
      <c r="B17" s="157" t="s">
        <v>8142</v>
      </c>
      <c r="C17" s="211">
        <f>SUM('【現況】集計結果表 CO2'!T117)</f>
        <v>0</v>
      </c>
      <c r="D17" s="211"/>
      <c r="E17" s="211"/>
      <c r="F17" s="211"/>
      <c r="G17" s="211"/>
      <c r="H17" s="211"/>
      <c r="I17" s="625"/>
      <c r="J17" s="168"/>
    </row>
    <row r="18" spans="1:13" ht="15" customHeight="1">
      <c r="A18" s="156"/>
      <c r="B18" s="157" t="s">
        <v>8143</v>
      </c>
      <c r="C18" s="211">
        <f>SUM('【現況】集計結果表 CO2'!T118:T119)</f>
        <v>0</v>
      </c>
      <c r="D18" s="211"/>
      <c r="E18" s="211"/>
      <c r="F18" s="211"/>
      <c r="G18" s="211"/>
      <c r="H18" s="211"/>
      <c r="I18" s="625"/>
      <c r="J18" s="168"/>
    </row>
    <row r="19" spans="1:13" ht="15" customHeight="1">
      <c r="A19" s="156"/>
      <c r="B19" s="157" t="s">
        <v>427</v>
      </c>
      <c r="C19" s="211">
        <f>'【現況】集計結果表 CO2'!T120</f>
        <v>0</v>
      </c>
      <c r="D19" s="211"/>
      <c r="E19" s="211"/>
      <c r="F19" s="211"/>
      <c r="G19" s="211"/>
      <c r="H19" s="211"/>
      <c r="I19" s="625"/>
      <c r="J19" s="168">
        <f t="shared" si="0"/>
        <v>0</v>
      </c>
      <c r="M19" s="33">
        <v>2030</v>
      </c>
    </row>
    <row r="20" spans="1:13" ht="15" customHeight="1">
      <c r="A20" s="156"/>
      <c r="B20" s="157" t="s">
        <v>8046</v>
      </c>
      <c r="C20" s="211">
        <f>SUM('【現況】集計結果表 CO2'!T121:T122)</f>
        <v>0</v>
      </c>
      <c r="D20" s="211"/>
      <c r="E20" s="211"/>
      <c r="F20" s="211"/>
      <c r="G20" s="211"/>
      <c r="H20" s="211"/>
      <c r="I20" s="625"/>
      <c r="J20" s="168">
        <f t="shared" si="0"/>
        <v>0</v>
      </c>
    </row>
    <row r="21" spans="1:13" ht="15" customHeight="1">
      <c r="A21" s="156"/>
      <c r="B21" s="157" t="s">
        <v>8047</v>
      </c>
      <c r="C21" s="211">
        <f>SUM('【現況】集計結果表 CO2'!T123:T135)</f>
        <v>0</v>
      </c>
      <c r="D21" s="211">
        <f>SUM('【現況】集計結果表 CH4'!T96:T100)</f>
        <v>0</v>
      </c>
      <c r="E21" s="211"/>
      <c r="F21" s="211"/>
      <c r="G21" s="211"/>
      <c r="H21" s="211"/>
      <c r="I21" s="625"/>
      <c r="J21" s="168">
        <f t="shared" si="0"/>
        <v>0</v>
      </c>
    </row>
    <row r="22" spans="1:13" ht="15" customHeight="1">
      <c r="A22" s="156"/>
      <c r="B22" s="157" t="s">
        <v>8048</v>
      </c>
      <c r="C22" s="211">
        <f>'【現況】集計結果表 CO2'!T136</f>
        <v>0</v>
      </c>
      <c r="D22" s="211"/>
      <c r="E22" s="211"/>
      <c r="F22" s="211"/>
      <c r="G22" s="211"/>
      <c r="H22" s="211"/>
      <c r="I22" s="625"/>
      <c r="J22" s="168">
        <f t="shared" si="0"/>
        <v>0</v>
      </c>
    </row>
    <row r="23" spans="1:13" ht="15" customHeight="1">
      <c r="A23" s="156"/>
      <c r="B23" s="157" t="s">
        <v>8049</v>
      </c>
      <c r="C23" s="211">
        <f>'【現況】集計結果表 CO2'!T137</f>
        <v>0</v>
      </c>
      <c r="D23" s="211"/>
      <c r="E23" s="211"/>
      <c r="F23" s="211"/>
      <c r="G23" s="211"/>
      <c r="H23" s="211"/>
      <c r="I23" s="625"/>
      <c r="J23" s="168">
        <f t="shared" si="0"/>
        <v>0</v>
      </c>
    </row>
    <row r="24" spans="1:13" ht="15" customHeight="1">
      <c r="A24" s="156"/>
      <c r="B24" s="157" t="s">
        <v>8050</v>
      </c>
      <c r="C24" s="211">
        <f>SUM('【現況】集計結果表 CO2'!T138:T139)</f>
        <v>0</v>
      </c>
      <c r="D24" s="211"/>
      <c r="E24" s="211"/>
      <c r="F24" s="211"/>
      <c r="G24" s="211"/>
      <c r="H24" s="211"/>
      <c r="I24" s="625"/>
      <c r="J24" s="168">
        <f t="shared" si="0"/>
        <v>0</v>
      </c>
    </row>
    <row r="25" spans="1:13" ht="15" customHeight="1">
      <c r="A25" s="156"/>
      <c r="B25" s="165" t="s">
        <v>8051</v>
      </c>
      <c r="C25" s="211">
        <f>SUM('【現況】集計結果表 CO2'!T140:T141)</f>
        <v>0</v>
      </c>
      <c r="D25" s="211"/>
      <c r="E25" s="211"/>
      <c r="F25" s="211"/>
      <c r="G25" s="211"/>
      <c r="H25" s="211"/>
      <c r="I25" s="625"/>
      <c r="J25" s="168">
        <f t="shared" si="0"/>
        <v>0</v>
      </c>
    </row>
    <row r="26" spans="1:13" ht="15" customHeight="1">
      <c r="A26" s="156"/>
      <c r="B26" s="157" t="s">
        <v>8052</v>
      </c>
      <c r="C26" s="211">
        <f>SUM('【現況】集計結果表 CO2'!T142:T144)</f>
        <v>0</v>
      </c>
      <c r="D26" s="211"/>
      <c r="E26" s="211"/>
      <c r="F26" s="211"/>
      <c r="G26" s="211"/>
      <c r="H26" s="211"/>
      <c r="I26" s="625"/>
      <c r="J26" s="168">
        <f t="shared" si="0"/>
        <v>0</v>
      </c>
    </row>
    <row r="27" spans="1:13" ht="15" customHeight="1">
      <c r="A27" s="156"/>
      <c r="B27" s="157" t="s">
        <v>8053</v>
      </c>
      <c r="C27" s="211">
        <f>'【現況】集計結果表 CO2'!T145</f>
        <v>0</v>
      </c>
      <c r="D27" s="211"/>
      <c r="E27" s="211"/>
      <c r="F27" s="211"/>
      <c r="G27" s="211"/>
      <c r="H27" s="211"/>
      <c r="I27" s="625"/>
      <c r="J27" s="168">
        <f t="shared" si="0"/>
        <v>0</v>
      </c>
    </row>
    <row r="28" spans="1:13" ht="15" customHeight="1">
      <c r="A28" s="156"/>
      <c r="B28" s="157" t="s">
        <v>8054</v>
      </c>
      <c r="C28" s="211">
        <f>SUM('【現況】集計結果表 CO2'!T146:T147)</f>
        <v>0</v>
      </c>
      <c r="D28" s="211"/>
      <c r="E28" s="211"/>
      <c r="F28" s="211"/>
      <c r="G28" s="211"/>
      <c r="H28" s="626"/>
      <c r="I28" s="625"/>
      <c r="J28" s="168">
        <f t="shared" si="0"/>
        <v>0</v>
      </c>
    </row>
    <row r="29" spans="1:13" ht="15" customHeight="1">
      <c r="A29" s="156"/>
      <c r="B29" s="157" t="s">
        <v>8055</v>
      </c>
      <c r="C29" s="211">
        <f>'【現況】集計結果表 CO2'!T148</f>
        <v>0</v>
      </c>
      <c r="D29" s="211"/>
      <c r="E29" s="211"/>
      <c r="F29" s="211"/>
      <c r="G29" s="211"/>
      <c r="H29" s="211"/>
      <c r="I29" s="625"/>
      <c r="J29" s="168">
        <f t="shared" si="0"/>
        <v>0</v>
      </c>
    </row>
    <row r="30" spans="1:13" ht="15" customHeight="1">
      <c r="A30" s="156"/>
      <c r="B30" s="157" t="s">
        <v>8056</v>
      </c>
      <c r="C30" s="211">
        <f>'【現況】集計結果表 CO2'!T149</f>
        <v>0</v>
      </c>
      <c r="D30" s="211"/>
      <c r="E30" s="211"/>
      <c r="F30" s="211"/>
      <c r="G30" s="211"/>
      <c r="H30" s="211"/>
      <c r="I30" s="625"/>
      <c r="J30" s="168">
        <f t="shared" si="0"/>
        <v>0</v>
      </c>
    </row>
    <row r="31" spans="1:13" ht="15" customHeight="1">
      <c r="A31" s="156"/>
      <c r="B31" s="157" t="s">
        <v>8057</v>
      </c>
      <c r="C31" s="211"/>
      <c r="D31" s="211">
        <f>'【現況】集計結果表 CH4'!T65</f>
        <v>0</v>
      </c>
      <c r="E31" s="211"/>
      <c r="F31" s="211"/>
      <c r="G31" s="211"/>
      <c r="H31" s="211"/>
      <c r="I31" s="625"/>
      <c r="J31" s="168">
        <f t="shared" si="0"/>
        <v>0</v>
      </c>
    </row>
    <row r="32" spans="1:13" ht="15" customHeight="1">
      <c r="A32" s="156"/>
      <c r="B32" s="157" t="s">
        <v>8058</v>
      </c>
      <c r="C32" s="211"/>
      <c r="D32" s="211">
        <f>'【現況】集計結果表 CH4'!T71</f>
        <v>0</v>
      </c>
      <c r="E32" s="211">
        <f>'【現況】集計結果表 N2O'!T60</f>
        <v>0</v>
      </c>
      <c r="F32" s="211"/>
      <c r="G32" s="211"/>
      <c r="H32" s="211"/>
      <c r="I32" s="625"/>
      <c r="J32" s="168">
        <f t="shared" si="0"/>
        <v>0</v>
      </c>
    </row>
    <row r="33" spans="1:10" ht="15" customHeight="1">
      <c r="A33" s="156"/>
      <c r="B33" s="157" t="s">
        <v>8059</v>
      </c>
      <c r="C33" s="211"/>
      <c r="D33" s="211">
        <f>SUM('【現況】集計結果表 CH4'!T87:T90)</f>
        <v>0</v>
      </c>
      <c r="E33" s="211"/>
      <c r="F33" s="211"/>
      <c r="G33" s="211"/>
      <c r="H33" s="211"/>
      <c r="I33" s="625"/>
      <c r="J33" s="168">
        <f t="shared" si="0"/>
        <v>0</v>
      </c>
    </row>
    <row r="34" spans="1:10" ht="15" customHeight="1">
      <c r="A34" s="156"/>
      <c r="B34" s="157" t="s">
        <v>8060</v>
      </c>
      <c r="C34" s="211"/>
      <c r="D34" s="211">
        <f>SUM('【現況】集計結果表 CH4'!T92:T94)</f>
        <v>0</v>
      </c>
      <c r="E34" s="211"/>
      <c r="F34" s="211"/>
      <c r="G34" s="211"/>
      <c r="H34" s="211"/>
      <c r="I34" s="625"/>
      <c r="J34" s="168">
        <f t="shared" si="0"/>
        <v>0</v>
      </c>
    </row>
    <row r="35" spans="1:10" ht="30" customHeight="1">
      <c r="A35" s="156"/>
      <c r="B35" s="157" t="s">
        <v>8061</v>
      </c>
      <c r="C35" s="211"/>
      <c r="D35" s="211"/>
      <c r="E35" s="211">
        <f>SUM('【現況】集計結果表 N2O'!T65:T67)</f>
        <v>0</v>
      </c>
      <c r="F35" s="211"/>
      <c r="G35" s="211"/>
      <c r="H35" s="211"/>
      <c r="I35" s="625"/>
      <c r="J35" s="168">
        <f t="shared" si="0"/>
        <v>0</v>
      </c>
    </row>
    <row r="36" spans="1:10" ht="15" customHeight="1">
      <c r="A36" s="156"/>
      <c r="B36" s="157" t="s">
        <v>78</v>
      </c>
      <c r="C36" s="211"/>
      <c r="D36" s="211"/>
      <c r="E36" s="211">
        <f>'【現況】集計結果表 N2O'!T68</f>
        <v>0</v>
      </c>
      <c r="F36" s="211"/>
      <c r="G36" s="211"/>
      <c r="H36" s="211"/>
      <c r="I36" s="625"/>
      <c r="J36" s="168">
        <f t="shared" si="0"/>
        <v>0</v>
      </c>
    </row>
    <row r="37" spans="1:10" ht="15" customHeight="1">
      <c r="A37" s="156"/>
      <c r="B37" s="157" t="s">
        <v>8062</v>
      </c>
      <c r="C37" s="211"/>
      <c r="D37" s="211"/>
      <c r="E37" s="211">
        <f>'【現況】集計結果表 N2O'!T69</f>
        <v>0</v>
      </c>
      <c r="F37" s="211">
        <f>SUM('【現況】集計結果表 HFC'!T13:T18)</f>
        <v>0</v>
      </c>
      <c r="G37" s="626">
        <f>SUM('【現況】集計結果表 PFC'!T10:T45)</f>
        <v>0</v>
      </c>
      <c r="H37" s="626">
        <f>SUM('【現況】集計結果表 SF6'!T11:T14)</f>
        <v>0</v>
      </c>
      <c r="I37" s="626">
        <f>SUM('【現況】集計結果表 NF3'!T10:T13)</f>
        <v>0</v>
      </c>
      <c r="J37" s="168">
        <f t="shared" si="0"/>
        <v>0</v>
      </c>
    </row>
    <row r="38" spans="1:10" ht="15" customHeight="1">
      <c r="A38" s="156"/>
      <c r="B38" s="157" t="s">
        <v>64</v>
      </c>
      <c r="C38" s="211"/>
      <c r="D38" s="211">
        <f>SUM('【現況】集計結果表 CH4'!T122:T126)</f>
        <v>0</v>
      </c>
      <c r="E38" s="211">
        <f>SUM('【現況】集計結果表 N2O'!T86:T90)</f>
        <v>0</v>
      </c>
      <c r="F38" s="211"/>
      <c r="G38" s="211"/>
      <c r="H38" s="211"/>
      <c r="I38" s="625"/>
      <c r="J38" s="168">
        <f t="shared" si="0"/>
        <v>0</v>
      </c>
    </row>
    <row r="39" spans="1:10" ht="15" customHeight="1">
      <c r="A39" s="156"/>
      <c r="B39" s="157" t="s">
        <v>66</v>
      </c>
      <c r="C39" s="211"/>
      <c r="D39" s="211">
        <f>SUM('【現況】集計結果表 CH4'!T127:T139)</f>
        <v>0</v>
      </c>
      <c r="E39" s="211">
        <f>SUM('【現況】集計結果表 N2O'!T91:T106)</f>
        <v>0</v>
      </c>
      <c r="F39" s="211"/>
      <c r="G39" s="211"/>
      <c r="H39" s="211"/>
      <c r="I39" s="625"/>
      <c r="J39" s="168">
        <f t="shared" si="0"/>
        <v>0</v>
      </c>
    </row>
    <row r="40" spans="1:10" ht="15" customHeight="1">
      <c r="A40" s="156"/>
      <c r="B40" s="157" t="s">
        <v>8063</v>
      </c>
      <c r="C40" s="211">
        <f>SUM('【現況】集計結果表 CO2'!T153:T161)+'【現況】集計結果表 CO2'!T166</f>
        <v>0</v>
      </c>
      <c r="D40" s="211">
        <f>SUM('【現況】集計結果表 CH4'!T113:T121)</f>
        <v>0</v>
      </c>
      <c r="E40" s="211">
        <f>SUM('【現況】集計結果表 N2O'!T70:T85)</f>
        <v>0</v>
      </c>
      <c r="F40" s="211"/>
      <c r="G40" s="211"/>
      <c r="H40" s="211"/>
      <c r="I40" s="625"/>
      <c r="J40" s="168">
        <f t="shared" si="0"/>
        <v>0</v>
      </c>
    </row>
    <row r="41" spans="1:10" ht="15" customHeight="1">
      <c r="A41" s="156"/>
      <c r="B41" s="165" t="s">
        <v>82</v>
      </c>
      <c r="C41" s="211"/>
      <c r="D41" s="211"/>
      <c r="E41" s="211"/>
      <c r="F41" s="211">
        <f>'【現況】集計結果表 HFC'!T9</f>
        <v>0</v>
      </c>
      <c r="G41" s="211"/>
      <c r="H41" s="211"/>
      <c r="I41" s="625"/>
      <c r="J41" s="168">
        <f t="shared" si="0"/>
        <v>0</v>
      </c>
    </row>
    <row r="42" spans="1:10" ht="15" customHeight="1">
      <c r="A42" s="156"/>
      <c r="B42" s="165" t="s">
        <v>85</v>
      </c>
      <c r="C42" s="211"/>
      <c r="D42" s="211"/>
      <c r="E42" s="211"/>
      <c r="F42" s="211">
        <f>'【現況】集計結果表 HFC'!T11</f>
        <v>0</v>
      </c>
      <c r="G42" s="211"/>
      <c r="H42" s="211"/>
      <c r="I42" s="625"/>
      <c r="J42" s="168">
        <f t="shared" si="0"/>
        <v>0</v>
      </c>
    </row>
    <row r="43" spans="1:10" ht="15" customHeight="1">
      <c r="A43" s="156"/>
      <c r="B43" s="157" t="s">
        <v>155</v>
      </c>
      <c r="C43" s="211"/>
      <c r="D43" s="211"/>
      <c r="E43" s="626"/>
      <c r="F43" s="211">
        <f>'【現況】集計結果表 HFC'!T12</f>
        <v>0</v>
      </c>
      <c r="G43" s="626"/>
      <c r="H43" s="753">
        <f>'【現況】集計結果表 SF6'!T10</f>
        <v>0</v>
      </c>
      <c r="I43" s="627"/>
      <c r="J43" s="168">
        <f t="shared" si="0"/>
        <v>0</v>
      </c>
    </row>
    <row r="44" spans="1:10" ht="15" customHeight="1">
      <c r="A44" s="156"/>
      <c r="B44" s="157" t="s">
        <v>230</v>
      </c>
      <c r="C44" s="211"/>
      <c r="D44" s="211"/>
      <c r="E44" s="626"/>
      <c r="F44" s="626"/>
      <c r="G44" s="626">
        <f>'【現況】集計結果表 PFC'!T9</f>
        <v>0</v>
      </c>
      <c r="H44" s="626"/>
      <c r="I44" s="625"/>
      <c r="J44" s="168">
        <f t="shared" si="0"/>
        <v>0</v>
      </c>
    </row>
    <row r="45" spans="1:10" ht="15" customHeight="1">
      <c r="A45" s="156"/>
      <c r="B45" s="157" t="s">
        <v>156</v>
      </c>
      <c r="C45" s="211"/>
      <c r="D45" s="211"/>
      <c r="E45" s="626"/>
      <c r="F45" s="626"/>
      <c r="G45" s="626"/>
      <c r="H45" s="753">
        <f>'【現況】集計結果表 SF6'!T9</f>
        <v>0</v>
      </c>
      <c r="I45" s="627"/>
      <c r="J45" s="168">
        <f t="shared" si="0"/>
        <v>0</v>
      </c>
    </row>
    <row r="46" spans="1:10" ht="15" customHeight="1">
      <c r="A46" s="156"/>
      <c r="B46" s="157" t="s">
        <v>8064</v>
      </c>
      <c r="C46" s="211"/>
      <c r="D46" s="211"/>
      <c r="E46" s="211"/>
      <c r="F46" s="211"/>
      <c r="G46" s="211"/>
      <c r="H46" s="171"/>
      <c r="I46" s="627">
        <f>'【現況】集計結果表 NF3'!T9</f>
        <v>0</v>
      </c>
      <c r="J46" s="168">
        <f t="shared" si="0"/>
        <v>0</v>
      </c>
    </row>
    <row r="47" spans="1:10" ht="30" customHeight="1">
      <c r="A47" s="156"/>
      <c r="B47" s="157" t="s">
        <v>8065</v>
      </c>
      <c r="C47" s="211"/>
      <c r="D47" s="211"/>
      <c r="E47" s="211"/>
      <c r="F47" s="211">
        <f>SUM('【現況】集計結果表 HFC'!T19:T22)</f>
        <v>0</v>
      </c>
      <c r="G47" s="211"/>
      <c r="H47" s="211"/>
      <c r="I47" s="625"/>
      <c r="J47" s="168">
        <f t="shared" si="0"/>
        <v>0</v>
      </c>
    </row>
    <row r="48" spans="1:10" ht="30" customHeight="1">
      <c r="A48" s="156"/>
      <c r="B48" s="157" t="s">
        <v>8066</v>
      </c>
      <c r="C48" s="211"/>
      <c r="D48" s="211"/>
      <c r="E48" s="211"/>
      <c r="F48" s="211">
        <f>SUM('【現況】集計結果表 HFC'!T23)</f>
        <v>0</v>
      </c>
      <c r="G48" s="211"/>
      <c r="H48" s="211"/>
      <c r="I48" s="625"/>
      <c r="J48" s="168">
        <f t="shared" si="0"/>
        <v>0</v>
      </c>
    </row>
    <row r="49" spans="1:13" ht="27.75" customHeight="1">
      <c r="A49" s="156"/>
      <c r="B49" s="157" t="s">
        <v>8067</v>
      </c>
      <c r="C49" s="211"/>
      <c r="D49" s="211"/>
      <c r="E49" s="211"/>
      <c r="F49" s="211">
        <f>SUM('【現況】集計結果表 HFC'!T24:T27)</f>
        <v>0</v>
      </c>
      <c r="G49" s="211"/>
      <c r="H49" s="211"/>
      <c r="I49" s="625"/>
      <c r="J49" s="168">
        <f t="shared" si="0"/>
        <v>0</v>
      </c>
    </row>
    <row r="50" spans="1:13" ht="30" customHeight="1">
      <c r="A50" s="156"/>
      <c r="B50" s="157" t="s">
        <v>8068</v>
      </c>
      <c r="C50" s="211"/>
      <c r="D50" s="211"/>
      <c r="E50" s="211"/>
      <c r="F50" s="211">
        <f>'【現況】集計結果表 HFC'!T28</f>
        <v>0</v>
      </c>
      <c r="G50" s="211"/>
      <c r="H50" s="211"/>
      <c r="I50" s="625"/>
      <c r="J50" s="168">
        <f t="shared" si="0"/>
        <v>0</v>
      </c>
    </row>
    <row r="51" spans="1:13" ht="26.25" customHeight="1">
      <c r="A51" s="156"/>
      <c r="B51" s="157" t="s">
        <v>8069</v>
      </c>
      <c r="C51" s="211"/>
      <c r="D51" s="211"/>
      <c r="E51" s="211"/>
      <c r="F51" s="211">
        <f>SUM('【現況】集計結果表 HFC'!T29:T30)</f>
        <v>0</v>
      </c>
      <c r="G51" s="211"/>
      <c r="H51" s="211"/>
      <c r="I51" s="625"/>
      <c r="J51" s="168">
        <f t="shared" si="0"/>
        <v>0</v>
      </c>
    </row>
    <row r="52" spans="1:13" ht="15" customHeight="1">
      <c r="A52" s="156"/>
      <c r="B52" s="157" t="s">
        <v>8070</v>
      </c>
      <c r="C52" s="211"/>
      <c r="D52" s="211"/>
      <c r="E52" s="211"/>
      <c r="F52" s="211">
        <f>'【現況】集計結果表 HFC'!T31</f>
        <v>0</v>
      </c>
      <c r="G52" s="211"/>
      <c r="H52" s="211"/>
      <c r="I52" s="625"/>
      <c r="J52" s="168">
        <f t="shared" si="0"/>
        <v>0</v>
      </c>
    </row>
    <row r="53" spans="1:13" ht="15" customHeight="1">
      <c r="A53" s="156"/>
      <c r="B53" s="157" t="s">
        <v>52</v>
      </c>
      <c r="C53" s="211"/>
      <c r="D53" s="211"/>
      <c r="E53" s="211"/>
      <c r="F53" s="211">
        <f>'【現況】集計結果表 HFC'!T32</f>
        <v>0</v>
      </c>
      <c r="G53" s="211"/>
      <c r="H53" s="211"/>
      <c r="I53" s="625"/>
      <c r="J53" s="168">
        <f t="shared" si="0"/>
        <v>0</v>
      </c>
    </row>
    <row r="54" spans="1:13" ht="15" customHeight="1">
      <c r="A54" s="156"/>
      <c r="B54" s="157" t="s">
        <v>488</v>
      </c>
      <c r="C54" s="211"/>
      <c r="D54" s="211"/>
      <c r="E54" s="211"/>
      <c r="F54" s="211">
        <f>'【現況】集計結果表 HFC'!T33</f>
        <v>0</v>
      </c>
      <c r="G54" s="211">
        <f>SUM('【現況】集計結果表 PFC'!T48)</f>
        <v>0</v>
      </c>
      <c r="H54" s="628"/>
      <c r="I54" s="629"/>
      <c r="J54" s="168">
        <f t="shared" si="0"/>
        <v>0</v>
      </c>
      <c r="K54" s="210"/>
    </row>
    <row r="55" spans="1:13" ht="15" customHeight="1">
      <c r="A55" s="156"/>
      <c r="B55" s="157" t="s">
        <v>8071</v>
      </c>
      <c r="C55" s="211"/>
      <c r="D55" s="211"/>
      <c r="E55" s="211"/>
      <c r="F55" s="211"/>
      <c r="G55" s="626">
        <f>SUM('【現況】集計結果表 PFC'!T46:T47)</f>
        <v>0</v>
      </c>
      <c r="H55" s="211"/>
      <c r="I55" s="625"/>
      <c r="J55" s="168">
        <f t="shared" si="0"/>
        <v>0</v>
      </c>
    </row>
    <row r="56" spans="1:13" ht="22">
      <c r="A56" s="156"/>
      <c r="B56" s="157" t="s">
        <v>8072</v>
      </c>
      <c r="C56" s="211"/>
      <c r="D56" s="211"/>
      <c r="E56" s="211"/>
      <c r="F56" s="211"/>
      <c r="G56" s="626">
        <f>'【現況】集計結果表 PFC'!T49</f>
        <v>0</v>
      </c>
      <c r="H56" s="211"/>
      <c r="I56" s="625"/>
      <c r="J56" s="168">
        <f t="shared" si="0"/>
        <v>0</v>
      </c>
    </row>
    <row r="57" spans="1:13" ht="22">
      <c r="A57" s="156"/>
      <c r="B57" s="157" t="s">
        <v>8073</v>
      </c>
      <c r="C57" s="211"/>
      <c r="D57" s="211"/>
      <c r="E57" s="626"/>
      <c r="F57" s="626"/>
      <c r="G57" s="626"/>
      <c r="H57" s="753">
        <f>'【現況】集計結果表 SF6'!T15</f>
        <v>0</v>
      </c>
      <c r="I57" s="627"/>
      <c r="J57" s="168">
        <f t="shared" si="0"/>
        <v>0</v>
      </c>
    </row>
    <row r="58" spans="1:13" ht="15" customHeight="1">
      <c r="A58" s="156"/>
      <c r="B58" s="157" t="s">
        <v>8074</v>
      </c>
      <c r="C58" s="211"/>
      <c r="D58" s="211"/>
      <c r="E58" s="626"/>
      <c r="F58" s="626"/>
      <c r="G58" s="626"/>
      <c r="H58" s="753">
        <f>'【現況】集計結果表 SF6'!T16</f>
        <v>0</v>
      </c>
      <c r="I58" s="625"/>
      <c r="J58" s="168">
        <f t="shared" si="0"/>
        <v>0</v>
      </c>
    </row>
    <row r="59" spans="1:13" ht="22">
      <c r="A59" s="156"/>
      <c r="B59" s="157" t="s">
        <v>157</v>
      </c>
      <c r="C59" s="211"/>
      <c r="D59" s="211"/>
      <c r="E59" s="626"/>
      <c r="F59" s="626"/>
      <c r="G59" s="626"/>
      <c r="H59" s="753">
        <f>'【現況】集計結果表 SF6'!T18</f>
        <v>0</v>
      </c>
      <c r="I59" s="627"/>
      <c r="J59" s="168">
        <f t="shared" si="0"/>
        <v>0</v>
      </c>
    </row>
    <row r="60" spans="1:13" ht="22">
      <c r="A60" s="156"/>
      <c r="B60" s="157" t="s">
        <v>134</v>
      </c>
      <c r="C60" s="211"/>
      <c r="D60" s="211"/>
      <c r="E60" s="626"/>
      <c r="F60" s="626"/>
      <c r="G60" s="626"/>
      <c r="H60" s="753">
        <f>'【現況】集計結果表 SF6'!T19</f>
        <v>0</v>
      </c>
      <c r="I60" s="627"/>
      <c r="J60" s="168">
        <f t="shared" si="0"/>
        <v>0</v>
      </c>
    </row>
    <row r="61" spans="1:13" ht="15" customHeight="1">
      <c r="A61" s="156"/>
      <c r="B61" s="157" t="s">
        <v>8075</v>
      </c>
      <c r="C61" s="211"/>
      <c r="D61" s="211"/>
      <c r="E61" s="211"/>
      <c r="F61" s="211"/>
      <c r="G61" s="211"/>
      <c r="H61" s="626">
        <f>SUM('【現況】集計結果表 SF6'!T20:T27)</f>
        <v>0</v>
      </c>
      <c r="I61" s="627"/>
      <c r="J61" s="168">
        <f t="shared" si="0"/>
        <v>0</v>
      </c>
    </row>
    <row r="62" spans="1:13" ht="15" customHeight="1" thickBot="1">
      <c r="A62" s="156"/>
      <c r="B62" s="158" t="s">
        <v>295</v>
      </c>
      <c r="C62" s="211">
        <f>SUM('【現況】集計結果表 CO2'!T162:T164)</f>
        <v>0</v>
      </c>
      <c r="D62" s="211">
        <f>SUM('【現況】集計結果表 CH4'!T140:T142)</f>
        <v>0</v>
      </c>
      <c r="E62" s="211">
        <f>SUM('【現況】集計結果表 N2O'!T107:T109)</f>
        <v>0</v>
      </c>
      <c r="F62" s="211"/>
      <c r="G62" s="211"/>
      <c r="H62" s="628"/>
      <c r="I62" s="630"/>
      <c r="J62" s="168">
        <f t="shared" si="0"/>
        <v>0</v>
      </c>
    </row>
    <row r="63" spans="1:13" ht="13.5" thickTop="1">
      <c r="A63" s="930" t="s">
        <v>185</v>
      </c>
      <c r="B63" s="930"/>
      <c r="C63" s="169">
        <f t="shared" ref="C63:J63" si="1">SUM(C7:C62)</f>
        <v>0</v>
      </c>
      <c r="D63" s="169">
        <f t="shared" si="1"/>
        <v>0</v>
      </c>
      <c r="E63" s="169">
        <f t="shared" si="1"/>
        <v>0</v>
      </c>
      <c r="F63" s="169">
        <f t="shared" si="1"/>
        <v>0</v>
      </c>
      <c r="G63" s="169">
        <f t="shared" si="1"/>
        <v>0</v>
      </c>
      <c r="H63" s="169">
        <f t="shared" si="1"/>
        <v>0</v>
      </c>
      <c r="I63" s="631">
        <f t="shared" si="1"/>
        <v>0</v>
      </c>
      <c r="J63" s="170">
        <f t="shared" si="1"/>
        <v>0</v>
      </c>
    </row>
    <row r="64" spans="1:13">
      <c r="A64" s="923" t="s">
        <v>481</v>
      </c>
      <c r="B64" s="923"/>
      <c r="C64" s="923"/>
      <c r="D64" s="923"/>
      <c r="E64" s="923"/>
      <c r="F64" s="923"/>
      <c r="G64" s="923"/>
      <c r="H64" s="923"/>
      <c r="I64" s="923"/>
      <c r="J64" s="923"/>
      <c r="K64" s="923"/>
      <c r="M64" s="210" t="s">
        <v>482</v>
      </c>
    </row>
  </sheetData>
  <sheetProtection algorithmName="SHA-512" hashValue="t7z1GlgXZ2aQ+e/HkZ33bbz7zFjLzZkk6nDVOWSE2/TZo+vipbh8oH63lbbXVfhEBtXltkVJDrewWorTaPBhKg==" saltValue="Q1WaoKJSPNXhgA4zULUv3w==" spinCount="100000" sheet="1" formatCells="0"/>
  <mergeCells count="11">
    <mergeCell ref="A64:K64"/>
    <mergeCell ref="I5:I6"/>
    <mergeCell ref="J5:J6"/>
    <mergeCell ref="F5:F6"/>
    <mergeCell ref="G5:G6"/>
    <mergeCell ref="H5:H6"/>
    <mergeCell ref="E5:E6"/>
    <mergeCell ref="A5:B6"/>
    <mergeCell ref="C5:C6"/>
    <mergeCell ref="D5:D6"/>
    <mergeCell ref="A63:B63"/>
  </mergeCells>
  <phoneticPr fontId="2"/>
  <dataValidations count="1">
    <dataValidation type="list" allowBlank="1" showInputMessage="1" showErrorMessage="1" sqref="D4" xr:uid="{6DFE810B-1E77-4602-863E-CE2063A3021B}">
      <formula1>$M$7:$M$19</formula1>
    </dataValidation>
  </dataValidations>
  <hyperlinks>
    <hyperlink ref="A64:K64" r:id="rId1" display="注：活動区分については、「温室効果ガス排出量算定・報告マニュアル」に従って記載すること。" xr:uid="{D1481E08-D456-4513-80B2-6BD09A407AA9}"/>
  </hyperlinks>
  <printOptions horizontalCentered="1"/>
  <pageMargins left="0.59055118110236227" right="0.59055118110236227" top="0.98425196850393704" bottom="0.78740157480314965" header="0.51181102362204722" footer="0.51181102362204722"/>
  <pageSetup paperSize="9" scale="68" fitToWidth="0" pageOrder="overThenDown" orientation="portrait" r:id="rId2"/>
  <headerFooter alignWithMargins="0"/>
  <colBreaks count="1" manualBreakCount="1">
    <brk id="10" min="2" max="50" man="1"/>
  </colBreaks>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54CB-0F13-402A-964C-D08A210C42DA}">
  <sheetPr codeName="Sheet22"/>
  <dimension ref="A1:I20"/>
  <sheetViews>
    <sheetView view="pageBreakPreview" zoomScale="80" zoomScaleNormal="85" zoomScaleSheetLayoutView="80" workbookViewId="0"/>
  </sheetViews>
  <sheetFormatPr defaultColWidth="4" defaultRowHeight="13"/>
  <cols>
    <col min="1" max="1" width="16.90625" style="28" customWidth="1"/>
    <col min="2" max="3" width="20.6328125" style="28" customWidth="1"/>
    <col min="4" max="4" width="19.08984375" style="28" customWidth="1"/>
    <col min="5" max="5" width="16.453125" style="28" customWidth="1"/>
    <col min="6" max="7" width="10.36328125" style="28" customWidth="1"/>
    <col min="8" max="16384" width="4" style="28"/>
  </cols>
  <sheetData>
    <row r="1" spans="1:9">
      <c r="A1" s="42" t="s">
        <v>406</v>
      </c>
    </row>
    <row r="2" spans="1:9">
      <c r="A2" s="28" t="s">
        <v>407</v>
      </c>
    </row>
    <row r="3" spans="1:9" ht="20.5">
      <c r="D3" s="378"/>
      <c r="E3" s="228" t="s">
        <v>513</v>
      </c>
    </row>
    <row r="4" spans="1:9">
      <c r="A4" s="934" t="s">
        <v>254</v>
      </c>
      <c r="B4" s="35" t="s">
        <v>255</v>
      </c>
      <c r="C4" s="35" t="s">
        <v>188</v>
      </c>
      <c r="D4" s="937" t="s">
        <v>566</v>
      </c>
      <c r="E4" s="937"/>
    </row>
    <row r="5" spans="1:9">
      <c r="A5" s="935"/>
      <c r="B5" s="36" t="s">
        <v>257</v>
      </c>
      <c r="C5" s="36" t="s">
        <v>435</v>
      </c>
      <c r="D5" s="937"/>
      <c r="E5" s="937"/>
    </row>
    <row r="6" spans="1:9">
      <c r="A6" s="935"/>
      <c r="B6" s="366" t="str">
        <f>'別紙-第3項(1)基準年'!D4&amp;"年度"</f>
        <v>2025年度</v>
      </c>
      <c r="C6" s="58" t="str">
        <f>'別紙-第3項(2)現況'!D4&amp;"年度"</f>
        <v>2025年度</v>
      </c>
      <c r="D6" s="180" t="s">
        <v>256</v>
      </c>
      <c r="E6" s="181" t="s">
        <v>408</v>
      </c>
      <c r="I6" s="57"/>
    </row>
    <row r="7" spans="1:9">
      <c r="A7" s="936"/>
      <c r="B7" s="37" t="s">
        <v>474</v>
      </c>
      <c r="C7" s="56" t="s">
        <v>437</v>
      </c>
      <c r="D7" s="56" t="s">
        <v>423</v>
      </c>
      <c r="E7" s="37"/>
    </row>
    <row r="8" spans="1:9" ht="48" customHeight="1">
      <c r="A8" s="174" t="s">
        <v>258</v>
      </c>
      <c r="B8" s="173">
        <f>'別紙-第3項(1)基準年'!C63/1000</f>
        <v>0</v>
      </c>
      <c r="C8" s="173">
        <f>'別紙-第3項(2)現況'!$C$63/1000</f>
        <v>0</v>
      </c>
      <c r="D8" s="65"/>
      <c r="E8" s="167" t="str">
        <f t="shared" ref="E8:E15" si="0">IF(B8&gt;0, (B8-D8)/B8*100, "")</f>
        <v/>
      </c>
    </row>
    <row r="9" spans="1:9" ht="48" customHeight="1">
      <c r="A9" s="174" t="s">
        <v>252</v>
      </c>
      <c r="B9" s="173">
        <f>'別紙-第3項(1)基準年'!D63/1000</f>
        <v>0</v>
      </c>
      <c r="C9" s="173">
        <f>'別紙-第3項(2)現況'!$D$63/1000</f>
        <v>0</v>
      </c>
      <c r="D9" s="65"/>
      <c r="E9" s="167" t="str">
        <f t="shared" si="0"/>
        <v/>
      </c>
    </row>
    <row r="10" spans="1:9" ht="48" customHeight="1">
      <c r="A10" s="174" t="s">
        <v>259</v>
      </c>
      <c r="B10" s="173">
        <f>'別紙-第3項(1)基準年'!E63/1000</f>
        <v>0</v>
      </c>
      <c r="C10" s="173">
        <f>'別紙-第3項(2)現況'!$E$63/1000</f>
        <v>0</v>
      </c>
      <c r="D10" s="65"/>
      <c r="E10" s="167" t="str">
        <f t="shared" si="0"/>
        <v/>
      </c>
    </row>
    <row r="11" spans="1:9" ht="48" customHeight="1">
      <c r="A11" s="174" t="s">
        <v>150</v>
      </c>
      <c r="B11" s="173">
        <f>'別紙-第3項(1)基準年'!F63/1000</f>
        <v>0</v>
      </c>
      <c r="C11" s="173">
        <f>'別紙-第3項(2)現況'!$F$63/1000</f>
        <v>0</v>
      </c>
      <c r="D11" s="65"/>
      <c r="E11" s="167" t="str">
        <f t="shared" si="0"/>
        <v/>
      </c>
    </row>
    <row r="12" spans="1:9" ht="48" customHeight="1">
      <c r="A12" s="174" t="s">
        <v>153</v>
      </c>
      <c r="B12" s="173">
        <f>'別紙-第3項(1)基準年'!G63/1000</f>
        <v>0</v>
      </c>
      <c r="C12" s="173">
        <f>'別紙-第3項(2)現況'!$G$63/1000</f>
        <v>0</v>
      </c>
      <c r="D12" s="65"/>
      <c r="E12" s="167" t="str">
        <f t="shared" si="0"/>
        <v/>
      </c>
    </row>
    <row r="13" spans="1:9" ht="48" customHeight="1">
      <c r="A13" s="220" t="s">
        <v>260</v>
      </c>
      <c r="B13" s="173">
        <f>'別紙-第3項(1)基準年'!H63/1000</f>
        <v>0</v>
      </c>
      <c r="C13" s="173">
        <f>'別紙-第3項(2)現況'!$H$63/1000</f>
        <v>0</v>
      </c>
      <c r="D13" s="224"/>
      <c r="E13" s="182" t="str">
        <f t="shared" si="0"/>
        <v/>
      </c>
    </row>
    <row r="14" spans="1:9" ht="48" customHeight="1" thickBot="1">
      <c r="A14" s="221" t="s">
        <v>512</v>
      </c>
      <c r="B14" s="223">
        <f>'別紙-第3項(1)基準年'!I63/1000</f>
        <v>0</v>
      </c>
      <c r="C14" s="208">
        <f>'別紙-第3項(2)現況'!$I$63/1000</f>
        <v>0</v>
      </c>
      <c r="D14" s="222"/>
      <c r="E14" s="225" t="str">
        <f t="shared" si="0"/>
        <v/>
      </c>
    </row>
    <row r="15" spans="1:9" ht="48" customHeight="1" thickTop="1">
      <c r="A15" s="175" t="s">
        <v>379</v>
      </c>
      <c r="B15" s="183">
        <f>SUM(B8:B14)</f>
        <v>0</v>
      </c>
      <c r="C15" s="167">
        <f>SUM(C8:C14)</f>
        <v>0</v>
      </c>
      <c r="D15" s="66">
        <f>SUM(D8:D14)</f>
        <v>0</v>
      </c>
      <c r="E15" s="66" t="str">
        <f t="shared" si="0"/>
        <v/>
      </c>
    </row>
    <row r="16" spans="1:9">
      <c r="E16" s="29" t="s">
        <v>444</v>
      </c>
    </row>
    <row r="18" spans="1:5" ht="12.75" customHeight="1">
      <c r="A18" s="377" t="s">
        <v>452</v>
      </c>
    </row>
    <row r="19" spans="1:5" ht="336" customHeight="1">
      <c r="A19" s="938"/>
      <c r="B19" s="939"/>
      <c r="C19" s="939"/>
      <c r="D19" s="939"/>
      <c r="E19" s="940"/>
    </row>
    <row r="20" spans="1:5">
      <c r="A20" s="373" t="s">
        <v>276</v>
      </c>
    </row>
  </sheetData>
  <sheetProtection password="E4BE" sheet="1" formatCells="0"/>
  <mergeCells count="3">
    <mergeCell ref="A4:A7"/>
    <mergeCell ref="D4:E5"/>
    <mergeCell ref="A19:E19"/>
  </mergeCells>
  <phoneticPr fontId="2"/>
  <pageMargins left="0.78740157480314965" right="0.39370078740157483" top="0.98425196850393704" bottom="0.78740157480314965" header="0.51181102362204722" footer="0.51181102362204722"/>
  <pageSetup paperSize="9" scale="7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98F0-965B-4D40-BFFC-2D1F894D8F2A}">
  <sheetPr codeName="Sheet11"/>
  <dimension ref="A1:D150"/>
  <sheetViews>
    <sheetView view="pageBreakPreview" zoomScale="80" zoomScaleNormal="70" zoomScaleSheetLayoutView="80" workbookViewId="0"/>
  </sheetViews>
  <sheetFormatPr defaultColWidth="4" defaultRowHeight="13"/>
  <cols>
    <col min="1" max="1" width="23.36328125" style="33" customWidth="1"/>
    <col min="2" max="2" width="6.26953125" style="33" customWidth="1"/>
    <col min="3" max="3" width="25.7265625" style="33" customWidth="1"/>
    <col min="4" max="4" width="26" style="33" customWidth="1"/>
    <col min="5" max="5" width="10.36328125" style="33" customWidth="1"/>
    <col min="6" max="16384" width="4" style="33"/>
  </cols>
  <sheetData>
    <row r="1" spans="1:4">
      <c r="A1" s="33" t="s">
        <v>410</v>
      </c>
    </row>
    <row r="2" spans="1:4">
      <c r="D2" s="55" t="s">
        <v>261</v>
      </c>
    </row>
    <row r="3" spans="1:4">
      <c r="A3" s="942" t="s">
        <v>262</v>
      </c>
      <c r="B3" s="941" t="s">
        <v>263</v>
      </c>
      <c r="C3" s="941"/>
      <c r="D3" s="942" t="s">
        <v>409</v>
      </c>
    </row>
    <row r="4" spans="1:4" ht="24">
      <c r="A4" s="943"/>
      <c r="B4" s="54" t="s">
        <v>264</v>
      </c>
      <c r="C4" s="53" t="s">
        <v>265</v>
      </c>
      <c r="D4" s="943"/>
    </row>
    <row r="5" spans="1:4" ht="38.25" customHeight="1">
      <c r="A5" s="216"/>
      <c r="B5" s="217"/>
      <c r="C5" s="216"/>
      <c r="D5" s="216"/>
    </row>
    <row r="6" spans="1:4" ht="38.25" customHeight="1">
      <c r="A6" s="216"/>
      <c r="B6" s="217"/>
      <c r="C6" s="216"/>
      <c r="D6" s="216"/>
    </row>
    <row r="7" spans="1:4" ht="38.25" customHeight="1">
      <c r="A7" s="216"/>
      <c r="B7" s="217"/>
      <c r="C7" s="216"/>
      <c r="D7" s="216"/>
    </row>
    <row r="8" spans="1:4" ht="38.25" customHeight="1">
      <c r="A8" s="216"/>
      <c r="B8" s="217"/>
      <c r="C8" s="216"/>
      <c r="D8" s="216"/>
    </row>
    <row r="9" spans="1:4" ht="38.25" customHeight="1">
      <c r="A9" s="216"/>
      <c r="B9" s="217"/>
      <c r="C9" s="216"/>
      <c r="D9" s="216"/>
    </row>
    <row r="10" spans="1:4" ht="38.25" customHeight="1">
      <c r="A10" s="216"/>
      <c r="B10" s="217"/>
      <c r="C10" s="216"/>
      <c r="D10" s="216"/>
    </row>
    <row r="11" spans="1:4" ht="38.25" customHeight="1">
      <c r="A11" s="216"/>
      <c r="B11" s="217"/>
      <c r="C11" s="216"/>
      <c r="D11" s="216"/>
    </row>
    <row r="12" spans="1:4" ht="38.25" customHeight="1">
      <c r="A12" s="216"/>
      <c r="B12" s="217"/>
      <c r="C12" s="216"/>
      <c r="D12" s="216"/>
    </row>
    <row r="13" spans="1:4" ht="38.25" customHeight="1">
      <c r="A13" s="216"/>
      <c r="B13" s="217"/>
      <c r="C13" s="216"/>
      <c r="D13" s="216"/>
    </row>
    <row r="14" spans="1:4" ht="38.25" customHeight="1">
      <c r="A14" s="216"/>
      <c r="B14" s="217"/>
      <c r="C14" s="216"/>
      <c r="D14" s="216"/>
    </row>
    <row r="15" spans="1:4" ht="38.25" customHeight="1">
      <c r="A15" s="216"/>
      <c r="B15" s="217"/>
      <c r="C15" s="216"/>
      <c r="D15" s="216"/>
    </row>
    <row r="16" spans="1:4" ht="38.25" customHeight="1">
      <c r="A16" s="216"/>
      <c r="B16" s="217"/>
      <c r="C16" s="216"/>
      <c r="D16" s="216"/>
    </row>
    <row r="17" spans="1:4" ht="38.25" customHeight="1">
      <c r="A17" s="216"/>
      <c r="B17" s="217"/>
      <c r="C17" s="216"/>
      <c r="D17" s="216"/>
    </row>
    <row r="18" spans="1:4" ht="38.25" customHeight="1">
      <c r="A18" s="216"/>
      <c r="B18" s="217"/>
      <c r="C18" s="216"/>
      <c r="D18" s="216"/>
    </row>
    <row r="19" spans="1:4" ht="38.25" customHeight="1">
      <c r="A19" s="216"/>
      <c r="B19" s="217"/>
      <c r="C19" s="216"/>
      <c r="D19" s="216"/>
    </row>
    <row r="20" spans="1:4" ht="38.25" customHeight="1">
      <c r="A20" s="216"/>
      <c r="B20" s="217"/>
      <c r="C20" s="216"/>
      <c r="D20" s="216"/>
    </row>
    <row r="21" spans="1:4" ht="38.25" customHeight="1">
      <c r="A21" s="216"/>
      <c r="B21" s="217"/>
      <c r="C21" s="216"/>
      <c r="D21" s="216"/>
    </row>
    <row r="22" spans="1:4" ht="38.25" customHeight="1">
      <c r="A22" s="216"/>
      <c r="B22" s="217"/>
      <c r="C22" s="216"/>
      <c r="D22" s="216"/>
    </row>
    <row r="23" spans="1:4" ht="38.25" customHeight="1">
      <c r="A23" s="216"/>
      <c r="B23" s="217"/>
      <c r="C23" s="216"/>
      <c r="D23" s="216"/>
    </row>
    <row r="24" spans="1:4" ht="38.25" customHeight="1">
      <c r="A24" s="216"/>
      <c r="B24" s="217"/>
      <c r="C24" s="216"/>
      <c r="D24" s="216"/>
    </row>
    <row r="25" spans="1:4" ht="38.25" customHeight="1">
      <c r="A25" s="216"/>
      <c r="B25" s="217"/>
      <c r="C25" s="216"/>
      <c r="D25" s="216"/>
    </row>
    <row r="26" spans="1:4" ht="38.25" customHeight="1">
      <c r="A26" s="216"/>
      <c r="B26" s="217"/>
      <c r="C26" s="216"/>
      <c r="D26" s="216"/>
    </row>
    <row r="27" spans="1:4" ht="38.25" customHeight="1">
      <c r="A27" s="216"/>
      <c r="B27" s="217"/>
      <c r="C27" s="216"/>
      <c r="D27" s="216"/>
    </row>
    <row r="28" spans="1:4" ht="38.25" customHeight="1">
      <c r="A28" s="216"/>
      <c r="B28" s="217"/>
      <c r="C28" s="216"/>
      <c r="D28" s="216"/>
    </row>
    <row r="29" spans="1:4">
      <c r="A29" s="38"/>
    </row>
    <row r="31" spans="1:4" ht="26">
      <c r="A31" s="179" t="s">
        <v>443</v>
      </c>
      <c r="B31" s="39"/>
      <c r="C31" s="178"/>
    </row>
    <row r="32" spans="1:4" ht="26">
      <c r="A32" s="179" t="s">
        <v>448</v>
      </c>
      <c r="B32" s="39"/>
    </row>
    <row r="33" spans="1:3" ht="26">
      <c r="A33" s="179" t="s">
        <v>514</v>
      </c>
      <c r="B33" s="39"/>
    </row>
    <row r="34" spans="1:3" ht="52">
      <c r="A34" s="179" t="s">
        <v>515</v>
      </c>
      <c r="B34" s="39"/>
    </row>
    <row r="35" spans="1:3" ht="26">
      <c r="A35" s="179" t="s">
        <v>373</v>
      </c>
      <c r="B35" s="39"/>
    </row>
    <row r="36" spans="1:3" ht="26">
      <c r="A36" s="179" t="s">
        <v>5365</v>
      </c>
      <c r="B36" s="39"/>
    </row>
    <row r="37" spans="1:3" ht="26">
      <c r="A37" s="179" t="s">
        <v>5366</v>
      </c>
      <c r="B37" s="39"/>
    </row>
    <row r="38" spans="1:3" ht="26">
      <c r="A38" s="179" t="s">
        <v>5364</v>
      </c>
      <c r="B38" s="39"/>
    </row>
    <row r="39" spans="1:3">
      <c r="A39" s="263" t="s">
        <v>682</v>
      </c>
    </row>
    <row r="40" spans="1:3">
      <c r="A40" s="263" t="s">
        <v>616</v>
      </c>
    </row>
    <row r="42" spans="1:3" ht="19">
      <c r="A42" s="229" t="s">
        <v>336</v>
      </c>
      <c r="B42" s="39"/>
      <c r="C42" s="229"/>
    </row>
    <row r="43" spans="1:3" ht="95">
      <c r="A43" s="230" t="s">
        <v>337</v>
      </c>
      <c r="B43" s="230" t="s">
        <v>453</v>
      </c>
      <c r="C43" s="230" t="s">
        <v>338</v>
      </c>
    </row>
    <row r="44" spans="1:3" ht="56">
      <c r="A44" s="379" t="s">
        <v>443</v>
      </c>
      <c r="B44" s="231">
        <v>101</v>
      </c>
      <c r="C44" s="232" t="s">
        <v>631</v>
      </c>
    </row>
    <row r="45" spans="1:3" ht="84">
      <c r="A45" s="380" t="s">
        <v>443</v>
      </c>
      <c r="B45" s="231">
        <v>102</v>
      </c>
      <c r="C45" s="232" t="s">
        <v>633</v>
      </c>
    </row>
    <row r="46" spans="1:3" ht="56">
      <c r="A46" s="380" t="s">
        <v>443</v>
      </c>
      <c r="B46" s="231">
        <v>103</v>
      </c>
      <c r="C46" s="232" t="s">
        <v>1567</v>
      </c>
    </row>
    <row r="47" spans="1:3" ht="28">
      <c r="A47" s="380" t="s">
        <v>443</v>
      </c>
      <c r="B47" s="231">
        <v>104</v>
      </c>
      <c r="C47" s="232" t="s">
        <v>635</v>
      </c>
    </row>
    <row r="48" spans="1:3" ht="98">
      <c r="A48" s="380" t="s">
        <v>443</v>
      </c>
      <c r="B48" s="231">
        <v>105</v>
      </c>
      <c r="C48" s="232" t="s">
        <v>4792</v>
      </c>
    </row>
    <row r="49" spans="1:3" ht="56">
      <c r="A49" s="380" t="s">
        <v>443</v>
      </c>
      <c r="B49" s="231">
        <v>106</v>
      </c>
      <c r="C49" s="232" t="s">
        <v>636</v>
      </c>
    </row>
    <row r="50" spans="1:3" ht="42">
      <c r="A50" s="380" t="s">
        <v>443</v>
      </c>
      <c r="B50" s="231">
        <v>1061</v>
      </c>
      <c r="C50" s="232" t="s">
        <v>601</v>
      </c>
    </row>
    <row r="51" spans="1:3" ht="28">
      <c r="A51" s="380" t="s">
        <v>516</v>
      </c>
      <c r="B51" s="231">
        <v>1062</v>
      </c>
      <c r="C51" s="232" t="s">
        <v>602</v>
      </c>
    </row>
    <row r="52" spans="1:3" ht="28">
      <c r="A52" s="380" t="s">
        <v>443</v>
      </c>
      <c r="B52" s="231">
        <v>1063</v>
      </c>
      <c r="C52" s="232" t="s">
        <v>603</v>
      </c>
    </row>
    <row r="53" spans="1:3" ht="42">
      <c r="A53" s="380" t="s">
        <v>443</v>
      </c>
      <c r="B53" s="231">
        <v>1064</v>
      </c>
      <c r="C53" s="232" t="s">
        <v>584</v>
      </c>
    </row>
    <row r="54" spans="1:3" ht="56">
      <c r="A54" s="380" t="s">
        <v>443</v>
      </c>
      <c r="B54" s="231">
        <v>1065</v>
      </c>
      <c r="C54" s="232" t="s">
        <v>585</v>
      </c>
    </row>
    <row r="55" spans="1:3" ht="56">
      <c r="A55" s="380" t="s">
        <v>443</v>
      </c>
      <c r="B55" s="231">
        <v>1066</v>
      </c>
      <c r="C55" s="232" t="s">
        <v>586</v>
      </c>
    </row>
    <row r="56" spans="1:3" ht="70">
      <c r="A56" s="380" t="s">
        <v>443</v>
      </c>
      <c r="B56" s="231">
        <v>1067</v>
      </c>
      <c r="C56" s="232" t="s">
        <v>587</v>
      </c>
    </row>
    <row r="57" spans="1:3" ht="70">
      <c r="A57" s="380" t="s">
        <v>443</v>
      </c>
      <c r="B57" s="231">
        <v>1068</v>
      </c>
      <c r="C57" s="232" t="s">
        <v>588</v>
      </c>
    </row>
    <row r="58" spans="1:3" ht="28">
      <c r="A58" s="380" t="s">
        <v>443</v>
      </c>
      <c r="B58" s="231">
        <v>1069</v>
      </c>
      <c r="C58" s="232" t="s">
        <v>589</v>
      </c>
    </row>
    <row r="59" spans="1:3" ht="56">
      <c r="A59" s="380" t="s">
        <v>443</v>
      </c>
      <c r="B59" s="231">
        <v>107</v>
      </c>
      <c r="C59" s="232" t="s">
        <v>637</v>
      </c>
    </row>
    <row r="60" spans="1:3" ht="56">
      <c r="A60" s="380" t="s">
        <v>443</v>
      </c>
      <c r="B60" s="231">
        <v>1071</v>
      </c>
      <c r="C60" s="232" t="s">
        <v>639</v>
      </c>
    </row>
    <row r="61" spans="1:3" ht="56">
      <c r="A61" s="380" t="s">
        <v>443</v>
      </c>
      <c r="B61" s="231">
        <v>1072</v>
      </c>
      <c r="C61" s="233" t="s">
        <v>590</v>
      </c>
    </row>
    <row r="62" spans="1:3" ht="42">
      <c r="A62" s="380" t="s">
        <v>443</v>
      </c>
      <c r="B62" s="231">
        <v>1073</v>
      </c>
      <c r="C62" s="233" t="s">
        <v>604</v>
      </c>
    </row>
    <row r="63" spans="1:3" ht="42">
      <c r="A63" s="380" t="s">
        <v>443</v>
      </c>
      <c r="B63" s="231">
        <v>1074</v>
      </c>
      <c r="C63" s="233" t="s">
        <v>591</v>
      </c>
    </row>
    <row r="64" spans="1:3" ht="56">
      <c r="A64" s="380" t="s">
        <v>443</v>
      </c>
      <c r="B64" s="231">
        <v>1075</v>
      </c>
      <c r="C64" s="233" t="s">
        <v>592</v>
      </c>
    </row>
    <row r="65" spans="1:3" ht="28">
      <c r="A65" s="380" t="s">
        <v>443</v>
      </c>
      <c r="B65" s="231">
        <v>1076</v>
      </c>
      <c r="C65" s="233" t="s">
        <v>593</v>
      </c>
    </row>
    <row r="66" spans="1:3" ht="56">
      <c r="A66" s="380" t="s">
        <v>443</v>
      </c>
      <c r="B66" s="231">
        <v>1077</v>
      </c>
      <c r="C66" s="233" t="s">
        <v>594</v>
      </c>
    </row>
    <row r="67" spans="1:3" ht="42">
      <c r="A67" s="380" t="s">
        <v>443</v>
      </c>
      <c r="B67" s="231">
        <v>1078</v>
      </c>
      <c r="C67" s="233" t="s">
        <v>595</v>
      </c>
    </row>
    <row r="68" spans="1:3" ht="42">
      <c r="A68" s="380" t="s">
        <v>443</v>
      </c>
      <c r="B68" s="231">
        <v>1079</v>
      </c>
      <c r="C68" s="233" t="s">
        <v>596</v>
      </c>
    </row>
    <row r="69" spans="1:3" ht="42">
      <c r="A69" s="380" t="s">
        <v>443</v>
      </c>
      <c r="B69" s="231">
        <v>1080</v>
      </c>
      <c r="C69" s="232" t="s">
        <v>597</v>
      </c>
    </row>
    <row r="70" spans="1:3" ht="84">
      <c r="A70" s="380" t="s">
        <v>443</v>
      </c>
      <c r="B70" s="231">
        <v>108</v>
      </c>
      <c r="C70" s="233" t="s">
        <v>641</v>
      </c>
    </row>
    <row r="71" spans="1:3" ht="28">
      <c r="A71" s="380" t="s">
        <v>443</v>
      </c>
      <c r="B71" s="231">
        <v>109</v>
      </c>
      <c r="C71" s="233" t="s">
        <v>643</v>
      </c>
    </row>
    <row r="72" spans="1:3" ht="56">
      <c r="A72" s="380" t="s">
        <v>443</v>
      </c>
      <c r="B72" s="231">
        <v>110</v>
      </c>
      <c r="C72" s="233" t="s">
        <v>645</v>
      </c>
    </row>
    <row r="73" spans="1:3" ht="56">
      <c r="A73" s="380" t="s">
        <v>443</v>
      </c>
      <c r="B73" s="231">
        <v>111</v>
      </c>
      <c r="C73" s="232" t="s">
        <v>647</v>
      </c>
    </row>
    <row r="74" spans="1:3" ht="84">
      <c r="A74" s="380" t="s">
        <v>443</v>
      </c>
      <c r="B74" s="231">
        <v>112</v>
      </c>
      <c r="C74" s="233" t="s">
        <v>649</v>
      </c>
    </row>
    <row r="75" spans="1:3" ht="28">
      <c r="A75" s="380" t="s">
        <v>443</v>
      </c>
      <c r="B75" s="231">
        <v>113</v>
      </c>
      <c r="C75" s="233" t="s">
        <v>372</v>
      </c>
    </row>
    <row r="76" spans="1:3" ht="42">
      <c r="A76" s="380" t="s">
        <v>443</v>
      </c>
      <c r="B76" s="231">
        <v>1131</v>
      </c>
      <c r="C76" s="233" t="s">
        <v>598</v>
      </c>
    </row>
    <row r="77" spans="1:3" ht="19">
      <c r="A77" s="380" t="s">
        <v>443</v>
      </c>
      <c r="B77" s="231">
        <v>1132</v>
      </c>
      <c r="C77" s="233" t="s">
        <v>599</v>
      </c>
    </row>
    <row r="78" spans="1:3" ht="28">
      <c r="A78" s="380" t="s">
        <v>443</v>
      </c>
      <c r="B78" s="231">
        <v>1133</v>
      </c>
      <c r="C78" s="233" t="s">
        <v>600</v>
      </c>
    </row>
    <row r="79" spans="1:3" ht="98">
      <c r="A79" s="344" t="s">
        <v>443</v>
      </c>
      <c r="B79" s="231">
        <v>114</v>
      </c>
      <c r="C79" s="232" t="s">
        <v>1568</v>
      </c>
    </row>
    <row r="80" spans="1:3" ht="19">
      <c r="A80" s="344" t="s">
        <v>443</v>
      </c>
      <c r="B80" s="231">
        <v>115</v>
      </c>
      <c r="C80" s="233" t="s">
        <v>616</v>
      </c>
    </row>
    <row r="81" spans="1:3" ht="56">
      <c r="A81" s="342" t="s">
        <v>448</v>
      </c>
      <c r="B81" s="231">
        <v>201</v>
      </c>
      <c r="C81" s="233" t="s">
        <v>1513</v>
      </c>
    </row>
    <row r="82" spans="1:3" ht="56">
      <c r="A82" s="343" t="s">
        <v>448</v>
      </c>
      <c r="B82" s="231">
        <v>202</v>
      </c>
      <c r="C82" s="233" t="s">
        <v>1566</v>
      </c>
    </row>
    <row r="83" spans="1:3" ht="28">
      <c r="A83" s="342" t="s">
        <v>7</v>
      </c>
      <c r="B83" s="231">
        <v>203</v>
      </c>
      <c r="C83" s="233" t="s">
        <v>652</v>
      </c>
    </row>
    <row r="84" spans="1:3" ht="42">
      <c r="A84" s="342" t="s">
        <v>7</v>
      </c>
      <c r="B84" s="231">
        <v>2031</v>
      </c>
      <c r="C84" s="232" t="s">
        <v>605</v>
      </c>
    </row>
    <row r="85" spans="1:3" ht="52">
      <c r="A85" s="342" t="s">
        <v>7</v>
      </c>
      <c r="B85" s="231">
        <v>2032</v>
      </c>
      <c r="C85" s="179" t="s">
        <v>606</v>
      </c>
    </row>
    <row r="86" spans="1:3" ht="52">
      <c r="A86" s="342" t="s">
        <v>7</v>
      </c>
      <c r="B86" s="231">
        <v>2033</v>
      </c>
      <c r="C86" s="179" t="s">
        <v>607</v>
      </c>
    </row>
    <row r="87" spans="1:3" ht="20.25" customHeight="1">
      <c r="A87" s="342" t="s">
        <v>7</v>
      </c>
      <c r="B87" s="231">
        <v>2034</v>
      </c>
      <c r="C87" s="263" t="s">
        <v>608</v>
      </c>
    </row>
    <row r="88" spans="1:3" ht="20.25" customHeight="1">
      <c r="A88" s="342" t="s">
        <v>7</v>
      </c>
      <c r="B88" s="231">
        <v>2035</v>
      </c>
      <c r="C88" s="263" t="s">
        <v>609</v>
      </c>
    </row>
    <row r="89" spans="1:3" ht="20.25" customHeight="1">
      <c r="A89" s="342" t="s">
        <v>7</v>
      </c>
      <c r="B89" s="231">
        <v>2036</v>
      </c>
      <c r="C89" s="263" t="s">
        <v>610</v>
      </c>
    </row>
    <row r="90" spans="1:3" ht="20.25" customHeight="1">
      <c r="A90" s="342" t="s">
        <v>7</v>
      </c>
      <c r="B90" s="231">
        <v>2037</v>
      </c>
      <c r="C90" s="263" t="s">
        <v>654</v>
      </c>
    </row>
    <row r="91" spans="1:3" ht="20.25" customHeight="1">
      <c r="A91" s="342" t="s">
        <v>7</v>
      </c>
      <c r="B91" s="231">
        <v>2038</v>
      </c>
      <c r="C91" s="263" t="s">
        <v>611</v>
      </c>
    </row>
    <row r="92" spans="1:3" ht="20.25" customHeight="1">
      <c r="A92" s="342" t="s">
        <v>7</v>
      </c>
      <c r="B92" s="263">
        <v>204</v>
      </c>
      <c r="C92" s="263" t="s">
        <v>656</v>
      </c>
    </row>
    <row r="93" spans="1:3" ht="20.25" customHeight="1">
      <c r="A93" s="342" t="s">
        <v>7</v>
      </c>
      <c r="B93" s="263">
        <v>205</v>
      </c>
      <c r="C93" s="263" t="s">
        <v>658</v>
      </c>
    </row>
    <row r="94" spans="1:3" ht="20.25" customHeight="1">
      <c r="A94" s="342" t="s">
        <v>7</v>
      </c>
      <c r="B94" s="263">
        <v>2051</v>
      </c>
      <c r="C94" s="263" t="s">
        <v>612</v>
      </c>
    </row>
    <row r="95" spans="1:3" ht="20.25" customHeight="1">
      <c r="A95" s="342" t="s">
        <v>7</v>
      </c>
      <c r="B95" s="263">
        <v>2052</v>
      </c>
      <c r="C95" s="263" t="s">
        <v>617</v>
      </c>
    </row>
    <row r="96" spans="1:3" ht="20.25" customHeight="1">
      <c r="A96" s="342" t="s">
        <v>7</v>
      </c>
      <c r="B96" s="263">
        <v>2053</v>
      </c>
      <c r="C96" s="263" t="s">
        <v>619</v>
      </c>
    </row>
    <row r="97" spans="1:3" ht="20.25" customHeight="1">
      <c r="A97" s="342" t="s">
        <v>7</v>
      </c>
      <c r="B97" s="263">
        <v>2054</v>
      </c>
      <c r="C97" s="263" t="s">
        <v>613</v>
      </c>
    </row>
    <row r="98" spans="1:3" ht="20.25" customHeight="1">
      <c r="A98" s="342" t="s">
        <v>7</v>
      </c>
      <c r="B98" s="263">
        <v>2055</v>
      </c>
      <c r="C98" s="263" t="s">
        <v>614</v>
      </c>
    </row>
    <row r="99" spans="1:3" ht="20.25" customHeight="1">
      <c r="A99" s="342" t="s">
        <v>7</v>
      </c>
      <c r="B99" s="263">
        <v>2056</v>
      </c>
      <c r="C99" s="263" t="s">
        <v>621</v>
      </c>
    </row>
    <row r="100" spans="1:3" ht="20.25" customHeight="1">
      <c r="A100" s="342" t="s">
        <v>7</v>
      </c>
      <c r="B100" s="263">
        <v>2057</v>
      </c>
      <c r="C100" s="263" t="s">
        <v>615</v>
      </c>
    </row>
    <row r="101" spans="1:3" ht="20.25" customHeight="1">
      <c r="A101" s="342" t="s">
        <v>7</v>
      </c>
      <c r="B101" s="263">
        <v>206</v>
      </c>
      <c r="C101" s="263" t="s">
        <v>370</v>
      </c>
    </row>
    <row r="102" spans="1:3" ht="20.25" customHeight="1">
      <c r="A102" s="342" t="s">
        <v>7</v>
      </c>
      <c r="B102" s="263">
        <v>207</v>
      </c>
      <c r="C102" s="263" t="s">
        <v>371</v>
      </c>
    </row>
    <row r="103" spans="1:3" ht="20.25" customHeight="1">
      <c r="A103" s="342" t="s">
        <v>7</v>
      </c>
      <c r="B103" s="263">
        <v>208</v>
      </c>
      <c r="C103" s="263" t="s">
        <v>662</v>
      </c>
    </row>
    <row r="104" spans="1:3" ht="20.25" customHeight="1">
      <c r="A104" s="342" t="s">
        <v>7</v>
      </c>
      <c r="B104" s="263">
        <v>209</v>
      </c>
      <c r="C104" s="263" t="s">
        <v>663</v>
      </c>
    </row>
    <row r="105" spans="1:3" ht="20.25" customHeight="1">
      <c r="A105" s="342" t="s">
        <v>7</v>
      </c>
      <c r="B105" s="263">
        <v>210</v>
      </c>
      <c r="C105" s="263" t="s">
        <v>665</v>
      </c>
    </row>
    <row r="106" spans="1:3" ht="20.25" customHeight="1">
      <c r="A106" s="342" t="s">
        <v>7</v>
      </c>
      <c r="B106" s="263">
        <v>211</v>
      </c>
      <c r="C106" s="263" t="s">
        <v>667</v>
      </c>
    </row>
    <row r="107" spans="1:3" ht="20.25" customHeight="1">
      <c r="A107" s="342" t="s">
        <v>7</v>
      </c>
      <c r="B107" s="263">
        <v>212</v>
      </c>
      <c r="C107" s="263" t="s">
        <v>4</v>
      </c>
    </row>
    <row r="108" spans="1:3" ht="20.25" customHeight="1">
      <c r="A108" s="342" t="s">
        <v>7</v>
      </c>
      <c r="B108" s="263">
        <v>213</v>
      </c>
      <c r="C108" s="263" t="s">
        <v>616</v>
      </c>
    </row>
    <row r="109" spans="1:3" ht="20.25" customHeight="1">
      <c r="A109" s="344" t="s">
        <v>8</v>
      </c>
      <c r="B109" s="263">
        <v>301</v>
      </c>
      <c r="C109" s="263" t="s">
        <v>670</v>
      </c>
    </row>
    <row r="110" spans="1:3" ht="20.25" customHeight="1">
      <c r="A110" s="344" t="s">
        <v>8</v>
      </c>
      <c r="B110" s="263">
        <v>302</v>
      </c>
      <c r="C110" s="263" t="s">
        <v>672</v>
      </c>
    </row>
    <row r="111" spans="1:3" ht="20.25" customHeight="1">
      <c r="A111" s="344" t="s">
        <v>8</v>
      </c>
      <c r="B111" s="263">
        <v>303</v>
      </c>
      <c r="C111" s="263" t="s">
        <v>674</v>
      </c>
    </row>
    <row r="112" spans="1:3" ht="20.25" customHeight="1">
      <c r="A112" s="345" t="s">
        <v>8</v>
      </c>
      <c r="B112" s="263">
        <v>304</v>
      </c>
      <c r="C112" s="263" t="s">
        <v>3</v>
      </c>
    </row>
    <row r="113" spans="1:3" ht="20.25" customHeight="1">
      <c r="A113" s="344" t="s">
        <v>449</v>
      </c>
      <c r="B113" s="263">
        <v>401</v>
      </c>
      <c r="C113" s="263" t="s">
        <v>623</v>
      </c>
    </row>
    <row r="114" spans="1:3" ht="20.25" customHeight="1">
      <c r="A114" s="344" t="s">
        <v>9</v>
      </c>
      <c r="B114" s="263">
        <v>402</v>
      </c>
      <c r="C114" s="263" t="s">
        <v>625</v>
      </c>
    </row>
    <row r="115" spans="1:3" ht="20.25" customHeight="1">
      <c r="A115" s="344" t="s">
        <v>9</v>
      </c>
      <c r="B115" s="263">
        <v>403</v>
      </c>
      <c r="C115" s="263" t="s">
        <v>683</v>
      </c>
    </row>
    <row r="116" spans="1:3" ht="20.25" customHeight="1">
      <c r="A116" s="344" t="s">
        <v>9</v>
      </c>
      <c r="B116" s="263">
        <v>404</v>
      </c>
      <c r="C116" s="263" t="s">
        <v>684</v>
      </c>
    </row>
    <row r="117" spans="1:3" ht="20.25" customHeight="1">
      <c r="A117" s="344" t="s">
        <v>9</v>
      </c>
      <c r="B117" s="263">
        <v>405</v>
      </c>
      <c r="C117" s="263" t="s">
        <v>1514</v>
      </c>
    </row>
    <row r="118" spans="1:3" ht="20.25" customHeight="1">
      <c r="A118" s="344" t="s">
        <v>9</v>
      </c>
      <c r="B118" s="263">
        <v>406</v>
      </c>
      <c r="C118" s="263" t="s">
        <v>1569</v>
      </c>
    </row>
    <row r="119" spans="1:3" ht="20.25" customHeight="1">
      <c r="A119" s="345" t="s">
        <v>9</v>
      </c>
      <c r="B119" s="263">
        <v>407</v>
      </c>
      <c r="C119" s="263" t="s">
        <v>3</v>
      </c>
    </row>
    <row r="120" spans="1:3" ht="16.5">
      <c r="A120" s="344" t="s">
        <v>373</v>
      </c>
      <c r="B120" s="263">
        <v>501</v>
      </c>
      <c r="C120" s="263" t="s">
        <v>374</v>
      </c>
    </row>
    <row r="121" spans="1:3" ht="16.5">
      <c r="A121" s="344" t="s">
        <v>373</v>
      </c>
      <c r="B121" s="263">
        <v>502</v>
      </c>
      <c r="C121" s="263" t="s">
        <v>375</v>
      </c>
    </row>
    <row r="122" spans="1:3" ht="16.5">
      <c r="A122" s="344" t="s">
        <v>373</v>
      </c>
      <c r="B122" s="263">
        <v>503</v>
      </c>
      <c r="C122" s="263" t="s">
        <v>376</v>
      </c>
    </row>
    <row r="123" spans="1:3" ht="16.5">
      <c r="A123" s="344" t="s">
        <v>373</v>
      </c>
      <c r="B123" s="263">
        <v>504</v>
      </c>
      <c r="C123" s="263" t="s">
        <v>3</v>
      </c>
    </row>
    <row r="124" spans="1:3" ht="16.5">
      <c r="A124" s="344" t="s">
        <v>5365</v>
      </c>
      <c r="B124" s="263">
        <v>601</v>
      </c>
      <c r="C124" s="263" t="s">
        <v>5369</v>
      </c>
    </row>
    <row r="125" spans="1:3" ht="16.5">
      <c r="A125" s="344" t="s">
        <v>5365</v>
      </c>
      <c r="B125" s="263">
        <v>602</v>
      </c>
      <c r="C125" s="263" t="s">
        <v>5370</v>
      </c>
    </row>
    <row r="126" spans="1:3" ht="16.5">
      <c r="A126" s="344" t="s">
        <v>5365</v>
      </c>
      <c r="B126" s="263">
        <v>603</v>
      </c>
      <c r="C126" s="263" t="s">
        <v>5371</v>
      </c>
    </row>
    <row r="127" spans="1:3" ht="16.5">
      <c r="A127" s="344" t="s">
        <v>5365</v>
      </c>
      <c r="B127" s="263">
        <v>604</v>
      </c>
      <c r="C127" s="263" t="s">
        <v>3</v>
      </c>
    </row>
    <row r="128" spans="1:3" ht="16.5">
      <c r="A128" s="344" t="s">
        <v>5366</v>
      </c>
      <c r="B128" s="263">
        <v>701</v>
      </c>
      <c r="C128" s="263" t="s">
        <v>5374</v>
      </c>
    </row>
    <row r="129" spans="1:3" ht="16.5">
      <c r="A129" s="344" t="s">
        <v>5366</v>
      </c>
      <c r="B129" s="263">
        <v>702</v>
      </c>
      <c r="C129" s="263" t="s">
        <v>5373</v>
      </c>
    </row>
    <row r="130" spans="1:3" ht="16.5">
      <c r="A130" s="344" t="s">
        <v>5366</v>
      </c>
      <c r="B130" s="263">
        <v>703</v>
      </c>
      <c r="C130" s="263" t="s">
        <v>5375</v>
      </c>
    </row>
    <row r="131" spans="1:3" ht="16.5">
      <c r="A131" s="344" t="s">
        <v>5366</v>
      </c>
      <c r="B131" s="263">
        <v>704</v>
      </c>
      <c r="C131" s="263" t="s">
        <v>5376</v>
      </c>
    </row>
    <row r="132" spans="1:3" ht="16.5">
      <c r="A132" s="344" t="s">
        <v>5366</v>
      </c>
      <c r="B132" s="263">
        <v>705</v>
      </c>
      <c r="C132" s="263" t="s">
        <v>3</v>
      </c>
    </row>
    <row r="133" spans="1:3" ht="16.5">
      <c r="A133" s="346" t="s">
        <v>5367</v>
      </c>
      <c r="B133" s="263">
        <v>801</v>
      </c>
      <c r="C133" s="263" t="s">
        <v>676</v>
      </c>
    </row>
    <row r="134" spans="1:3" ht="16.5">
      <c r="A134" s="346" t="s">
        <v>5367</v>
      </c>
      <c r="B134" s="263">
        <v>802</v>
      </c>
      <c r="C134" s="263" t="s">
        <v>678</v>
      </c>
    </row>
    <row r="135" spans="1:3" ht="16.5">
      <c r="A135" s="346" t="s">
        <v>5367</v>
      </c>
      <c r="B135" s="263">
        <v>803</v>
      </c>
      <c r="C135" s="263" t="s">
        <v>680</v>
      </c>
    </row>
    <row r="136" spans="1:3" ht="16.5">
      <c r="A136" s="346" t="s">
        <v>5367</v>
      </c>
      <c r="B136" s="263">
        <v>804</v>
      </c>
      <c r="C136" s="33" t="s">
        <v>1563</v>
      </c>
    </row>
    <row r="137" spans="1:3" ht="16.5">
      <c r="A137" s="346" t="s">
        <v>5367</v>
      </c>
      <c r="B137" s="263">
        <v>805</v>
      </c>
      <c r="C137" s="263" t="s">
        <v>4794</v>
      </c>
    </row>
    <row r="138" spans="1:3" ht="16.5">
      <c r="A138" s="346" t="s">
        <v>5367</v>
      </c>
      <c r="B138" s="263">
        <v>806</v>
      </c>
      <c r="C138" s="263" t="s">
        <v>5377</v>
      </c>
    </row>
    <row r="139" spans="1:3" ht="16.5">
      <c r="A139" s="381" t="s">
        <v>1571</v>
      </c>
      <c r="B139" s="263">
        <v>901</v>
      </c>
      <c r="C139" s="263" t="s">
        <v>4796</v>
      </c>
    </row>
    <row r="140" spans="1:3" ht="16.5">
      <c r="A140" s="382" t="s">
        <v>1571</v>
      </c>
      <c r="B140" s="263">
        <v>902</v>
      </c>
      <c r="C140" s="263" t="s">
        <v>626</v>
      </c>
    </row>
    <row r="141" spans="1:3" ht="16.5">
      <c r="A141" s="382" t="s">
        <v>1571</v>
      </c>
      <c r="B141" s="263">
        <v>903</v>
      </c>
      <c r="C141" s="263" t="s">
        <v>685</v>
      </c>
    </row>
    <row r="142" spans="1:3" ht="16.5">
      <c r="A142" s="382" t="s">
        <v>1571</v>
      </c>
      <c r="B142" s="263">
        <v>904</v>
      </c>
      <c r="C142" s="263" t="s">
        <v>5378</v>
      </c>
    </row>
    <row r="143" spans="1:3" ht="16.5">
      <c r="A143" s="382" t="s">
        <v>1571</v>
      </c>
      <c r="B143" s="263">
        <v>905</v>
      </c>
      <c r="C143" s="263" t="s">
        <v>1564</v>
      </c>
    </row>
    <row r="144" spans="1:3" ht="16.5">
      <c r="A144" s="382" t="s">
        <v>1571</v>
      </c>
      <c r="B144" s="263">
        <v>906</v>
      </c>
      <c r="C144" s="263" t="s">
        <v>1573</v>
      </c>
    </row>
    <row r="145" spans="1:3" ht="16.5">
      <c r="A145" s="382" t="s">
        <v>1571</v>
      </c>
      <c r="B145" s="263">
        <v>907</v>
      </c>
      <c r="C145" s="263" t="s">
        <v>1565</v>
      </c>
    </row>
    <row r="146" spans="1:3" ht="16.5">
      <c r="A146" s="382" t="s">
        <v>1571</v>
      </c>
      <c r="B146" s="263">
        <v>908</v>
      </c>
      <c r="C146" s="263" t="s">
        <v>4798</v>
      </c>
    </row>
    <row r="147" spans="1:3" ht="16.5">
      <c r="A147" s="382" t="s">
        <v>1571</v>
      </c>
      <c r="B147" s="263">
        <v>909</v>
      </c>
      <c r="C147" s="263" t="s">
        <v>4800</v>
      </c>
    </row>
    <row r="148" spans="1:3" ht="16.5">
      <c r="A148" s="382" t="s">
        <v>1571</v>
      </c>
      <c r="B148" s="263">
        <v>910</v>
      </c>
      <c r="C148" s="263" t="s">
        <v>4802</v>
      </c>
    </row>
    <row r="149" spans="1:3" ht="16.5">
      <c r="A149" s="382" t="s">
        <v>1571</v>
      </c>
      <c r="B149" s="263">
        <v>911</v>
      </c>
      <c r="C149" s="263" t="s">
        <v>4804</v>
      </c>
    </row>
    <row r="150" spans="1:3" ht="16.5">
      <c r="A150" s="382" t="s">
        <v>1571</v>
      </c>
      <c r="B150" s="263">
        <v>912</v>
      </c>
      <c r="C150" s="263" t="s">
        <v>629</v>
      </c>
    </row>
  </sheetData>
  <sheetProtection algorithmName="SHA-512" hashValue="uGXC/0PF6TzRJkQZdlf2f+pVcKoL+xdknWYcLWtE7xRLhQsqc+G4zanOVHldeZxZaWvM63D9nFkRzLlLPTkroA==" saltValue="nM7se3oezDQKmVmcDxQiBg==" spinCount="100000" sheet="1" formatCells="0" formatColumns="0" formatRows="0"/>
  <mergeCells count="3">
    <mergeCell ref="B3:C3"/>
    <mergeCell ref="A3:A4"/>
    <mergeCell ref="D3:D4"/>
  </mergeCells>
  <phoneticPr fontId="2"/>
  <dataValidations count="2">
    <dataValidation type="list" allowBlank="1" showInputMessage="1" showErrorMessage="1" sqref="A5:A28" xr:uid="{D29090F7-1E09-4E54-8C2D-7C923E6552B3}">
      <formula1>$A$31:$A$40</formula1>
    </dataValidation>
    <dataValidation type="list" allowBlank="1" showInputMessage="1" showErrorMessage="1" sqref="B5:B28" xr:uid="{84185508-31F2-4A70-8629-50CEEC220C0F}">
      <formula1>$B$44:$B$150</formula1>
    </dataValidation>
  </dataValidations>
  <printOptions horizontalCentered="1"/>
  <pageMargins left="0.59055118110236227" right="0.59055118110236227" top="0.98425196850393704" bottom="0.78740157480314965" header="0.51181102362204722" footer="0.51181102362204722"/>
  <pageSetup paperSize="9" pageOrder="overThenDown" orientation="portrait" r:id="rId1"/>
  <headerFooter alignWithMargins="0"/>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19DA4-8ABB-4B20-96FE-121FE9ED453B}">
  <sheetPr codeName="Sheet29"/>
  <dimension ref="A1:D110"/>
  <sheetViews>
    <sheetView view="pageBreakPreview" zoomScale="80" zoomScaleNormal="75" zoomScaleSheetLayoutView="80" workbookViewId="0"/>
  </sheetViews>
  <sheetFormatPr defaultRowHeight="13"/>
  <cols>
    <col min="1" max="1" width="7.6328125" customWidth="1"/>
    <col min="2" max="2" width="28.08984375" customWidth="1"/>
    <col min="3" max="3" width="98.26953125" customWidth="1"/>
  </cols>
  <sheetData>
    <row r="1" spans="1:4" ht="27.75" customHeight="1">
      <c r="A1" s="276"/>
      <c r="B1" s="304" t="s">
        <v>1386</v>
      </c>
      <c r="C1" s="277"/>
      <c r="D1" s="277"/>
    </row>
    <row r="2" spans="1:4">
      <c r="A2" s="276"/>
      <c r="B2" s="276"/>
      <c r="C2" s="277"/>
      <c r="D2" s="277"/>
    </row>
    <row r="3" spans="1:4" ht="49.5">
      <c r="A3" s="278" t="s">
        <v>453</v>
      </c>
      <c r="B3" s="279" t="s">
        <v>337</v>
      </c>
      <c r="C3" s="279" t="s">
        <v>338</v>
      </c>
      <c r="D3" s="277"/>
    </row>
    <row r="4" spans="1:4" ht="45.75" customHeight="1">
      <c r="A4" s="280">
        <v>101</v>
      </c>
      <c r="B4" s="281" t="s">
        <v>443</v>
      </c>
      <c r="C4" s="282" t="s">
        <v>632</v>
      </c>
      <c r="D4" s="283"/>
    </row>
    <row r="5" spans="1:4" ht="38.25" customHeight="1">
      <c r="A5" s="280">
        <v>102</v>
      </c>
      <c r="B5" s="284" t="s">
        <v>443</v>
      </c>
      <c r="C5" s="282" t="s">
        <v>634</v>
      </c>
      <c r="D5" s="283"/>
    </row>
    <row r="6" spans="1:4" ht="41.25" customHeight="1">
      <c r="A6" s="280">
        <v>103</v>
      </c>
      <c r="B6" s="284" t="s">
        <v>443</v>
      </c>
      <c r="C6" s="282" t="s">
        <v>1567</v>
      </c>
      <c r="D6" s="283"/>
    </row>
    <row r="7" spans="1:4" ht="24" customHeight="1">
      <c r="A7" s="280">
        <v>104</v>
      </c>
      <c r="B7" s="284" t="s">
        <v>443</v>
      </c>
      <c r="C7" s="282" t="s">
        <v>6</v>
      </c>
      <c r="D7" s="283"/>
    </row>
    <row r="8" spans="1:4" ht="42.75" customHeight="1">
      <c r="A8" s="280">
        <v>105</v>
      </c>
      <c r="B8" s="284" t="s">
        <v>443</v>
      </c>
      <c r="C8" s="282" t="s">
        <v>4793</v>
      </c>
      <c r="D8" s="283"/>
    </row>
    <row r="9" spans="1:4" ht="27.75" customHeight="1">
      <c r="A9" s="280">
        <v>106</v>
      </c>
      <c r="B9" s="284" t="s">
        <v>443</v>
      </c>
      <c r="C9" s="282" t="s">
        <v>5</v>
      </c>
      <c r="D9" s="283"/>
    </row>
    <row r="10" spans="1:4" ht="42.75" customHeight="1">
      <c r="A10" s="280">
        <v>1061</v>
      </c>
      <c r="B10" s="284" t="s">
        <v>443</v>
      </c>
      <c r="C10" s="282" t="s">
        <v>601</v>
      </c>
      <c r="D10" s="285"/>
    </row>
    <row r="11" spans="1:4" ht="26.25" customHeight="1">
      <c r="A11" s="280">
        <v>1062</v>
      </c>
      <c r="B11" s="284" t="s">
        <v>516</v>
      </c>
      <c r="C11" s="282" t="s">
        <v>602</v>
      </c>
      <c r="D11" s="285"/>
    </row>
    <row r="12" spans="1:4" ht="26.25" customHeight="1">
      <c r="A12" s="280">
        <v>1063</v>
      </c>
      <c r="B12" s="284" t="s">
        <v>443</v>
      </c>
      <c r="C12" s="282" t="s">
        <v>603</v>
      </c>
      <c r="D12" s="285"/>
    </row>
    <row r="13" spans="1:4" ht="27.75" customHeight="1">
      <c r="A13" s="280">
        <v>1064</v>
      </c>
      <c r="B13" s="284" t="s">
        <v>443</v>
      </c>
      <c r="C13" s="282" t="s">
        <v>584</v>
      </c>
      <c r="D13" s="285"/>
    </row>
    <row r="14" spans="1:4" ht="42.75" customHeight="1">
      <c r="A14" s="280">
        <v>1065</v>
      </c>
      <c r="B14" s="284" t="s">
        <v>443</v>
      </c>
      <c r="C14" s="282" t="s">
        <v>585</v>
      </c>
      <c r="D14" s="285"/>
    </row>
    <row r="15" spans="1:4" ht="36" customHeight="1">
      <c r="A15" s="280">
        <v>1066</v>
      </c>
      <c r="B15" s="284" t="s">
        <v>443</v>
      </c>
      <c r="C15" s="282" t="s">
        <v>586</v>
      </c>
      <c r="D15" s="285"/>
    </row>
    <row r="16" spans="1:4" ht="63.75" customHeight="1">
      <c r="A16" s="280">
        <v>1067</v>
      </c>
      <c r="B16" s="284" t="s">
        <v>443</v>
      </c>
      <c r="C16" s="282" t="s">
        <v>587</v>
      </c>
      <c r="D16" s="285"/>
    </row>
    <row r="17" spans="1:4" ht="41.25" customHeight="1">
      <c r="A17" s="280">
        <v>1068</v>
      </c>
      <c r="B17" s="284" t="s">
        <v>443</v>
      </c>
      <c r="C17" s="282" t="s">
        <v>588</v>
      </c>
      <c r="D17" s="285"/>
    </row>
    <row r="18" spans="1:4" ht="24.75" customHeight="1">
      <c r="A18" s="280">
        <v>1069</v>
      </c>
      <c r="B18" s="284" t="s">
        <v>443</v>
      </c>
      <c r="C18" s="282" t="s">
        <v>589</v>
      </c>
      <c r="D18" s="285"/>
    </row>
    <row r="19" spans="1:4" ht="24" customHeight="1">
      <c r="A19" s="280">
        <v>107</v>
      </c>
      <c r="B19" s="284" t="s">
        <v>443</v>
      </c>
      <c r="C19" s="282" t="s">
        <v>638</v>
      </c>
      <c r="D19" s="283"/>
    </row>
    <row r="20" spans="1:4" ht="43.5" customHeight="1">
      <c r="A20" s="280">
        <v>1071</v>
      </c>
      <c r="B20" s="284"/>
      <c r="C20" s="282" t="s">
        <v>640</v>
      </c>
      <c r="D20" s="286"/>
    </row>
    <row r="21" spans="1:4" ht="41.25" customHeight="1">
      <c r="A21" s="280">
        <v>1072</v>
      </c>
      <c r="B21" s="284"/>
      <c r="C21" s="282" t="s">
        <v>590</v>
      </c>
      <c r="D21" s="285"/>
    </row>
    <row r="22" spans="1:4" ht="22.5" customHeight="1">
      <c r="A22" s="280">
        <v>1073</v>
      </c>
      <c r="B22" s="284"/>
      <c r="C22" s="282" t="s">
        <v>604</v>
      </c>
      <c r="D22" s="285"/>
    </row>
    <row r="23" spans="1:4" ht="24" customHeight="1">
      <c r="A23" s="280">
        <v>1074</v>
      </c>
      <c r="B23" s="284"/>
      <c r="C23" s="282" t="s">
        <v>591</v>
      </c>
      <c r="D23" s="285"/>
    </row>
    <row r="24" spans="1:4" ht="46.5" customHeight="1">
      <c r="A24" s="280">
        <v>1075</v>
      </c>
      <c r="B24" s="284"/>
      <c r="C24" s="282" t="s">
        <v>592</v>
      </c>
      <c r="D24" s="285"/>
    </row>
    <row r="25" spans="1:4" ht="24.75" customHeight="1">
      <c r="A25" s="280">
        <v>1076</v>
      </c>
      <c r="B25" s="284"/>
      <c r="C25" s="282" t="s">
        <v>593</v>
      </c>
      <c r="D25" s="285"/>
    </row>
    <row r="26" spans="1:4" ht="45" customHeight="1">
      <c r="A26" s="280">
        <v>1077</v>
      </c>
      <c r="B26" s="284"/>
      <c r="C26" s="282" t="s">
        <v>594</v>
      </c>
      <c r="D26" s="285"/>
    </row>
    <row r="27" spans="1:4" ht="30" customHeight="1">
      <c r="A27" s="280">
        <v>1078</v>
      </c>
      <c r="B27" s="284"/>
      <c r="C27" s="282" t="s">
        <v>595</v>
      </c>
      <c r="D27" s="285"/>
    </row>
    <row r="28" spans="1:4" ht="28.5" customHeight="1">
      <c r="A28" s="280">
        <v>1079</v>
      </c>
      <c r="B28" s="284"/>
      <c r="C28" s="282" t="s">
        <v>596</v>
      </c>
      <c r="D28" s="285"/>
    </row>
    <row r="29" spans="1:4" ht="24.75" customHeight="1">
      <c r="A29" s="280">
        <v>1080</v>
      </c>
      <c r="B29" s="284"/>
      <c r="C29" s="282" t="s">
        <v>597</v>
      </c>
      <c r="D29" s="285"/>
    </row>
    <row r="30" spans="1:4" ht="39.75" customHeight="1">
      <c r="A30" s="280">
        <v>108</v>
      </c>
      <c r="B30" s="284"/>
      <c r="C30" s="282" t="s">
        <v>642</v>
      </c>
      <c r="D30" s="283"/>
    </row>
    <row r="31" spans="1:4" ht="42.75" customHeight="1">
      <c r="A31" s="280">
        <v>109</v>
      </c>
      <c r="B31" s="284"/>
      <c r="C31" s="282" t="s">
        <v>644</v>
      </c>
      <c r="D31" s="283"/>
    </row>
    <row r="32" spans="1:4" ht="45" customHeight="1">
      <c r="A32" s="280">
        <v>110</v>
      </c>
      <c r="B32" s="284"/>
      <c r="C32" s="282" t="s">
        <v>646</v>
      </c>
      <c r="D32" s="283"/>
    </row>
    <row r="33" spans="1:4" ht="26.25" customHeight="1">
      <c r="A33" s="280">
        <v>111</v>
      </c>
      <c r="B33" s="284"/>
      <c r="C33" s="282" t="s">
        <v>648</v>
      </c>
      <c r="D33" s="283"/>
    </row>
    <row r="34" spans="1:4" ht="46.5" customHeight="1">
      <c r="A34" s="280">
        <v>112</v>
      </c>
      <c r="B34" s="284"/>
      <c r="C34" s="282" t="s">
        <v>650</v>
      </c>
      <c r="D34" s="283"/>
    </row>
    <row r="35" spans="1:4" ht="24" customHeight="1">
      <c r="A35" s="280">
        <v>113</v>
      </c>
      <c r="B35" s="284"/>
      <c r="C35" s="282" t="s">
        <v>651</v>
      </c>
      <c r="D35" s="283"/>
    </row>
    <row r="36" spans="1:4" ht="26.25" customHeight="1">
      <c r="A36" s="280">
        <v>1131</v>
      </c>
      <c r="B36" s="284"/>
      <c r="C36" s="282" t="s">
        <v>598</v>
      </c>
      <c r="D36" s="285"/>
    </row>
    <row r="37" spans="1:4" ht="27.75" customHeight="1">
      <c r="A37" s="280">
        <v>1132</v>
      </c>
      <c r="B37" s="284"/>
      <c r="C37" s="282" t="s">
        <v>599</v>
      </c>
      <c r="D37" s="285"/>
    </row>
    <row r="38" spans="1:4" ht="21" customHeight="1">
      <c r="A38" s="280">
        <v>1133</v>
      </c>
      <c r="B38" s="284"/>
      <c r="C38" s="282" t="s">
        <v>600</v>
      </c>
      <c r="D38" s="285"/>
    </row>
    <row r="39" spans="1:4" ht="45" customHeight="1">
      <c r="A39" s="280">
        <v>114</v>
      </c>
      <c r="B39" s="284"/>
      <c r="C39" s="282" t="s">
        <v>1568</v>
      </c>
      <c r="D39" s="287"/>
    </row>
    <row r="40" spans="1:4" ht="24.75" customHeight="1">
      <c r="A40" s="280">
        <v>115</v>
      </c>
      <c r="B40" s="288"/>
      <c r="C40" s="282" t="s">
        <v>616</v>
      </c>
      <c r="D40" s="287"/>
    </row>
    <row r="41" spans="1:4" ht="45" customHeight="1">
      <c r="A41" s="280">
        <v>201</v>
      </c>
      <c r="B41" s="944" t="s">
        <v>448</v>
      </c>
      <c r="C41" s="282" t="s">
        <v>1512</v>
      </c>
      <c r="D41" s="287"/>
    </row>
    <row r="42" spans="1:4" ht="26.25" customHeight="1">
      <c r="A42" s="280">
        <v>202</v>
      </c>
      <c r="B42" s="945"/>
      <c r="C42" s="282" t="s">
        <v>1566</v>
      </c>
      <c r="D42" s="289"/>
    </row>
    <row r="43" spans="1:4" ht="28.5" customHeight="1">
      <c r="A43" s="280">
        <v>203</v>
      </c>
      <c r="B43" s="945"/>
      <c r="C43" s="291" t="s">
        <v>653</v>
      </c>
      <c r="D43" s="289"/>
    </row>
    <row r="44" spans="1:4" ht="30" customHeight="1">
      <c r="A44" s="280">
        <v>2031</v>
      </c>
      <c r="B44" s="290" t="s">
        <v>7</v>
      </c>
      <c r="C44" s="291" t="s">
        <v>605</v>
      </c>
      <c r="D44" s="292"/>
    </row>
    <row r="45" spans="1:4" ht="26.25" customHeight="1">
      <c r="A45" s="280">
        <v>2032</v>
      </c>
      <c r="B45" s="290" t="s">
        <v>7</v>
      </c>
      <c r="C45" s="291" t="s">
        <v>606</v>
      </c>
      <c r="D45" s="293"/>
    </row>
    <row r="46" spans="1:4" ht="41.25" customHeight="1">
      <c r="A46" s="280">
        <v>2033</v>
      </c>
      <c r="B46" s="290" t="s">
        <v>7</v>
      </c>
      <c r="C46" s="291" t="s">
        <v>607</v>
      </c>
      <c r="D46" s="292"/>
    </row>
    <row r="47" spans="1:4" ht="24" customHeight="1">
      <c r="A47" s="280">
        <v>2034</v>
      </c>
      <c r="B47" s="290" t="s">
        <v>7</v>
      </c>
      <c r="C47" s="291" t="s">
        <v>608</v>
      </c>
      <c r="D47" s="292"/>
    </row>
    <row r="48" spans="1:4" ht="43.5" customHeight="1">
      <c r="A48" s="280">
        <v>2035</v>
      </c>
      <c r="B48" s="290" t="s">
        <v>7</v>
      </c>
      <c r="C48" s="291" t="s">
        <v>609</v>
      </c>
      <c r="D48" s="292"/>
    </row>
    <row r="49" spans="1:4" ht="41.25" customHeight="1">
      <c r="A49" s="280">
        <v>2036</v>
      </c>
      <c r="B49" s="290" t="s">
        <v>7</v>
      </c>
      <c r="C49" s="291" t="s">
        <v>610</v>
      </c>
      <c r="D49" s="292"/>
    </row>
    <row r="50" spans="1:4" ht="41.25" customHeight="1">
      <c r="A50" s="280">
        <v>2037</v>
      </c>
      <c r="B50" s="290" t="s">
        <v>7</v>
      </c>
      <c r="C50" s="291" t="s">
        <v>655</v>
      </c>
      <c r="D50" s="294"/>
    </row>
    <row r="51" spans="1:4" ht="28.5" customHeight="1">
      <c r="A51" s="280">
        <v>2038</v>
      </c>
      <c r="B51" s="290" t="s">
        <v>7</v>
      </c>
      <c r="C51" s="282" t="s">
        <v>611</v>
      </c>
      <c r="D51" s="293"/>
    </row>
    <row r="52" spans="1:4" ht="41.25" customHeight="1">
      <c r="A52" s="280">
        <v>204</v>
      </c>
      <c r="B52" s="290"/>
      <c r="C52" s="282" t="s">
        <v>657</v>
      </c>
      <c r="D52" s="295"/>
    </row>
    <row r="53" spans="1:4" ht="24" customHeight="1">
      <c r="A53" s="280">
        <v>205</v>
      </c>
      <c r="B53" s="290"/>
      <c r="C53" s="282" t="s">
        <v>659</v>
      </c>
      <c r="D53" s="289"/>
    </row>
    <row r="54" spans="1:4" ht="24.75" customHeight="1">
      <c r="A54" s="280">
        <v>2051</v>
      </c>
      <c r="B54" s="290"/>
      <c r="C54" s="282" t="s">
        <v>612</v>
      </c>
      <c r="D54" s="296"/>
    </row>
    <row r="55" spans="1:4" ht="27.75" customHeight="1">
      <c r="A55" s="280">
        <v>2052</v>
      </c>
      <c r="B55" s="290"/>
      <c r="C55" s="282" t="s">
        <v>618</v>
      </c>
      <c r="D55" s="297"/>
    </row>
    <row r="56" spans="1:4" ht="31.5" customHeight="1">
      <c r="A56" s="280">
        <v>2053</v>
      </c>
      <c r="B56" s="290"/>
      <c r="C56" s="282" t="s">
        <v>620</v>
      </c>
      <c r="D56" s="297"/>
    </row>
    <row r="57" spans="1:4" ht="47.25" customHeight="1">
      <c r="A57" s="280">
        <v>2054</v>
      </c>
      <c r="B57" s="290"/>
      <c r="C57" s="282" t="s">
        <v>613</v>
      </c>
      <c r="D57" s="292"/>
    </row>
    <row r="58" spans="1:4" ht="39.75" customHeight="1">
      <c r="A58" s="280">
        <v>2055</v>
      </c>
      <c r="B58" s="290"/>
      <c r="C58" s="282" t="s">
        <v>614</v>
      </c>
      <c r="D58" s="292"/>
    </row>
    <row r="59" spans="1:4" ht="26.25" customHeight="1">
      <c r="A59" s="280">
        <v>2056</v>
      </c>
      <c r="B59" s="290"/>
      <c r="C59" s="282" t="s">
        <v>622</v>
      </c>
      <c r="D59" s="294"/>
    </row>
    <row r="60" spans="1:4" ht="33.75" customHeight="1">
      <c r="A60" s="280">
        <v>2057</v>
      </c>
      <c r="B60" s="290"/>
      <c r="C60" s="282" t="s">
        <v>615</v>
      </c>
      <c r="D60" s="296"/>
    </row>
    <row r="61" spans="1:4" ht="28.5" customHeight="1">
      <c r="A61" s="280">
        <v>206</v>
      </c>
      <c r="B61" s="290"/>
      <c r="C61" s="282" t="s">
        <v>660</v>
      </c>
      <c r="D61" s="289"/>
    </row>
    <row r="62" spans="1:4" ht="24" customHeight="1">
      <c r="A62" s="280">
        <v>207</v>
      </c>
      <c r="B62" s="290"/>
      <c r="C62" s="282" t="s">
        <v>661</v>
      </c>
      <c r="D62" s="289"/>
    </row>
    <row r="63" spans="1:4" ht="46.5" customHeight="1">
      <c r="A63" s="280">
        <v>208</v>
      </c>
      <c r="B63" s="290"/>
      <c r="C63" s="282" t="s">
        <v>1529</v>
      </c>
      <c r="D63" s="289"/>
    </row>
    <row r="64" spans="1:4" ht="28.5" customHeight="1">
      <c r="A64" s="280">
        <v>209</v>
      </c>
      <c r="B64" s="290"/>
      <c r="C64" s="282" t="s">
        <v>664</v>
      </c>
      <c r="D64" s="289"/>
    </row>
    <row r="65" spans="1:4" ht="39" customHeight="1">
      <c r="A65" s="280">
        <v>210</v>
      </c>
      <c r="B65" s="290"/>
      <c r="C65" s="282" t="s">
        <v>666</v>
      </c>
      <c r="D65" s="289"/>
    </row>
    <row r="66" spans="1:4" ht="37.5" customHeight="1">
      <c r="A66" s="280">
        <v>211</v>
      </c>
      <c r="B66" s="290"/>
      <c r="C66" s="282" t="s">
        <v>668</v>
      </c>
      <c r="D66" s="292"/>
    </row>
    <row r="67" spans="1:4" ht="28.5" customHeight="1">
      <c r="A67" s="280">
        <v>212</v>
      </c>
      <c r="B67" s="290"/>
      <c r="C67" s="282" t="s">
        <v>669</v>
      </c>
      <c r="D67" s="292"/>
    </row>
    <row r="68" spans="1:4" ht="24" customHeight="1">
      <c r="A68" s="280">
        <v>213</v>
      </c>
      <c r="B68" s="298"/>
      <c r="C68" s="282" t="s">
        <v>616</v>
      </c>
      <c r="D68" s="292"/>
    </row>
    <row r="69" spans="1:4" ht="41.25" customHeight="1">
      <c r="A69" s="280">
        <v>301</v>
      </c>
      <c r="B69" s="946" t="s">
        <v>8</v>
      </c>
      <c r="C69" s="291" t="s">
        <v>671</v>
      </c>
      <c r="D69" s="283"/>
    </row>
    <row r="70" spans="1:4" ht="42.75" customHeight="1">
      <c r="A70" s="280">
        <v>302</v>
      </c>
      <c r="B70" s="947"/>
      <c r="C70" s="291" t="s">
        <v>673</v>
      </c>
      <c r="D70" s="283"/>
    </row>
    <row r="71" spans="1:4" ht="41.25" customHeight="1">
      <c r="A71" s="280">
        <v>303</v>
      </c>
      <c r="B71" s="303" t="s">
        <v>8</v>
      </c>
      <c r="C71" s="291" t="s">
        <v>675</v>
      </c>
      <c r="D71" s="287"/>
    </row>
    <row r="72" spans="1:4" ht="28.5" customHeight="1">
      <c r="A72" s="280">
        <v>304</v>
      </c>
      <c r="B72" s="299" t="s">
        <v>8</v>
      </c>
      <c r="C72" s="282" t="s">
        <v>3</v>
      </c>
      <c r="D72" s="277"/>
    </row>
    <row r="73" spans="1:4" ht="54" customHeight="1">
      <c r="A73" s="280">
        <v>401</v>
      </c>
      <c r="B73" s="946" t="s">
        <v>449</v>
      </c>
      <c r="C73" s="301" t="s">
        <v>624</v>
      </c>
      <c r="D73" s="300"/>
    </row>
    <row r="74" spans="1:4" ht="39.75" customHeight="1">
      <c r="A74" s="280">
        <v>402</v>
      </c>
      <c r="B74" s="947"/>
      <c r="C74" s="291" t="s">
        <v>450</v>
      </c>
      <c r="D74" s="300"/>
    </row>
    <row r="75" spans="1:4" ht="24" customHeight="1">
      <c r="A75" s="280">
        <v>403</v>
      </c>
      <c r="B75" s="303" t="s">
        <v>9</v>
      </c>
      <c r="C75" s="291" t="s">
        <v>10</v>
      </c>
      <c r="D75" s="287"/>
    </row>
    <row r="76" spans="1:4" ht="26.25" customHeight="1">
      <c r="A76" s="280">
        <v>404</v>
      </c>
      <c r="B76" s="303" t="s">
        <v>9</v>
      </c>
      <c r="C76" s="291" t="s">
        <v>11</v>
      </c>
      <c r="D76" s="277"/>
    </row>
    <row r="77" spans="1:4" ht="26.25" customHeight="1">
      <c r="A77" s="280">
        <v>405</v>
      </c>
      <c r="B77" s="303"/>
      <c r="C77" s="349" t="s">
        <v>1514</v>
      </c>
      <c r="D77" s="277"/>
    </row>
    <row r="78" spans="1:4" ht="37.5" customHeight="1">
      <c r="A78" s="280">
        <v>406</v>
      </c>
      <c r="B78" s="303" t="s">
        <v>9</v>
      </c>
      <c r="C78" s="291" t="s">
        <v>1569</v>
      </c>
      <c r="D78" s="277"/>
    </row>
    <row r="79" spans="1:4" ht="24.75" customHeight="1">
      <c r="A79" s="280">
        <v>407</v>
      </c>
      <c r="B79" s="299" t="s">
        <v>9</v>
      </c>
      <c r="C79" s="282" t="s">
        <v>3</v>
      </c>
      <c r="D79" s="277"/>
    </row>
    <row r="80" spans="1:4" ht="30" customHeight="1">
      <c r="A80" s="280">
        <v>501</v>
      </c>
      <c r="B80" s="946" t="s">
        <v>1510</v>
      </c>
      <c r="C80" s="291" t="s">
        <v>374</v>
      </c>
      <c r="D80" s="277"/>
    </row>
    <row r="81" spans="1:4" ht="24" customHeight="1">
      <c r="A81" s="280">
        <v>502</v>
      </c>
      <c r="B81" s="947"/>
      <c r="C81" s="291" t="s">
        <v>375</v>
      </c>
      <c r="D81" s="277"/>
    </row>
    <row r="82" spans="1:4" ht="24.75" customHeight="1">
      <c r="A82" s="280">
        <v>503</v>
      </c>
      <c r="B82" s="303" t="s">
        <v>373</v>
      </c>
      <c r="C82" s="291" t="s">
        <v>376</v>
      </c>
      <c r="D82" s="277"/>
    </row>
    <row r="83" spans="1:4" ht="24.75" customHeight="1">
      <c r="A83" s="280">
        <v>504</v>
      </c>
      <c r="B83" s="299" t="s">
        <v>373</v>
      </c>
      <c r="C83" s="282" t="s">
        <v>3</v>
      </c>
      <c r="D83" s="277"/>
    </row>
    <row r="84" spans="1:4" ht="42.75" customHeight="1">
      <c r="A84" s="280">
        <v>601</v>
      </c>
      <c r="B84" s="351" t="s">
        <v>5365</v>
      </c>
      <c r="C84" s="282" t="s">
        <v>5368</v>
      </c>
      <c r="D84" s="277"/>
    </row>
    <row r="85" spans="1:4" ht="24.75" customHeight="1">
      <c r="A85" s="280">
        <v>602</v>
      </c>
      <c r="B85" s="303"/>
      <c r="C85" s="282" t="s">
        <v>5379</v>
      </c>
      <c r="D85" s="277"/>
    </row>
    <row r="86" spans="1:4" ht="24.75" customHeight="1">
      <c r="A86" s="280">
        <v>603</v>
      </c>
      <c r="B86" s="303"/>
      <c r="C86" s="282" t="s">
        <v>5380</v>
      </c>
      <c r="D86" s="277"/>
    </row>
    <row r="87" spans="1:4" ht="24.75" customHeight="1">
      <c r="A87" s="280">
        <v>604</v>
      </c>
      <c r="B87" s="303"/>
      <c r="C87" s="282" t="s">
        <v>3</v>
      </c>
      <c r="D87" s="277"/>
    </row>
    <row r="88" spans="1:4" ht="37.5" customHeight="1">
      <c r="A88" s="280">
        <v>701</v>
      </c>
      <c r="B88" s="352" t="s">
        <v>5385</v>
      </c>
      <c r="C88" s="282" t="s">
        <v>5372</v>
      </c>
      <c r="D88" s="277"/>
    </row>
    <row r="89" spans="1:4" ht="24.75" customHeight="1">
      <c r="A89" s="280">
        <v>702</v>
      </c>
      <c r="B89" s="303"/>
      <c r="C89" s="282" t="s">
        <v>5381</v>
      </c>
      <c r="D89" s="277"/>
    </row>
    <row r="90" spans="1:4" ht="24.75" customHeight="1">
      <c r="A90" s="280">
        <v>703</v>
      </c>
      <c r="B90" s="303"/>
      <c r="C90" s="282" t="s">
        <v>5382</v>
      </c>
      <c r="D90" s="277"/>
    </row>
    <row r="91" spans="1:4" ht="24.75" customHeight="1">
      <c r="A91" s="280">
        <v>704</v>
      </c>
      <c r="B91" s="303"/>
      <c r="C91" s="282" t="s">
        <v>5383</v>
      </c>
      <c r="D91" s="277"/>
    </row>
    <row r="92" spans="1:4" ht="24.75" customHeight="1">
      <c r="A92" s="280">
        <v>705</v>
      </c>
      <c r="B92" s="303"/>
      <c r="C92" s="282" t="s">
        <v>3</v>
      </c>
      <c r="D92" s="277"/>
    </row>
    <row r="93" spans="1:4" ht="29.25" customHeight="1">
      <c r="A93" s="280">
        <v>801</v>
      </c>
      <c r="B93" s="946" t="s">
        <v>5367</v>
      </c>
      <c r="C93" s="301" t="s">
        <v>677</v>
      </c>
      <c r="D93" s="277"/>
    </row>
    <row r="94" spans="1:4" ht="31.5" customHeight="1">
      <c r="A94" s="280">
        <v>802</v>
      </c>
      <c r="B94" s="947"/>
      <c r="C94" s="301" t="s">
        <v>679</v>
      </c>
      <c r="D94" s="277"/>
    </row>
    <row r="95" spans="1:4" ht="63.75" customHeight="1">
      <c r="A95" s="280">
        <v>803</v>
      </c>
      <c r="B95" s="947"/>
      <c r="C95" s="301" t="s">
        <v>681</v>
      </c>
      <c r="D95" s="277"/>
    </row>
    <row r="96" spans="1:4" ht="35.25" customHeight="1">
      <c r="A96" s="280">
        <v>804</v>
      </c>
      <c r="B96" s="947"/>
      <c r="C96" s="301" t="s">
        <v>1563</v>
      </c>
      <c r="D96" s="277"/>
    </row>
    <row r="97" spans="1:4" ht="32.25" customHeight="1">
      <c r="A97" s="280">
        <v>805</v>
      </c>
      <c r="B97" s="947"/>
      <c r="C97" s="301" t="s">
        <v>4795</v>
      </c>
      <c r="D97" s="277"/>
    </row>
    <row r="98" spans="1:4" ht="28.5" customHeight="1">
      <c r="A98" s="280">
        <v>806</v>
      </c>
      <c r="B98" s="948"/>
      <c r="C98" s="350" t="s">
        <v>5377</v>
      </c>
      <c r="D98" s="277"/>
    </row>
    <row r="99" spans="1:4" ht="41.25" customHeight="1">
      <c r="A99" s="280">
        <v>901</v>
      </c>
      <c r="B99" s="338" t="s">
        <v>1571</v>
      </c>
      <c r="C99" s="348" t="s">
        <v>4797</v>
      </c>
      <c r="D99" s="277"/>
    </row>
    <row r="100" spans="1:4" ht="63.75" customHeight="1">
      <c r="A100" s="280">
        <v>902</v>
      </c>
      <c r="B100" s="339"/>
      <c r="C100" s="302" t="s">
        <v>627</v>
      </c>
      <c r="D100" s="277"/>
    </row>
    <row r="101" spans="1:4" ht="31.5" customHeight="1">
      <c r="A101" s="280">
        <v>903</v>
      </c>
      <c r="B101" s="340"/>
      <c r="C101" s="302" t="s">
        <v>628</v>
      </c>
      <c r="D101" s="277"/>
    </row>
    <row r="102" spans="1:4" ht="33.75" customHeight="1">
      <c r="A102" s="280">
        <v>904</v>
      </c>
      <c r="B102" s="340"/>
      <c r="C102" s="302" t="s">
        <v>5384</v>
      </c>
      <c r="D102" s="277"/>
    </row>
    <row r="103" spans="1:4" ht="28.5" customHeight="1">
      <c r="A103" s="280">
        <v>905</v>
      </c>
      <c r="B103" s="340"/>
      <c r="C103" s="302" t="s">
        <v>1564</v>
      </c>
      <c r="D103" s="277"/>
    </row>
    <row r="104" spans="1:4" ht="33.75" customHeight="1">
      <c r="A104" s="280">
        <v>906</v>
      </c>
      <c r="B104" s="340"/>
      <c r="C104" s="302" t="s">
        <v>1511</v>
      </c>
      <c r="D104" s="277"/>
    </row>
    <row r="105" spans="1:4" ht="24.75" customHeight="1">
      <c r="A105" s="280">
        <v>907</v>
      </c>
      <c r="B105" s="340"/>
      <c r="C105" s="302" t="s">
        <v>1565</v>
      </c>
      <c r="D105" s="277"/>
    </row>
    <row r="106" spans="1:4" ht="45" customHeight="1">
      <c r="A106" s="280">
        <v>908</v>
      </c>
      <c r="B106" s="340"/>
      <c r="C106" s="302" t="s">
        <v>4799</v>
      </c>
      <c r="D106" s="277"/>
    </row>
    <row r="107" spans="1:4" ht="24.75" customHeight="1">
      <c r="A107" s="280">
        <v>909</v>
      </c>
      <c r="B107" s="340"/>
      <c r="C107" s="302" t="s">
        <v>4801</v>
      </c>
    </row>
    <row r="108" spans="1:4" ht="24.75" customHeight="1">
      <c r="A108" s="280">
        <v>910</v>
      </c>
      <c r="B108" s="340"/>
      <c r="C108" s="302" t="s">
        <v>4803</v>
      </c>
    </row>
    <row r="109" spans="1:4" ht="24.75" customHeight="1">
      <c r="A109" s="280">
        <v>911</v>
      </c>
      <c r="B109" s="340"/>
      <c r="C109" s="302" t="s">
        <v>4805</v>
      </c>
    </row>
    <row r="110" spans="1:4" ht="24" customHeight="1">
      <c r="A110" s="280">
        <v>912</v>
      </c>
      <c r="B110" s="341"/>
      <c r="C110" s="302" t="s">
        <v>630</v>
      </c>
    </row>
  </sheetData>
  <sheetProtection password="E4BE" sheet="1"/>
  <mergeCells count="5">
    <mergeCell ref="B41:B43"/>
    <mergeCell ref="B73:B74"/>
    <mergeCell ref="B69:B70"/>
    <mergeCell ref="B80:B81"/>
    <mergeCell ref="B93:B98"/>
  </mergeCells>
  <phoneticPr fontId="2"/>
  <pageMargins left="0.7" right="0.7" top="0.75" bottom="0.75" header="0.3" footer="0.3"/>
  <pageSetup paperSize="9" scale="47" orientation="portrait" r:id="rId1"/>
  <rowBreaks count="2" manualBreakCount="2">
    <brk id="40" max="5" man="1"/>
    <brk id="92" max="4"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5052-34D6-43C1-9AE4-186D650C248E}">
  <sheetPr codeName="Sheet20"/>
  <dimension ref="A1:AB70"/>
  <sheetViews>
    <sheetView view="pageBreakPreview" zoomScale="80" zoomScaleNormal="100" zoomScaleSheetLayoutView="80" workbookViewId="0">
      <selection sqref="A1:Z1"/>
    </sheetView>
  </sheetViews>
  <sheetFormatPr defaultColWidth="8" defaultRowHeight="15" customHeight="1"/>
  <cols>
    <col min="1" max="1" width="3" style="383" customWidth="1"/>
    <col min="2" max="2" width="3.36328125" style="383" customWidth="1"/>
    <col min="3" max="3" width="2.7265625" style="383" customWidth="1"/>
    <col min="4" max="4" width="2.36328125" style="383" customWidth="1"/>
    <col min="5" max="5" width="3.7265625" style="383" customWidth="1"/>
    <col min="6" max="6" width="2.6328125" style="383" customWidth="1"/>
    <col min="7" max="7" width="3.26953125" style="383" customWidth="1"/>
    <col min="8" max="8" width="3.6328125" style="383" customWidth="1"/>
    <col min="9" max="9" width="5.08984375" style="383" customWidth="1"/>
    <col min="10" max="10" width="2.08984375" style="383" customWidth="1"/>
    <col min="11" max="13" width="3.26953125" style="383" customWidth="1"/>
    <col min="14" max="14" width="2.453125" style="383" customWidth="1"/>
    <col min="15" max="15" width="4" style="383" customWidth="1"/>
    <col min="16" max="24" width="3.26953125" style="383" customWidth="1"/>
    <col min="25" max="25" width="1.7265625" style="383" customWidth="1"/>
    <col min="26" max="26" width="2.453125" style="383" customWidth="1"/>
    <col min="27" max="16384" width="8" style="383"/>
  </cols>
  <sheetData>
    <row r="1" spans="1:28" ht="15" customHeight="1">
      <c r="A1" s="949"/>
      <c r="B1" s="949"/>
      <c r="C1" s="949"/>
      <c r="D1" s="949"/>
      <c r="E1" s="949"/>
      <c r="F1" s="949"/>
      <c r="G1" s="949"/>
      <c r="H1" s="949"/>
      <c r="I1" s="949"/>
      <c r="J1" s="949"/>
      <c r="K1" s="949"/>
      <c r="L1" s="949"/>
      <c r="M1" s="949"/>
      <c r="N1" s="949"/>
      <c r="O1" s="949"/>
      <c r="P1" s="949"/>
      <c r="Q1" s="949"/>
      <c r="R1" s="949"/>
      <c r="S1" s="949"/>
      <c r="T1" s="949"/>
      <c r="U1" s="949"/>
      <c r="V1" s="949"/>
      <c r="W1" s="949"/>
      <c r="X1" s="949"/>
      <c r="Y1" s="949"/>
      <c r="Z1" s="949"/>
    </row>
    <row r="2" spans="1:28" ht="3.75" customHeight="1">
      <c r="A2" s="384"/>
      <c r="B2" s="384"/>
      <c r="C2" s="384"/>
      <c r="D2" s="384"/>
      <c r="E2" s="384"/>
      <c r="F2" s="384"/>
      <c r="G2" s="384"/>
      <c r="H2" s="384"/>
      <c r="I2" s="384"/>
      <c r="J2" s="384"/>
      <c r="K2" s="384"/>
      <c r="L2" s="384"/>
      <c r="M2" s="384"/>
      <c r="N2" s="384"/>
      <c r="O2" s="384"/>
      <c r="P2" s="384"/>
      <c r="Q2" s="384"/>
      <c r="R2" s="384"/>
      <c r="S2" s="384"/>
      <c r="T2" s="384"/>
      <c r="U2" s="384"/>
      <c r="V2" s="384"/>
      <c r="W2" s="384"/>
      <c r="X2" s="384"/>
      <c r="Y2" s="384"/>
      <c r="Z2" s="384"/>
    </row>
    <row r="3" spans="1:28" ht="18.75" customHeight="1">
      <c r="A3" s="385" t="s">
        <v>411</v>
      </c>
      <c r="B3" s="996" t="s">
        <v>451</v>
      </c>
      <c r="C3" s="997"/>
      <c r="D3" s="997"/>
      <c r="E3" s="997"/>
      <c r="F3" s="997"/>
      <c r="G3" s="997"/>
      <c r="H3" s="997"/>
      <c r="I3" s="997"/>
      <c r="J3" s="997"/>
      <c r="K3" s="997"/>
      <c r="L3" s="997"/>
      <c r="M3" s="997"/>
      <c r="N3" s="997"/>
      <c r="O3" s="997"/>
      <c r="P3" s="997"/>
      <c r="Q3" s="997"/>
      <c r="R3" s="997"/>
      <c r="S3" s="997"/>
      <c r="T3" s="997"/>
      <c r="U3" s="997"/>
      <c r="V3" s="997"/>
      <c r="W3" s="997"/>
      <c r="X3" s="997"/>
      <c r="Y3" s="997"/>
      <c r="Z3" s="997"/>
      <c r="AB3" s="386"/>
    </row>
    <row r="4" spans="1:28" ht="15" customHeight="1">
      <c r="A4" s="387"/>
      <c r="B4" s="997"/>
      <c r="C4" s="997"/>
      <c r="D4" s="997"/>
      <c r="E4" s="997"/>
      <c r="F4" s="997"/>
      <c r="G4" s="997"/>
      <c r="H4" s="997"/>
      <c r="I4" s="997"/>
      <c r="J4" s="997"/>
      <c r="K4" s="997"/>
      <c r="L4" s="997"/>
      <c r="M4" s="997"/>
      <c r="N4" s="997"/>
      <c r="O4" s="997"/>
      <c r="P4" s="997"/>
      <c r="Q4" s="997"/>
      <c r="R4" s="997"/>
      <c r="S4" s="997"/>
      <c r="T4" s="997"/>
      <c r="U4" s="997"/>
      <c r="V4" s="997"/>
      <c r="W4" s="997"/>
      <c r="X4" s="997"/>
      <c r="Y4" s="997"/>
      <c r="Z4" s="997"/>
      <c r="AB4" s="386"/>
    </row>
    <row r="5" spans="1:28" ht="15" customHeight="1">
      <c r="A5" s="387"/>
      <c r="B5" s="388" t="s">
        <v>344</v>
      </c>
      <c r="C5" s="1000" t="s">
        <v>412</v>
      </c>
      <c r="D5" s="1000"/>
      <c r="E5" s="1000"/>
      <c r="F5" s="1000"/>
      <c r="G5" s="1000"/>
      <c r="H5" s="1001">
        <f>'別紙-第3項(2)現況'!D4</f>
        <v>2025</v>
      </c>
      <c r="I5" s="1001"/>
      <c r="J5" s="1001"/>
      <c r="K5" s="1002" t="s">
        <v>266</v>
      </c>
      <c r="L5" s="1002"/>
      <c r="M5" s="1002"/>
      <c r="N5" s="1002"/>
      <c r="O5" s="387"/>
      <c r="P5" s="387"/>
      <c r="Q5" s="387"/>
      <c r="R5" s="387"/>
      <c r="S5" s="387"/>
      <c r="T5" s="387"/>
      <c r="U5" s="387"/>
      <c r="V5" s="387"/>
      <c r="W5" s="387"/>
      <c r="X5" s="387"/>
      <c r="Y5" s="387"/>
      <c r="Z5" s="387"/>
      <c r="AB5" s="386" t="s">
        <v>484</v>
      </c>
    </row>
    <row r="6" spans="1:28" ht="9" customHeight="1">
      <c r="A6" s="387"/>
      <c r="B6" s="389"/>
      <c r="C6" s="390"/>
      <c r="D6" s="390"/>
      <c r="E6" s="390"/>
      <c r="F6" s="390"/>
      <c r="G6" s="390"/>
      <c r="H6" s="390"/>
      <c r="I6" s="390"/>
      <c r="J6" s="387"/>
      <c r="K6" s="387"/>
      <c r="L6" s="387"/>
      <c r="M6" s="387"/>
      <c r="N6" s="387"/>
      <c r="O6" s="387"/>
      <c r="P6" s="387"/>
      <c r="Q6" s="387"/>
      <c r="R6" s="387"/>
      <c r="S6" s="387"/>
      <c r="T6" s="387"/>
      <c r="U6" s="387"/>
      <c r="V6" s="387"/>
      <c r="W6" s="387"/>
      <c r="X6" s="387"/>
      <c r="Y6" s="387"/>
      <c r="Z6" s="387"/>
    </row>
    <row r="7" spans="1:28" ht="15" customHeight="1">
      <c r="A7" s="387"/>
      <c r="B7" s="389"/>
      <c r="C7" s="389" t="s">
        <v>346</v>
      </c>
      <c r="D7" s="976" t="s">
        <v>347</v>
      </c>
      <c r="E7" s="976"/>
      <c r="F7" s="976"/>
      <c r="G7" s="1003"/>
      <c r="H7" s="1003"/>
      <c r="I7" s="390" t="s">
        <v>348</v>
      </c>
      <c r="J7" s="387"/>
      <c r="K7" s="387"/>
      <c r="L7" s="387"/>
      <c r="M7" s="387"/>
      <c r="N7" s="387"/>
      <c r="O7" s="387"/>
      <c r="P7" s="387"/>
      <c r="Q7" s="387"/>
      <c r="R7" s="387"/>
      <c r="S7" s="387"/>
      <c r="T7" s="387"/>
      <c r="U7" s="387"/>
      <c r="V7" s="387"/>
      <c r="W7" s="387"/>
      <c r="X7" s="387"/>
      <c r="Y7" s="387"/>
      <c r="Z7" s="387"/>
    </row>
    <row r="8" spans="1:28" ht="7.5" customHeight="1">
      <c r="A8" s="387"/>
      <c r="B8" s="389"/>
      <c r="C8" s="390"/>
      <c r="D8" s="390"/>
      <c r="E8" s="390"/>
      <c r="F8" s="390"/>
      <c r="G8" s="390"/>
      <c r="H8" s="390"/>
      <c r="I8" s="390"/>
      <c r="J8" s="387"/>
      <c r="K8" s="387"/>
      <c r="L8" s="387"/>
      <c r="M8" s="387"/>
      <c r="N8" s="387"/>
      <c r="O8" s="387"/>
      <c r="P8" s="387"/>
      <c r="Q8" s="387"/>
      <c r="R8" s="387"/>
      <c r="S8" s="387"/>
      <c r="T8" s="387"/>
      <c r="U8" s="387"/>
      <c r="V8" s="387"/>
      <c r="W8" s="387"/>
      <c r="X8" s="387"/>
      <c r="Y8" s="387"/>
      <c r="Z8" s="387"/>
    </row>
    <row r="9" spans="1:28" ht="15" customHeight="1">
      <c r="A9" s="387"/>
      <c r="B9" s="387"/>
      <c r="C9" s="389" t="s">
        <v>349</v>
      </c>
      <c r="D9" s="976" t="s">
        <v>350</v>
      </c>
      <c r="E9" s="976"/>
      <c r="F9" s="976"/>
      <c r="G9" s="955">
        <f>SUM(P10:Q12)</f>
        <v>0</v>
      </c>
      <c r="H9" s="955"/>
      <c r="I9" s="390" t="s">
        <v>348</v>
      </c>
      <c r="J9" s="391" t="s">
        <v>267</v>
      </c>
      <c r="K9" s="391"/>
      <c r="L9" s="391"/>
      <c r="M9" s="391"/>
      <c r="N9" s="391"/>
      <c r="O9" s="387"/>
      <c r="P9" s="387"/>
      <c r="Q9" s="387"/>
      <c r="R9" s="387"/>
      <c r="S9" s="387"/>
      <c r="T9" s="387"/>
      <c r="U9" s="387"/>
      <c r="V9" s="387"/>
      <c r="W9" s="387"/>
      <c r="X9" s="387"/>
      <c r="Y9" s="387"/>
      <c r="Z9" s="387"/>
    </row>
    <row r="10" spans="1:28" ht="15" customHeight="1">
      <c r="A10" s="387"/>
      <c r="B10" s="389"/>
      <c r="C10" s="390"/>
      <c r="D10" s="390"/>
      <c r="E10" s="390"/>
      <c r="F10" s="390"/>
      <c r="G10" s="390"/>
      <c r="H10" s="390"/>
      <c r="I10" s="999" t="s">
        <v>454</v>
      </c>
      <c r="J10" s="999"/>
      <c r="K10" s="999"/>
      <c r="L10" s="976" t="s">
        <v>351</v>
      </c>
      <c r="M10" s="976"/>
      <c r="N10" s="976"/>
      <c r="O10" s="976"/>
      <c r="P10" s="986"/>
      <c r="Q10" s="986"/>
      <c r="R10" s="998" t="s">
        <v>431</v>
      </c>
      <c r="S10" s="998"/>
      <c r="T10" s="998"/>
      <c r="U10" s="998"/>
      <c r="V10" s="998"/>
      <c r="W10" s="998"/>
      <c r="X10" s="998"/>
      <c r="Y10" s="998"/>
      <c r="Z10" s="998"/>
    </row>
    <row r="11" spans="1:28" ht="15" customHeight="1">
      <c r="A11" s="387"/>
      <c r="B11" s="389"/>
      <c r="C11" s="390"/>
      <c r="D11" s="390"/>
      <c r="E11" s="390"/>
      <c r="F11" s="390"/>
      <c r="G11" s="390"/>
      <c r="H11" s="390"/>
      <c r="I11" s="390"/>
      <c r="J11" s="391"/>
      <c r="K11" s="391"/>
      <c r="L11" s="976" t="s">
        <v>352</v>
      </c>
      <c r="M11" s="976"/>
      <c r="N11" s="976"/>
      <c r="O11" s="976"/>
      <c r="P11" s="986"/>
      <c r="Q11" s="986"/>
      <c r="R11" s="998" t="s">
        <v>432</v>
      </c>
      <c r="S11" s="998"/>
      <c r="T11" s="998"/>
      <c r="U11" s="998"/>
      <c r="V11" s="998"/>
      <c r="W11" s="998"/>
      <c r="X11" s="998"/>
      <c r="Y11" s="998"/>
      <c r="Z11" s="998"/>
    </row>
    <row r="12" spans="1:28" ht="15" customHeight="1">
      <c r="A12" s="387"/>
      <c r="B12" s="389"/>
      <c r="C12" s="390"/>
      <c r="D12" s="390"/>
      <c r="E12" s="390"/>
      <c r="F12" s="390"/>
      <c r="G12" s="390"/>
      <c r="H12" s="390"/>
      <c r="I12" s="390"/>
      <c r="J12" s="391"/>
      <c r="K12" s="391"/>
      <c r="L12" s="976" t="s">
        <v>353</v>
      </c>
      <c r="M12" s="976"/>
      <c r="N12" s="976"/>
      <c r="O12" s="976"/>
      <c r="P12" s="986"/>
      <c r="Q12" s="986"/>
      <c r="R12" s="998" t="s">
        <v>433</v>
      </c>
      <c r="S12" s="998"/>
      <c r="T12" s="998"/>
      <c r="U12" s="998"/>
      <c r="V12" s="998"/>
      <c r="W12" s="998"/>
      <c r="X12" s="998"/>
      <c r="Y12" s="998"/>
      <c r="Z12" s="998"/>
    </row>
    <row r="13" spans="1:28" ht="6.75" customHeight="1">
      <c r="A13" s="387"/>
      <c r="B13" s="389"/>
      <c r="C13" s="390"/>
      <c r="D13" s="390"/>
      <c r="E13" s="390"/>
      <c r="F13" s="390"/>
      <c r="G13" s="390"/>
      <c r="H13" s="390"/>
      <c r="I13" s="390"/>
      <c r="J13" s="387"/>
      <c r="K13" s="387"/>
      <c r="L13" s="387"/>
      <c r="M13" s="387"/>
      <c r="N13" s="387"/>
      <c r="O13" s="387"/>
      <c r="P13" s="387"/>
      <c r="Q13" s="387"/>
      <c r="R13" s="387"/>
      <c r="S13" s="387"/>
      <c r="T13" s="387"/>
      <c r="U13" s="387"/>
      <c r="V13" s="387"/>
      <c r="W13" s="387"/>
      <c r="X13" s="387"/>
      <c r="Y13" s="387"/>
      <c r="Z13" s="387"/>
    </row>
    <row r="14" spans="1:28" ht="15" customHeight="1">
      <c r="A14" s="387"/>
      <c r="B14" s="389"/>
      <c r="C14" s="389" t="s">
        <v>354</v>
      </c>
      <c r="D14" s="976" t="s">
        <v>355</v>
      </c>
      <c r="E14" s="976"/>
      <c r="F14" s="976"/>
      <c r="G14" s="985"/>
      <c r="H14" s="985"/>
      <c r="I14" s="390" t="s">
        <v>268</v>
      </c>
      <c r="J14" s="387"/>
      <c r="K14" s="387"/>
      <c r="L14" s="387"/>
      <c r="M14" s="387"/>
      <c r="N14" s="387"/>
      <c r="O14" s="387"/>
      <c r="P14" s="387"/>
      <c r="Q14" s="387"/>
      <c r="R14" s="387"/>
      <c r="S14" s="387"/>
      <c r="T14" s="387"/>
      <c r="U14" s="387"/>
      <c r="V14" s="387"/>
      <c r="W14" s="387"/>
      <c r="X14" s="387"/>
      <c r="Y14" s="387"/>
      <c r="Z14" s="387"/>
      <c r="AA14" s="392"/>
    </row>
    <row r="15" spans="1:28" ht="7.5" customHeight="1">
      <c r="A15" s="387"/>
      <c r="B15" s="389"/>
      <c r="C15" s="389"/>
      <c r="D15" s="389"/>
      <c r="E15" s="390"/>
      <c r="F15" s="390"/>
      <c r="G15" s="390"/>
      <c r="H15" s="390"/>
      <c r="I15" s="390"/>
      <c r="J15" s="387"/>
      <c r="K15" s="387"/>
      <c r="L15" s="387"/>
      <c r="M15" s="387"/>
      <c r="N15" s="387"/>
      <c r="O15" s="387"/>
      <c r="P15" s="387"/>
      <c r="Q15" s="387"/>
      <c r="R15" s="387"/>
      <c r="S15" s="387"/>
      <c r="T15" s="387"/>
      <c r="U15" s="387"/>
      <c r="V15" s="387"/>
      <c r="W15" s="387"/>
      <c r="X15" s="387"/>
      <c r="Y15" s="387"/>
      <c r="Z15" s="387"/>
    </row>
    <row r="16" spans="1:28" ht="18.75" customHeight="1">
      <c r="A16" s="387"/>
      <c r="B16" s="389"/>
      <c r="C16" s="389" t="s">
        <v>356</v>
      </c>
      <c r="D16" s="976" t="s">
        <v>357</v>
      </c>
      <c r="E16" s="976"/>
      <c r="F16" s="976"/>
      <c r="G16" s="985"/>
      <c r="H16" s="985"/>
      <c r="I16" s="977" t="s">
        <v>358</v>
      </c>
      <c r="J16" s="977"/>
      <c r="K16" s="977"/>
      <c r="L16" s="978"/>
      <c r="M16" s="978"/>
      <c r="N16" s="978"/>
      <c r="O16" s="978"/>
      <c r="P16" s="978"/>
      <c r="Q16" s="978"/>
      <c r="R16" s="978"/>
      <c r="S16" s="978"/>
      <c r="T16" s="978"/>
      <c r="U16" s="978"/>
      <c r="V16" s="978"/>
      <c r="W16" s="978"/>
      <c r="X16" s="978"/>
      <c r="Y16" s="978"/>
      <c r="Z16" s="387" t="s">
        <v>359</v>
      </c>
    </row>
    <row r="17" spans="1:26" ht="20.25" customHeight="1">
      <c r="A17" s="387"/>
      <c r="B17" s="389"/>
      <c r="C17" s="389"/>
      <c r="D17" s="976" t="s">
        <v>357</v>
      </c>
      <c r="E17" s="976"/>
      <c r="F17" s="976"/>
      <c r="G17" s="985"/>
      <c r="H17" s="985"/>
      <c r="I17" s="977" t="s">
        <v>358</v>
      </c>
      <c r="J17" s="977"/>
      <c r="K17" s="977"/>
      <c r="L17" s="978"/>
      <c r="M17" s="978"/>
      <c r="N17" s="978"/>
      <c r="O17" s="978"/>
      <c r="P17" s="978"/>
      <c r="Q17" s="978"/>
      <c r="R17" s="978"/>
      <c r="S17" s="978"/>
      <c r="T17" s="978"/>
      <c r="U17" s="978"/>
      <c r="V17" s="978"/>
      <c r="W17" s="978"/>
      <c r="X17" s="978"/>
      <c r="Y17" s="978"/>
      <c r="Z17" s="387" t="s">
        <v>359</v>
      </c>
    </row>
    <row r="18" spans="1:26" ht="15" customHeight="1">
      <c r="A18" s="387"/>
      <c r="B18" s="389"/>
      <c r="C18" s="389"/>
      <c r="D18" s="389"/>
      <c r="E18" s="390"/>
      <c r="F18" s="390"/>
      <c r="G18" s="390"/>
      <c r="H18" s="390"/>
      <c r="I18" s="390"/>
      <c r="J18" s="387"/>
      <c r="K18" s="387"/>
      <c r="L18" s="387"/>
      <c r="M18" s="387"/>
      <c r="N18" s="387"/>
      <c r="O18" s="387"/>
      <c r="P18" s="387"/>
      <c r="Q18" s="387"/>
      <c r="R18" s="387"/>
      <c r="S18" s="387"/>
      <c r="T18" s="387"/>
      <c r="U18" s="387"/>
      <c r="V18" s="387"/>
      <c r="W18" s="387"/>
      <c r="X18" s="387"/>
      <c r="Y18" s="387"/>
      <c r="Z18" s="387"/>
    </row>
    <row r="19" spans="1:26" ht="15" customHeight="1">
      <c r="A19" s="387"/>
      <c r="B19" s="389"/>
      <c r="C19" s="393" t="s">
        <v>360</v>
      </c>
      <c r="D19" s="960" t="s">
        <v>361</v>
      </c>
      <c r="E19" s="960"/>
      <c r="F19" s="960"/>
      <c r="G19" s="954">
        <f>G7+G9+G14+G16+G17</f>
        <v>0</v>
      </c>
      <c r="H19" s="955"/>
      <c r="I19" s="390" t="s">
        <v>348</v>
      </c>
      <c r="J19" s="387"/>
      <c r="K19" s="387"/>
      <c r="L19" s="387"/>
      <c r="M19" s="387"/>
      <c r="N19" s="387"/>
      <c r="O19" s="387"/>
      <c r="P19" s="387"/>
      <c r="Q19" s="387"/>
      <c r="R19" s="387"/>
      <c r="S19" s="387"/>
      <c r="T19" s="387"/>
      <c r="U19" s="387"/>
      <c r="V19" s="387"/>
      <c r="W19" s="387"/>
      <c r="X19" s="387"/>
      <c r="Y19" s="387"/>
      <c r="Z19" s="387"/>
    </row>
    <row r="20" spans="1:26" ht="20.25" customHeight="1">
      <c r="A20" s="387"/>
      <c r="B20" s="389"/>
      <c r="C20" s="390"/>
      <c r="D20" s="390"/>
      <c r="E20" s="390"/>
      <c r="F20" s="390"/>
      <c r="G20" s="390"/>
      <c r="H20" s="390"/>
      <c r="I20" s="390"/>
      <c r="J20" s="387"/>
      <c r="K20" s="387"/>
      <c r="L20" s="387"/>
      <c r="M20" s="387"/>
      <c r="N20" s="387"/>
      <c r="O20" s="387"/>
      <c r="P20" s="387"/>
      <c r="Q20" s="387"/>
      <c r="R20" s="387"/>
      <c r="S20" s="387"/>
      <c r="T20" s="387"/>
      <c r="U20" s="387"/>
      <c r="V20" s="387"/>
      <c r="W20" s="387"/>
      <c r="X20" s="387"/>
      <c r="Y20" s="387"/>
      <c r="Z20" s="387"/>
    </row>
    <row r="21" spans="1:26" ht="15" customHeight="1">
      <c r="A21" s="387"/>
      <c r="B21" s="394" t="s">
        <v>362</v>
      </c>
      <c r="C21" s="393" t="s">
        <v>363</v>
      </c>
      <c r="D21" s="390"/>
      <c r="E21" s="390"/>
      <c r="F21" s="390"/>
      <c r="G21" s="390"/>
      <c r="H21" s="390"/>
      <c r="I21" s="390"/>
      <c r="J21" s="387"/>
      <c r="K21" s="387"/>
      <c r="L21" s="387"/>
      <c r="M21" s="387"/>
      <c r="N21" s="387"/>
      <c r="O21" s="387"/>
      <c r="P21" s="387"/>
      <c r="Q21" s="387"/>
      <c r="R21" s="387"/>
      <c r="S21" s="387"/>
      <c r="T21" s="387"/>
      <c r="U21" s="387"/>
      <c r="V21" s="387"/>
      <c r="W21" s="387"/>
      <c r="X21" s="387"/>
      <c r="Y21" s="387"/>
      <c r="Z21" s="387"/>
    </row>
    <row r="22" spans="1:26" ht="9" customHeight="1">
      <c r="A22" s="387"/>
      <c r="B22" s="389"/>
      <c r="C22" s="390"/>
      <c r="D22" s="390"/>
      <c r="E22" s="390"/>
      <c r="F22" s="390"/>
      <c r="G22" s="390"/>
      <c r="H22" s="390"/>
      <c r="I22" s="390"/>
      <c r="J22" s="387"/>
      <c r="K22" s="387"/>
      <c r="L22" s="387"/>
      <c r="M22" s="387"/>
      <c r="N22" s="387"/>
      <c r="O22" s="387"/>
      <c r="P22" s="387"/>
      <c r="Q22" s="387"/>
      <c r="R22" s="387"/>
      <c r="S22" s="387"/>
      <c r="T22" s="387"/>
      <c r="U22" s="387"/>
      <c r="V22" s="387"/>
      <c r="W22" s="387"/>
      <c r="X22" s="387"/>
      <c r="Y22" s="387"/>
      <c r="Z22" s="387"/>
    </row>
    <row r="23" spans="1:26" ht="23.25" customHeight="1">
      <c r="A23" s="387"/>
      <c r="B23" s="389"/>
      <c r="C23" s="390" t="s">
        <v>346</v>
      </c>
      <c r="D23" s="958" t="s">
        <v>168</v>
      </c>
      <c r="E23" s="958"/>
      <c r="F23" s="958"/>
      <c r="G23" s="958"/>
      <c r="H23" s="958"/>
      <c r="I23" s="958"/>
      <c r="J23" s="958"/>
      <c r="K23" s="958"/>
      <c r="L23" s="958"/>
      <c r="M23" s="958"/>
      <c r="N23" s="959" t="s">
        <v>345</v>
      </c>
      <c r="O23" s="959"/>
      <c r="P23" s="959"/>
      <c r="Q23" s="959" t="s">
        <v>345</v>
      </c>
      <c r="R23" s="959"/>
      <c r="S23" s="959"/>
      <c r="T23" s="387" t="s">
        <v>345</v>
      </c>
      <c r="U23" s="387"/>
      <c r="V23" s="387"/>
      <c r="W23" s="387"/>
      <c r="X23" s="387"/>
      <c r="Y23" s="387"/>
      <c r="Z23" s="387"/>
    </row>
    <row r="24" spans="1:26" ht="15" customHeight="1">
      <c r="A24" s="387"/>
      <c r="B24" s="396"/>
      <c r="C24" s="396"/>
      <c r="D24" s="397"/>
      <c r="E24" s="964" t="s">
        <v>364</v>
      </c>
      <c r="F24" s="964"/>
      <c r="G24" s="964"/>
      <c r="H24" s="964"/>
      <c r="I24" s="964"/>
      <c r="J24" s="398" t="s">
        <v>365</v>
      </c>
      <c r="K24" s="966" t="s">
        <v>269</v>
      </c>
      <c r="L24" s="964"/>
      <c r="M24" s="964"/>
      <c r="N24" s="964"/>
      <c r="O24" s="967"/>
      <c r="P24" s="966" t="s">
        <v>270</v>
      </c>
      <c r="Q24" s="964"/>
      <c r="R24" s="964"/>
      <c r="S24" s="967"/>
      <c r="T24" s="982" t="s">
        <v>166</v>
      </c>
      <c r="U24" s="983"/>
      <c r="V24" s="983"/>
      <c r="W24" s="983"/>
      <c r="X24" s="983"/>
      <c r="Y24" s="984"/>
      <c r="Z24" s="387"/>
    </row>
    <row r="25" spans="1:26" ht="15" customHeight="1">
      <c r="A25" s="387"/>
      <c r="B25" s="396"/>
      <c r="C25" s="396"/>
      <c r="D25" s="399"/>
      <c r="E25" s="965"/>
      <c r="F25" s="965"/>
      <c r="G25" s="965"/>
      <c r="H25" s="965"/>
      <c r="I25" s="965"/>
      <c r="J25" s="400" t="s">
        <v>365</v>
      </c>
      <c r="K25" s="974" t="s">
        <v>271</v>
      </c>
      <c r="L25" s="965"/>
      <c r="M25" s="965"/>
      <c r="N25" s="965"/>
      <c r="O25" s="975"/>
      <c r="P25" s="974"/>
      <c r="Q25" s="965"/>
      <c r="R25" s="965"/>
      <c r="S25" s="975"/>
      <c r="T25" s="979" t="s">
        <v>167</v>
      </c>
      <c r="U25" s="980"/>
      <c r="V25" s="980"/>
      <c r="W25" s="980"/>
      <c r="X25" s="980"/>
      <c r="Y25" s="981"/>
      <c r="Z25" s="387"/>
    </row>
    <row r="26" spans="1:26" ht="29.25" customHeight="1">
      <c r="A26" s="387"/>
      <c r="B26" s="396"/>
      <c r="C26" s="396"/>
      <c r="D26" s="401"/>
      <c r="E26" s="950" t="s">
        <v>272</v>
      </c>
      <c r="F26" s="950"/>
      <c r="G26" s="950"/>
      <c r="H26" s="950"/>
      <c r="I26" s="950"/>
      <c r="J26" s="402"/>
      <c r="K26" s="956"/>
      <c r="L26" s="956"/>
      <c r="M26" s="956"/>
      <c r="N26" s="956"/>
      <c r="O26" s="403" t="s">
        <v>377</v>
      </c>
      <c r="P26" s="961">
        <v>2321.66</v>
      </c>
      <c r="Q26" s="962"/>
      <c r="R26" s="962"/>
      <c r="S26" s="963"/>
      <c r="T26" s="951">
        <f t="shared" ref="T26:T31" si="0">K26*P26</f>
        <v>0</v>
      </c>
      <c r="U26" s="952"/>
      <c r="V26" s="952"/>
      <c r="W26" s="952"/>
      <c r="X26" s="952"/>
      <c r="Y26" s="953"/>
      <c r="Z26" s="387"/>
    </row>
    <row r="27" spans="1:26" ht="33" customHeight="1">
      <c r="A27" s="387"/>
      <c r="B27" s="389"/>
      <c r="C27" s="389"/>
      <c r="D27" s="404"/>
      <c r="E27" s="950" t="s">
        <v>570</v>
      </c>
      <c r="F27" s="950"/>
      <c r="G27" s="950"/>
      <c r="H27" s="950"/>
      <c r="I27" s="950"/>
      <c r="J27" s="402"/>
      <c r="K27" s="956"/>
      <c r="L27" s="956"/>
      <c r="M27" s="956"/>
      <c r="N27" s="956"/>
      <c r="O27" s="403" t="s">
        <v>377</v>
      </c>
      <c r="P27" s="961">
        <v>2584.96</v>
      </c>
      <c r="Q27" s="962"/>
      <c r="R27" s="962"/>
      <c r="S27" s="963"/>
      <c r="T27" s="951">
        <f t="shared" si="0"/>
        <v>0</v>
      </c>
      <c r="U27" s="952"/>
      <c r="V27" s="952"/>
      <c r="W27" s="952"/>
      <c r="X27" s="952"/>
      <c r="Y27" s="953"/>
      <c r="Z27" s="387"/>
    </row>
    <row r="28" spans="1:26" ht="30.75" customHeight="1">
      <c r="A28" s="387"/>
      <c r="B28" s="389"/>
      <c r="C28" s="387"/>
      <c r="D28" s="404"/>
      <c r="E28" s="950" t="s">
        <v>567</v>
      </c>
      <c r="F28" s="950"/>
      <c r="G28" s="950"/>
      <c r="H28" s="950"/>
      <c r="I28" s="950"/>
      <c r="J28" s="402"/>
      <c r="K28" s="956"/>
      <c r="L28" s="956"/>
      <c r="M28" s="956"/>
      <c r="N28" s="956"/>
      <c r="O28" s="405" t="s">
        <v>15</v>
      </c>
      <c r="P28" s="971">
        <v>2998.89</v>
      </c>
      <c r="Q28" s="972"/>
      <c r="R28" s="972"/>
      <c r="S28" s="973"/>
      <c r="T28" s="951">
        <f t="shared" si="0"/>
        <v>0</v>
      </c>
      <c r="U28" s="952"/>
      <c r="V28" s="952"/>
      <c r="W28" s="952"/>
      <c r="X28" s="952"/>
      <c r="Y28" s="953"/>
      <c r="Z28" s="387"/>
    </row>
    <row r="29" spans="1:26" ht="30.75" customHeight="1">
      <c r="A29" s="387"/>
      <c r="B29" s="389"/>
      <c r="C29" s="387"/>
      <c r="D29" s="404"/>
      <c r="E29" s="950" t="s">
        <v>568</v>
      </c>
      <c r="F29" s="950"/>
      <c r="G29" s="950"/>
      <c r="H29" s="950"/>
      <c r="I29" s="950"/>
      <c r="J29" s="402"/>
      <c r="K29" s="1031"/>
      <c r="L29" s="1031"/>
      <c r="M29" s="1031"/>
      <c r="N29" s="1031"/>
      <c r="O29" s="406" t="s">
        <v>16</v>
      </c>
      <c r="P29" s="971">
        <v>2244</v>
      </c>
      <c r="Q29" s="972"/>
      <c r="R29" s="972"/>
      <c r="S29" s="973"/>
      <c r="T29" s="951">
        <f t="shared" si="0"/>
        <v>0</v>
      </c>
      <c r="U29" s="952"/>
      <c r="V29" s="952"/>
      <c r="W29" s="952"/>
      <c r="X29" s="952"/>
      <c r="Y29" s="953"/>
      <c r="Z29" s="387"/>
    </row>
    <row r="30" spans="1:26" ht="30.75" customHeight="1">
      <c r="A30" s="387"/>
      <c r="B30" s="389"/>
      <c r="C30" s="387"/>
      <c r="D30" s="404"/>
      <c r="E30" s="950" t="s">
        <v>569</v>
      </c>
      <c r="F30" s="950"/>
      <c r="G30" s="950"/>
      <c r="H30" s="950"/>
      <c r="I30" s="950"/>
      <c r="J30" s="402"/>
      <c r="K30" s="1042"/>
      <c r="L30" s="956"/>
      <c r="M30" s="956"/>
      <c r="N30" s="956"/>
      <c r="O30" s="407" t="s">
        <v>1</v>
      </c>
      <c r="P30" s="1043"/>
      <c r="Q30" s="1044"/>
      <c r="R30" s="1044"/>
      <c r="S30" s="1045"/>
      <c r="T30" s="951">
        <f t="shared" si="0"/>
        <v>0</v>
      </c>
      <c r="U30" s="952"/>
      <c r="V30" s="952"/>
      <c r="W30" s="952"/>
      <c r="X30" s="952"/>
      <c r="Y30" s="953"/>
      <c r="Z30" s="387"/>
    </row>
    <row r="31" spans="1:26" ht="15" customHeight="1">
      <c r="A31" s="387"/>
      <c r="B31" s="389"/>
      <c r="C31" s="389"/>
      <c r="D31" s="404"/>
      <c r="E31" s="1022" t="s">
        <v>571</v>
      </c>
      <c r="F31" s="1022"/>
      <c r="G31" s="1022"/>
      <c r="H31" s="1022"/>
      <c r="I31" s="1022"/>
      <c r="J31" s="402"/>
      <c r="K31" s="1030"/>
      <c r="L31" s="1031"/>
      <c r="M31" s="1031"/>
      <c r="N31" s="1031"/>
      <c r="O31" s="1034"/>
      <c r="P31" s="1015"/>
      <c r="Q31" s="1016"/>
      <c r="R31" s="1016"/>
      <c r="S31" s="1017"/>
      <c r="T31" s="1024">
        <f t="shared" si="0"/>
        <v>0</v>
      </c>
      <c r="U31" s="1025"/>
      <c r="V31" s="1025"/>
      <c r="W31" s="1025"/>
      <c r="X31" s="1025"/>
      <c r="Y31" s="1026"/>
      <c r="Z31" s="387"/>
    </row>
    <row r="32" spans="1:26" ht="18" customHeight="1">
      <c r="A32" s="387"/>
      <c r="B32" s="389"/>
      <c r="C32" s="389"/>
      <c r="D32" s="408" t="s">
        <v>366</v>
      </c>
      <c r="E32" s="1023"/>
      <c r="F32" s="1023"/>
      <c r="G32" s="1023"/>
      <c r="H32" s="1023"/>
      <c r="I32" s="1023"/>
      <c r="J32" s="409" t="s">
        <v>367</v>
      </c>
      <c r="K32" s="1032"/>
      <c r="L32" s="1033"/>
      <c r="M32" s="1033"/>
      <c r="N32" s="1033"/>
      <c r="O32" s="1035"/>
      <c r="P32" s="1018"/>
      <c r="Q32" s="1019"/>
      <c r="R32" s="1019"/>
      <c r="S32" s="1020"/>
      <c r="T32" s="1027"/>
      <c r="U32" s="1028"/>
      <c r="V32" s="1028"/>
      <c r="W32" s="1028"/>
      <c r="X32" s="1028"/>
      <c r="Y32" s="1029"/>
      <c r="Z32" s="387"/>
    </row>
    <row r="33" spans="1:26" ht="24" customHeight="1">
      <c r="A33" s="387"/>
      <c r="B33" s="389"/>
      <c r="C33" s="389"/>
      <c r="D33" s="411"/>
      <c r="E33" s="412"/>
      <c r="F33" s="395"/>
      <c r="G33" s="395"/>
      <c r="H33" s="395"/>
      <c r="I33" s="395"/>
      <c r="J33" s="413"/>
      <c r="K33" s="413"/>
      <c r="L33" s="413"/>
      <c r="M33" s="413"/>
      <c r="N33" s="413"/>
      <c r="O33" s="413"/>
      <c r="P33" s="410"/>
      <c r="Q33" s="952" t="s">
        <v>273</v>
      </c>
      <c r="R33" s="952"/>
      <c r="S33" s="953"/>
      <c r="T33" s="968">
        <f>SUM(T26:Y32)</f>
        <v>0</v>
      </c>
      <c r="U33" s="969"/>
      <c r="V33" s="969"/>
      <c r="W33" s="969"/>
      <c r="X33" s="969"/>
      <c r="Y33" s="970"/>
      <c r="Z33" s="387"/>
    </row>
    <row r="34" spans="1:26" ht="15" customHeight="1">
      <c r="A34" s="387"/>
      <c r="B34" s="389"/>
      <c r="C34" s="389"/>
      <c r="D34" s="389"/>
      <c r="E34" s="389"/>
      <c r="F34" s="390"/>
      <c r="G34" s="390"/>
      <c r="H34" s="390"/>
      <c r="I34" s="390"/>
      <c r="J34" s="387"/>
      <c r="K34" s="387"/>
      <c r="L34" s="387"/>
      <c r="M34" s="387"/>
      <c r="N34" s="387"/>
      <c r="O34" s="387"/>
      <c r="P34" s="387"/>
      <c r="Q34" s="387"/>
      <c r="R34" s="387"/>
      <c r="S34" s="387"/>
      <c r="T34" s="387"/>
      <c r="U34" s="387"/>
      <c r="V34" s="387"/>
      <c r="W34" s="387"/>
      <c r="X34" s="387"/>
      <c r="Y34" s="387"/>
      <c r="Z34" s="387"/>
    </row>
    <row r="35" spans="1:26" ht="15" customHeight="1">
      <c r="A35" s="387"/>
      <c r="B35" s="389" t="s">
        <v>274</v>
      </c>
      <c r="C35" s="390" t="s">
        <v>275</v>
      </c>
      <c r="D35" s="390"/>
      <c r="E35" s="390"/>
      <c r="F35" s="390"/>
      <c r="G35" s="390"/>
      <c r="H35" s="390"/>
      <c r="I35" s="390"/>
      <c r="J35" s="387"/>
      <c r="K35" s="387"/>
      <c r="L35" s="387"/>
      <c r="M35" s="387"/>
      <c r="N35" s="387"/>
      <c r="O35" s="387"/>
      <c r="P35" s="387"/>
      <c r="Q35" s="387"/>
      <c r="R35" s="387"/>
      <c r="S35" s="387"/>
      <c r="T35" s="387"/>
      <c r="U35" s="387"/>
      <c r="V35" s="387"/>
      <c r="W35" s="387"/>
      <c r="X35" s="387"/>
      <c r="Y35" s="387"/>
      <c r="Z35" s="387"/>
    </row>
    <row r="36" spans="1:26" ht="15" customHeight="1">
      <c r="A36" s="387"/>
      <c r="B36" s="389"/>
      <c r="C36" s="390"/>
      <c r="D36" s="1004"/>
      <c r="E36" s="1005"/>
      <c r="F36" s="1005"/>
      <c r="G36" s="1005"/>
      <c r="H36" s="1005"/>
      <c r="I36" s="1005"/>
      <c r="J36" s="1005"/>
      <c r="K36" s="1005"/>
      <c r="L36" s="1005"/>
      <c r="M36" s="1005"/>
      <c r="N36" s="1005"/>
      <c r="O36" s="1005"/>
      <c r="P36" s="1005"/>
      <c r="Q36" s="1005"/>
      <c r="R36" s="1005"/>
      <c r="S36" s="1005"/>
      <c r="T36" s="1005"/>
      <c r="U36" s="1005"/>
      <c r="V36" s="1005"/>
      <c r="W36" s="1005"/>
      <c r="X36" s="1005"/>
      <c r="Y36" s="1006"/>
      <c r="Z36" s="387"/>
    </row>
    <row r="37" spans="1:26" ht="15" customHeight="1">
      <c r="A37" s="387"/>
      <c r="B37" s="389"/>
      <c r="C37" s="390"/>
      <c r="D37" s="1007"/>
      <c r="E37" s="1008"/>
      <c r="F37" s="1008"/>
      <c r="G37" s="1008"/>
      <c r="H37" s="1008"/>
      <c r="I37" s="1008"/>
      <c r="J37" s="1008"/>
      <c r="K37" s="1008"/>
      <c r="L37" s="1008"/>
      <c r="M37" s="1008"/>
      <c r="N37" s="1008"/>
      <c r="O37" s="1008"/>
      <c r="P37" s="1008"/>
      <c r="Q37" s="1008"/>
      <c r="R37" s="1008"/>
      <c r="S37" s="1008"/>
      <c r="T37" s="1008"/>
      <c r="U37" s="1008"/>
      <c r="V37" s="1008"/>
      <c r="W37" s="1008"/>
      <c r="X37" s="1008"/>
      <c r="Y37" s="1009"/>
      <c r="Z37" s="387"/>
    </row>
    <row r="38" spans="1:26" ht="15" customHeight="1">
      <c r="A38" s="387"/>
      <c r="B38" s="389"/>
      <c r="C38" s="390"/>
      <c r="D38" s="1007"/>
      <c r="E38" s="1008"/>
      <c r="F38" s="1008"/>
      <c r="G38" s="1008"/>
      <c r="H38" s="1008"/>
      <c r="I38" s="1008"/>
      <c r="J38" s="1008"/>
      <c r="K38" s="1008"/>
      <c r="L38" s="1008"/>
      <c r="M38" s="1008"/>
      <c r="N38" s="1008"/>
      <c r="O38" s="1008"/>
      <c r="P38" s="1008"/>
      <c r="Q38" s="1008"/>
      <c r="R38" s="1008"/>
      <c r="S38" s="1008"/>
      <c r="T38" s="1008"/>
      <c r="U38" s="1008"/>
      <c r="V38" s="1008"/>
      <c r="W38" s="1008"/>
      <c r="X38" s="1008"/>
      <c r="Y38" s="1009"/>
      <c r="Z38" s="387"/>
    </row>
    <row r="39" spans="1:26" ht="15" customHeight="1">
      <c r="A39" s="387"/>
      <c r="B39" s="389"/>
      <c r="C39" s="390"/>
      <c r="D39" s="1007"/>
      <c r="E39" s="1008"/>
      <c r="F39" s="1008"/>
      <c r="G39" s="1008"/>
      <c r="H39" s="1008"/>
      <c r="I39" s="1008"/>
      <c r="J39" s="1008"/>
      <c r="K39" s="1008"/>
      <c r="L39" s="1008"/>
      <c r="M39" s="1008"/>
      <c r="N39" s="1008"/>
      <c r="O39" s="1008"/>
      <c r="P39" s="1008"/>
      <c r="Q39" s="1008"/>
      <c r="R39" s="1008"/>
      <c r="S39" s="1008"/>
      <c r="T39" s="1008"/>
      <c r="U39" s="1008"/>
      <c r="V39" s="1008"/>
      <c r="W39" s="1008"/>
      <c r="X39" s="1008"/>
      <c r="Y39" s="1009"/>
      <c r="Z39" s="387"/>
    </row>
    <row r="40" spans="1:26" ht="15" customHeight="1">
      <c r="A40" s="387"/>
      <c r="B40" s="389"/>
      <c r="C40" s="390"/>
      <c r="D40" s="1007"/>
      <c r="E40" s="1008"/>
      <c r="F40" s="1008"/>
      <c r="G40" s="1008"/>
      <c r="H40" s="1008"/>
      <c r="I40" s="1008"/>
      <c r="J40" s="1008"/>
      <c r="K40" s="1008"/>
      <c r="L40" s="1008"/>
      <c r="M40" s="1008"/>
      <c r="N40" s="1008"/>
      <c r="O40" s="1008"/>
      <c r="P40" s="1008"/>
      <c r="Q40" s="1008"/>
      <c r="R40" s="1008"/>
      <c r="S40" s="1008"/>
      <c r="T40" s="1008"/>
      <c r="U40" s="1008"/>
      <c r="V40" s="1008"/>
      <c r="W40" s="1008"/>
      <c r="X40" s="1008"/>
      <c r="Y40" s="1009"/>
      <c r="Z40" s="387"/>
    </row>
    <row r="41" spans="1:26" ht="15" customHeight="1">
      <c r="A41" s="387"/>
      <c r="B41" s="389"/>
      <c r="C41" s="390"/>
      <c r="D41" s="1007"/>
      <c r="E41" s="1008"/>
      <c r="F41" s="1008"/>
      <c r="G41" s="1008"/>
      <c r="H41" s="1008"/>
      <c r="I41" s="1008"/>
      <c r="J41" s="1008"/>
      <c r="K41" s="1008"/>
      <c r="L41" s="1008"/>
      <c r="M41" s="1008"/>
      <c r="N41" s="1008"/>
      <c r="O41" s="1008"/>
      <c r="P41" s="1008"/>
      <c r="Q41" s="1008"/>
      <c r="R41" s="1008"/>
      <c r="S41" s="1008"/>
      <c r="T41" s="1008"/>
      <c r="U41" s="1008"/>
      <c r="V41" s="1008"/>
      <c r="W41" s="1008"/>
      <c r="X41" s="1008"/>
      <c r="Y41" s="1009"/>
      <c r="Z41" s="387"/>
    </row>
    <row r="42" spans="1:26" ht="15" customHeight="1">
      <c r="A42" s="387"/>
      <c r="B42" s="389"/>
      <c r="C42" s="390"/>
      <c r="D42" s="1007"/>
      <c r="E42" s="1008"/>
      <c r="F42" s="1008"/>
      <c r="G42" s="1008"/>
      <c r="H42" s="1008"/>
      <c r="I42" s="1008"/>
      <c r="J42" s="1008"/>
      <c r="K42" s="1008"/>
      <c r="L42" s="1008"/>
      <c r="M42" s="1008"/>
      <c r="N42" s="1008"/>
      <c r="O42" s="1008"/>
      <c r="P42" s="1008"/>
      <c r="Q42" s="1008"/>
      <c r="R42" s="1008"/>
      <c r="S42" s="1008"/>
      <c r="T42" s="1008"/>
      <c r="U42" s="1008"/>
      <c r="V42" s="1008"/>
      <c r="W42" s="1008"/>
      <c r="X42" s="1008"/>
      <c r="Y42" s="1009"/>
      <c r="Z42" s="387"/>
    </row>
    <row r="43" spans="1:26" ht="15" customHeight="1">
      <c r="A43" s="387"/>
      <c r="B43" s="389"/>
      <c r="C43" s="390"/>
      <c r="D43" s="1007"/>
      <c r="E43" s="1008"/>
      <c r="F43" s="1008"/>
      <c r="G43" s="1008"/>
      <c r="H43" s="1008"/>
      <c r="I43" s="1008"/>
      <c r="J43" s="1008"/>
      <c r="K43" s="1008"/>
      <c r="L43" s="1008"/>
      <c r="M43" s="1008"/>
      <c r="N43" s="1008"/>
      <c r="O43" s="1008"/>
      <c r="P43" s="1008"/>
      <c r="Q43" s="1008"/>
      <c r="R43" s="1008"/>
      <c r="S43" s="1008"/>
      <c r="T43" s="1008"/>
      <c r="U43" s="1008"/>
      <c r="V43" s="1008"/>
      <c r="W43" s="1008"/>
      <c r="X43" s="1008"/>
      <c r="Y43" s="1009"/>
      <c r="Z43" s="387"/>
    </row>
    <row r="44" spans="1:26" ht="15" customHeight="1">
      <c r="A44" s="387"/>
      <c r="B44" s="389"/>
      <c r="C44" s="390"/>
      <c r="D44" s="1007"/>
      <c r="E44" s="1008"/>
      <c r="F44" s="1008"/>
      <c r="G44" s="1008"/>
      <c r="H44" s="1008"/>
      <c r="I44" s="1008"/>
      <c r="J44" s="1008"/>
      <c r="K44" s="1008"/>
      <c r="L44" s="1008"/>
      <c r="M44" s="1008"/>
      <c r="N44" s="1008"/>
      <c r="O44" s="1008"/>
      <c r="P44" s="1008"/>
      <c r="Q44" s="1008"/>
      <c r="R44" s="1008"/>
      <c r="S44" s="1008"/>
      <c r="T44" s="1008"/>
      <c r="U44" s="1008"/>
      <c r="V44" s="1008"/>
      <c r="W44" s="1008"/>
      <c r="X44" s="1008"/>
      <c r="Y44" s="1009"/>
      <c r="Z44" s="387"/>
    </row>
    <row r="45" spans="1:26" ht="15" customHeight="1">
      <c r="A45" s="387"/>
      <c r="B45" s="389"/>
      <c r="C45" s="390"/>
      <c r="D45" s="1007"/>
      <c r="E45" s="1008"/>
      <c r="F45" s="1008"/>
      <c r="G45" s="1008"/>
      <c r="H45" s="1008"/>
      <c r="I45" s="1008"/>
      <c r="J45" s="1008"/>
      <c r="K45" s="1008"/>
      <c r="L45" s="1008"/>
      <c r="M45" s="1008"/>
      <c r="N45" s="1008"/>
      <c r="O45" s="1008"/>
      <c r="P45" s="1008"/>
      <c r="Q45" s="1008"/>
      <c r="R45" s="1008"/>
      <c r="S45" s="1008"/>
      <c r="T45" s="1008"/>
      <c r="U45" s="1008"/>
      <c r="V45" s="1008"/>
      <c r="W45" s="1008"/>
      <c r="X45" s="1008"/>
      <c r="Y45" s="1009"/>
      <c r="Z45" s="387"/>
    </row>
    <row r="46" spans="1:26" ht="15" customHeight="1">
      <c r="A46" s="387"/>
      <c r="B46" s="389"/>
      <c r="C46" s="390"/>
      <c r="D46" s="1007"/>
      <c r="E46" s="1008"/>
      <c r="F46" s="1008"/>
      <c r="G46" s="1008"/>
      <c r="H46" s="1008"/>
      <c r="I46" s="1008"/>
      <c r="J46" s="1008"/>
      <c r="K46" s="1008"/>
      <c r="L46" s="1008"/>
      <c r="M46" s="1008"/>
      <c r="N46" s="1008"/>
      <c r="O46" s="1008"/>
      <c r="P46" s="1008"/>
      <c r="Q46" s="1008"/>
      <c r="R46" s="1008"/>
      <c r="S46" s="1008"/>
      <c r="T46" s="1008"/>
      <c r="U46" s="1008"/>
      <c r="V46" s="1008"/>
      <c r="W46" s="1008"/>
      <c r="X46" s="1008"/>
      <c r="Y46" s="1009"/>
      <c r="Z46" s="387"/>
    </row>
    <row r="47" spans="1:26" ht="15" customHeight="1">
      <c r="A47" s="387"/>
      <c r="B47" s="389"/>
      <c r="C47" s="390"/>
      <c r="D47" s="1007"/>
      <c r="E47" s="1008"/>
      <c r="F47" s="1008"/>
      <c r="G47" s="1008"/>
      <c r="H47" s="1008"/>
      <c r="I47" s="1008"/>
      <c r="J47" s="1008"/>
      <c r="K47" s="1008"/>
      <c r="L47" s="1008"/>
      <c r="M47" s="1008"/>
      <c r="N47" s="1008"/>
      <c r="O47" s="1008"/>
      <c r="P47" s="1008"/>
      <c r="Q47" s="1008"/>
      <c r="R47" s="1008"/>
      <c r="S47" s="1008"/>
      <c r="T47" s="1008"/>
      <c r="U47" s="1008"/>
      <c r="V47" s="1008"/>
      <c r="W47" s="1008"/>
      <c r="X47" s="1008"/>
      <c r="Y47" s="1009"/>
      <c r="Z47" s="387"/>
    </row>
    <row r="48" spans="1:26" ht="15" customHeight="1">
      <c r="A48" s="387"/>
      <c r="B48" s="389"/>
      <c r="C48" s="390"/>
      <c r="D48" s="1007"/>
      <c r="E48" s="1008"/>
      <c r="F48" s="1008"/>
      <c r="G48" s="1008"/>
      <c r="H48" s="1008"/>
      <c r="I48" s="1008"/>
      <c r="J48" s="1008"/>
      <c r="K48" s="1008"/>
      <c r="L48" s="1008"/>
      <c r="M48" s="1008"/>
      <c r="N48" s="1008"/>
      <c r="O48" s="1008"/>
      <c r="P48" s="1008"/>
      <c r="Q48" s="1008"/>
      <c r="R48" s="1008"/>
      <c r="S48" s="1008"/>
      <c r="T48" s="1008"/>
      <c r="U48" s="1008"/>
      <c r="V48" s="1008"/>
      <c r="W48" s="1008"/>
      <c r="X48" s="1008"/>
      <c r="Y48" s="1009"/>
      <c r="Z48" s="387"/>
    </row>
    <row r="49" spans="1:26" ht="15" customHeight="1">
      <c r="A49" s="387"/>
      <c r="B49" s="389"/>
      <c r="C49" s="390"/>
      <c r="D49" s="1007"/>
      <c r="E49" s="1008"/>
      <c r="F49" s="1008"/>
      <c r="G49" s="1008"/>
      <c r="H49" s="1008"/>
      <c r="I49" s="1008"/>
      <c r="J49" s="1008"/>
      <c r="K49" s="1008"/>
      <c r="L49" s="1008"/>
      <c r="M49" s="1008"/>
      <c r="N49" s="1008"/>
      <c r="O49" s="1008"/>
      <c r="P49" s="1008"/>
      <c r="Q49" s="1008"/>
      <c r="R49" s="1008"/>
      <c r="S49" s="1008"/>
      <c r="T49" s="1008"/>
      <c r="U49" s="1008"/>
      <c r="V49" s="1008"/>
      <c r="W49" s="1008"/>
      <c r="X49" s="1008"/>
      <c r="Y49" s="1009"/>
      <c r="Z49" s="387"/>
    </row>
    <row r="50" spans="1:26" ht="15" customHeight="1">
      <c r="A50" s="387"/>
      <c r="B50" s="389"/>
      <c r="C50" s="390"/>
      <c r="D50" s="1010"/>
      <c r="E50" s="1011"/>
      <c r="F50" s="1011"/>
      <c r="G50" s="1011"/>
      <c r="H50" s="1011"/>
      <c r="I50" s="1011"/>
      <c r="J50" s="1011"/>
      <c r="K50" s="1011"/>
      <c r="L50" s="1011"/>
      <c r="M50" s="1011"/>
      <c r="N50" s="1011"/>
      <c r="O50" s="1011"/>
      <c r="P50" s="1011"/>
      <c r="Q50" s="1011"/>
      <c r="R50" s="1011"/>
      <c r="S50" s="1011"/>
      <c r="T50" s="1011"/>
      <c r="U50" s="1011"/>
      <c r="V50" s="1011"/>
      <c r="W50" s="1011"/>
      <c r="X50" s="1011"/>
      <c r="Y50" s="1012"/>
      <c r="Z50" s="387"/>
    </row>
    <row r="51" spans="1:26" ht="15" customHeight="1">
      <c r="A51" s="387"/>
      <c r="B51" s="389"/>
      <c r="C51" s="390"/>
      <c r="D51" s="390"/>
      <c r="E51" s="373" t="s">
        <v>276</v>
      </c>
      <c r="F51" s="390"/>
      <c r="G51" s="390"/>
      <c r="H51" s="390"/>
      <c r="I51" s="390"/>
      <c r="J51" s="387"/>
      <c r="K51" s="387"/>
      <c r="L51" s="387"/>
      <c r="M51" s="387"/>
      <c r="N51" s="387"/>
      <c r="O51" s="387"/>
      <c r="P51" s="387"/>
      <c r="Q51" s="387"/>
      <c r="R51" s="387"/>
      <c r="S51" s="387"/>
      <c r="T51" s="387"/>
      <c r="U51" s="387"/>
      <c r="V51" s="387"/>
      <c r="W51" s="387"/>
      <c r="X51" s="387"/>
      <c r="Y51" s="387"/>
      <c r="Z51" s="387"/>
    </row>
    <row r="52" spans="1:26" ht="21.75" customHeight="1">
      <c r="A52" s="414" t="s">
        <v>368</v>
      </c>
      <c r="B52" s="1013" t="str">
        <f>"実施している対策（"&amp;H5&amp;"年度）及び実施しようとする対策（目標2030年度まで）"</f>
        <v>実施している対策（2025年度）及び実施しようとする対策（目標2030年度まで）</v>
      </c>
      <c r="C52" s="1013"/>
      <c r="D52" s="1013"/>
      <c r="E52" s="1013"/>
      <c r="F52" s="1013"/>
      <c r="G52" s="1013"/>
      <c r="H52" s="1013"/>
      <c r="I52" s="1014"/>
      <c r="J52" s="1014"/>
      <c r="K52" s="1014"/>
      <c r="L52" s="1014"/>
      <c r="M52" s="1014"/>
      <c r="N52" s="1014"/>
      <c r="O52" s="1014"/>
      <c r="P52" s="1014"/>
      <c r="Q52" s="1014"/>
      <c r="R52" s="1014"/>
      <c r="S52" s="1014"/>
      <c r="T52" s="1014"/>
      <c r="U52" s="1014"/>
      <c r="V52" s="1014"/>
      <c r="W52" s="1014"/>
      <c r="X52" s="1014"/>
      <c r="Y52" s="1014"/>
    </row>
    <row r="53" spans="1:26" ht="19.5" customHeight="1">
      <c r="A53" s="415"/>
      <c r="B53" s="1036" t="s">
        <v>369</v>
      </c>
      <c r="C53" s="1037"/>
      <c r="D53" s="1037"/>
      <c r="E53" s="1037"/>
      <c r="F53" s="1037"/>
      <c r="G53" s="1037"/>
      <c r="H53" s="1038"/>
      <c r="I53" s="957" t="s">
        <v>413</v>
      </c>
      <c r="J53" s="957"/>
      <c r="K53" s="957"/>
      <c r="L53" s="957"/>
      <c r="M53" s="957"/>
      <c r="N53" s="957"/>
      <c r="O53" s="957"/>
      <c r="P53" s="957"/>
      <c r="Q53" s="957"/>
      <c r="R53" s="957"/>
      <c r="S53" s="957"/>
      <c r="T53" s="957"/>
      <c r="U53" s="957"/>
      <c r="V53" s="957"/>
      <c r="W53" s="957"/>
      <c r="X53" s="957"/>
      <c r="Y53" s="957"/>
    </row>
    <row r="54" spans="1:26" ht="19.5" customHeight="1">
      <c r="A54" s="415"/>
      <c r="B54" s="1039"/>
      <c r="C54" s="1040"/>
      <c r="D54" s="1040"/>
      <c r="E54" s="1040"/>
      <c r="F54" s="1040"/>
      <c r="G54" s="1040"/>
      <c r="H54" s="1041"/>
      <c r="I54" s="957"/>
      <c r="J54" s="957"/>
      <c r="K54" s="957"/>
      <c r="L54" s="957"/>
      <c r="M54" s="957"/>
      <c r="N54" s="957"/>
      <c r="O54" s="957"/>
      <c r="P54" s="957"/>
      <c r="Q54" s="957"/>
      <c r="R54" s="957"/>
      <c r="S54" s="957"/>
      <c r="T54" s="957"/>
      <c r="U54" s="957"/>
      <c r="V54" s="957"/>
      <c r="W54" s="957"/>
      <c r="X54" s="957"/>
      <c r="Y54" s="957"/>
    </row>
    <row r="55" spans="1:26" ht="61.5" customHeight="1">
      <c r="A55" s="415"/>
      <c r="B55" s="416" t="s">
        <v>277</v>
      </c>
      <c r="C55" s="1021" t="s">
        <v>583</v>
      </c>
      <c r="D55" s="1021"/>
      <c r="E55" s="1021"/>
      <c r="F55" s="1021"/>
      <c r="G55" s="1021"/>
      <c r="H55" s="1021"/>
      <c r="I55" s="990"/>
      <c r="J55" s="990"/>
      <c r="K55" s="990"/>
      <c r="L55" s="990"/>
      <c r="M55" s="990"/>
      <c r="N55" s="990"/>
      <c r="O55" s="990"/>
      <c r="P55" s="990"/>
      <c r="Q55" s="990"/>
      <c r="R55" s="990"/>
      <c r="S55" s="990"/>
      <c r="T55" s="990"/>
      <c r="U55" s="990"/>
      <c r="V55" s="990"/>
      <c r="W55" s="990"/>
      <c r="X55" s="990"/>
      <c r="Y55" s="990"/>
    </row>
    <row r="56" spans="1:26" ht="55.5" customHeight="1">
      <c r="A56" s="417"/>
      <c r="B56" s="418" t="s">
        <v>278</v>
      </c>
      <c r="C56" s="989" t="s">
        <v>279</v>
      </c>
      <c r="D56" s="989"/>
      <c r="E56" s="989"/>
      <c r="F56" s="989"/>
      <c r="G56" s="989"/>
      <c r="H56" s="989"/>
      <c r="I56" s="990"/>
      <c r="J56" s="990"/>
      <c r="K56" s="990"/>
      <c r="L56" s="990"/>
      <c r="M56" s="990"/>
      <c r="N56" s="990"/>
      <c r="O56" s="990"/>
      <c r="P56" s="990"/>
      <c r="Q56" s="990"/>
      <c r="R56" s="990"/>
      <c r="S56" s="990"/>
      <c r="T56" s="990"/>
      <c r="U56" s="990"/>
      <c r="V56" s="990"/>
      <c r="W56" s="990"/>
      <c r="X56" s="990"/>
      <c r="Y56" s="990"/>
    </row>
    <row r="57" spans="1:26" ht="60" customHeight="1">
      <c r="A57" s="419"/>
      <c r="B57" s="420" t="s">
        <v>280</v>
      </c>
      <c r="C57" s="989" t="s">
        <v>281</v>
      </c>
      <c r="D57" s="989"/>
      <c r="E57" s="989"/>
      <c r="F57" s="989"/>
      <c r="G57" s="989"/>
      <c r="H57" s="989"/>
      <c r="I57" s="990"/>
      <c r="J57" s="990"/>
      <c r="K57" s="990"/>
      <c r="L57" s="990"/>
      <c r="M57" s="990"/>
      <c r="N57" s="990"/>
      <c r="O57" s="990"/>
      <c r="P57" s="990"/>
      <c r="Q57" s="990"/>
      <c r="R57" s="990"/>
      <c r="S57" s="990"/>
      <c r="T57" s="990"/>
      <c r="U57" s="990"/>
      <c r="V57" s="990"/>
      <c r="W57" s="990"/>
      <c r="X57" s="990"/>
      <c r="Y57" s="990"/>
    </row>
    <row r="58" spans="1:26" ht="60" customHeight="1">
      <c r="A58" s="419"/>
      <c r="B58" s="416" t="s">
        <v>282</v>
      </c>
      <c r="C58" s="989" t="s">
        <v>283</v>
      </c>
      <c r="D58" s="989"/>
      <c r="E58" s="989"/>
      <c r="F58" s="989"/>
      <c r="G58" s="989"/>
      <c r="H58" s="989"/>
      <c r="I58" s="990"/>
      <c r="J58" s="990"/>
      <c r="K58" s="990"/>
      <c r="L58" s="990"/>
      <c r="M58" s="990"/>
      <c r="N58" s="990"/>
      <c r="O58" s="990"/>
      <c r="P58" s="990"/>
      <c r="Q58" s="990"/>
      <c r="R58" s="990"/>
      <c r="S58" s="990"/>
      <c r="T58" s="990"/>
      <c r="U58" s="990"/>
      <c r="V58" s="990"/>
      <c r="W58" s="990"/>
      <c r="X58" s="990"/>
      <c r="Y58" s="990"/>
    </row>
    <row r="59" spans="1:26" ht="55.5" customHeight="1">
      <c r="A59" s="421"/>
      <c r="B59" s="416" t="s">
        <v>284</v>
      </c>
      <c r="C59" s="989" t="s">
        <v>285</v>
      </c>
      <c r="D59" s="989"/>
      <c r="E59" s="989"/>
      <c r="F59" s="989"/>
      <c r="G59" s="989"/>
      <c r="H59" s="989"/>
      <c r="I59" s="990"/>
      <c r="J59" s="990"/>
      <c r="K59" s="990"/>
      <c r="L59" s="990"/>
      <c r="M59" s="990"/>
      <c r="N59" s="990"/>
      <c r="O59" s="990"/>
      <c r="P59" s="990"/>
      <c r="Q59" s="990"/>
      <c r="R59" s="990"/>
      <c r="S59" s="990"/>
      <c r="T59" s="990"/>
      <c r="U59" s="990"/>
      <c r="V59" s="990"/>
      <c r="W59" s="990"/>
      <c r="X59" s="990"/>
      <c r="Y59" s="990"/>
    </row>
    <row r="60" spans="1:26" ht="55.5" customHeight="1">
      <c r="A60" s="419"/>
      <c r="B60" s="416" t="s">
        <v>286</v>
      </c>
      <c r="C60" s="989" t="s">
        <v>287</v>
      </c>
      <c r="D60" s="989"/>
      <c r="E60" s="989"/>
      <c r="F60" s="989"/>
      <c r="G60" s="989"/>
      <c r="H60" s="989"/>
      <c r="I60" s="990"/>
      <c r="J60" s="990"/>
      <c r="K60" s="990"/>
      <c r="L60" s="990"/>
      <c r="M60" s="990"/>
      <c r="N60" s="990"/>
      <c r="O60" s="990"/>
      <c r="P60" s="990"/>
      <c r="Q60" s="990"/>
      <c r="R60" s="990"/>
      <c r="S60" s="990"/>
      <c r="T60" s="990"/>
      <c r="U60" s="990"/>
      <c r="V60" s="990"/>
      <c r="W60" s="990"/>
      <c r="X60" s="990"/>
      <c r="Y60" s="990"/>
    </row>
    <row r="61" spans="1:26" ht="55.5" customHeight="1">
      <c r="A61" s="419"/>
      <c r="B61" s="420" t="s">
        <v>288</v>
      </c>
      <c r="C61" s="989" t="s">
        <v>438</v>
      </c>
      <c r="D61" s="989"/>
      <c r="E61" s="989"/>
      <c r="F61" s="989"/>
      <c r="G61" s="989"/>
      <c r="H61" s="989"/>
      <c r="I61" s="990"/>
      <c r="J61" s="990"/>
      <c r="K61" s="990"/>
      <c r="L61" s="990"/>
      <c r="M61" s="990"/>
      <c r="N61" s="990"/>
      <c r="O61" s="990"/>
      <c r="P61" s="990"/>
      <c r="Q61" s="990"/>
      <c r="R61" s="990"/>
      <c r="S61" s="990"/>
      <c r="T61" s="990"/>
      <c r="U61" s="990"/>
      <c r="V61" s="990"/>
      <c r="W61" s="990"/>
      <c r="X61" s="990"/>
      <c r="Y61" s="990"/>
    </row>
    <row r="62" spans="1:26" ht="60" customHeight="1">
      <c r="A62" s="419"/>
      <c r="B62" s="420" t="s">
        <v>289</v>
      </c>
      <c r="C62" s="989" t="s">
        <v>439</v>
      </c>
      <c r="D62" s="989"/>
      <c r="E62" s="989"/>
      <c r="F62" s="989"/>
      <c r="G62" s="989"/>
      <c r="H62" s="989"/>
      <c r="I62" s="990"/>
      <c r="J62" s="990"/>
      <c r="K62" s="990"/>
      <c r="L62" s="990"/>
      <c r="M62" s="990"/>
      <c r="N62" s="990"/>
      <c r="O62" s="990"/>
      <c r="P62" s="990"/>
      <c r="Q62" s="990"/>
      <c r="R62" s="990"/>
      <c r="S62" s="990"/>
      <c r="T62" s="990"/>
      <c r="U62" s="990"/>
      <c r="V62" s="990"/>
      <c r="W62" s="990"/>
      <c r="X62" s="990"/>
      <c r="Y62" s="990"/>
    </row>
    <row r="63" spans="1:26" ht="60" customHeight="1">
      <c r="A63" s="419"/>
      <c r="B63" s="416" t="s">
        <v>291</v>
      </c>
      <c r="C63" s="989" t="s">
        <v>290</v>
      </c>
      <c r="D63" s="989"/>
      <c r="E63" s="989"/>
      <c r="F63" s="989"/>
      <c r="G63" s="989"/>
      <c r="H63" s="989"/>
      <c r="I63" s="990"/>
      <c r="J63" s="990"/>
      <c r="K63" s="990"/>
      <c r="L63" s="990"/>
      <c r="M63" s="990"/>
      <c r="N63" s="990"/>
      <c r="O63" s="990"/>
      <c r="P63" s="990"/>
      <c r="Q63" s="990"/>
      <c r="R63" s="990"/>
      <c r="S63" s="990"/>
      <c r="T63" s="990"/>
      <c r="U63" s="990"/>
      <c r="V63" s="990"/>
      <c r="W63" s="990"/>
      <c r="X63" s="990"/>
      <c r="Y63" s="990"/>
    </row>
    <row r="64" spans="1:26" ht="54" customHeight="1">
      <c r="A64" s="419"/>
      <c r="B64" s="420" t="s">
        <v>292</v>
      </c>
      <c r="C64" s="989" t="s">
        <v>446</v>
      </c>
      <c r="D64" s="989"/>
      <c r="E64" s="989"/>
      <c r="F64" s="989"/>
      <c r="G64" s="989"/>
      <c r="H64" s="989"/>
      <c r="I64" s="990"/>
      <c r="J64" s="990"/>
      <c r="K64" s="990"/>
      <c r="L64" s="990"/>
      <c r="M64" s="990"/>
      <c r="N64" s="990"/>
      <c r="O64" s="990"/>
      <c r="P64" s="990"/>
      <c r="Q64" s="990"/>
      <c r="R64" s="990"/>
      <c r="S64" s="990"/>
      <c r="T64" s="990"/>
      <c r="U64" s="990"/>
      <c r="V64" s="990"/>
      <c r="W64" s="990"/>
      <c r="X64" s="990"/>
      <c r="Y64" s="990"/>
    </row>
    <row r="65" spans="1:25" ht="54.75" customHeight="1">
      <c r="A65" s="421"/>
      <c r="B65" s="416" t="s">
        <v>293</v>
      </c>
      <c r="C65" s="989" t="s">
        <v>440</v>
      </c>
      <c r="D65" s="989"/>
      <c r="E65" s="989"/>
      <c r="F65" s="989"/>
      <c r="G65" s="989"/>
      <c r="H65" s="989"/>
      <c r="I65" s="990"/>
      <c r="J65" s="990"/>
      <c r="K65" s="990"/>
      <c r="L65" s="990"/>
      <c r="M65" s="990"/>
      <c r="N65" s="990"/>
      <c r="O65" s="990"/>
      <c r="P65" s="990"/>
      <c r="Q65" s="990"/>
      <c r="R65" s="990"/>
      <c r="S65" s="990"/>
      <c r="T65" s="990"/>
      <c r="U65" s="990"/>
      <c r="V65" s="990"/>
      <c r="W65" s="990"/>
      <c r="X65" s="990"/>
      <c r="Y65" s="990"/>
    </row>
    <row r="66" spans="1:25" ht="54.75" customHeight="1">
      <c r="A66" s="421"/>
      <c r="B66" s="416" t="s">
        <v>294</v>
      </c>
      <c r="C66" s="989" t="s">
        <v>1561</v>
      </c>
      <c r="D66" s="989"/>
      <c r="E66" s="989"/>
      <c r="F66" s="989"/>
      <c r="G66" s="989"/>
      <c r="H66" s="989"/>
      <c r="I66" s="990"/>
      <c r="J66" s="990"/>
      <c r="K66" s="990"/>
      <c r="L66" s="990"/>
      <c r="M66" s="990"/>
      <c r="N66" s="990"/>
      <c r="O66" s="990"/>
      <c r="P66" s="990"/>
      <c r="Q66" s="990"/>
      <c r="R66" s="990"/>
      <c r="S66" s="990"/>
      <c r="T66" s="990"/>
      <c r="U66" s="990"/>
      <c r="V66" s="990"/>
      <c r="W66" s="990"/>
      <c r="X66" s="990"/>
      <c r="Y66" s="990"/>
    </row>
    <row r="67" spans="1:25" ht="54.75" customHeight="1">
      <c r="A67" s="421"/>
      <c r="B67" s="416" t="s">
        <v>580</v>
      </c>
      <c r="C67" s="989" t="s">
        <v>579</v>
      </c>
      <c r="D67" s="989"/>
      <c r="E67" s="989"/>
      <c r="F67" s="989"/>
      <c r="G67" s="989"/>
      <c r="H67" s="989"/>
      <c r="I67" s="990"/>
      <c r="J67" s="990"/>
      <c r="K67" s="990"/>
      <c r="L67" s="990"/>
      <c r="M67" s="990"/>
      <c r="N67" s="990"/>
      <c r="O67" s="990"/>
      <c r="P67" s="990"/>
      <c r="Q67" s="990"/>
      <c r="R67" s="990"/>
      <c r="S67" s="990"/>
      <c r="T67" s="990"/>
      <c r="U67" s="990"/>
      <c r="V67" s="990"/>
      <c r="W67" s="990"/>
      <c r="X67" s="990"/>
      <c r="Y67" s="990"/>
    </row>
    <row r="68" spans="1:25" ht="24.75" customHeight="1">
      <c r="A68" s="419"/>
      <c r="B68" s="991" t="s">
        <v>581</v>
      </c>
      <c r="C68" s="995" t="s">
        <v>295</v>
      </c>
      <c r="D68" s="995"/>
      <c r="E68" s="995"/>
      <c r="F68" s="995"/>
      <c r="G68" s="995"/>
      <c r="H68" s="995"/>
      <c r="I68" s="990"/>
      <c r="J68" s="990"/>
      <c r="K68" s="990"/>
      <c r="L68" s="990"/>
      <c r="M68" s="990"/>
      <c r="N68" s="990"/>
      <c r="O68" s="990"/>
      <c r="P68" s="990"/>
      <c r="Q68" s="990"/>
      <c r="R68" s="990"/>
      <c r="S68" s="990"/>
      <c r="T68" s="990"/>
      <c r="U68" s="990"/>
      <c r="V68" s="990"/>
      <c r="W68" s="990"/>
      <c r="X68" s="990"/>
      <c r="Y68" s="990"/>
    </row>
    <row r="69" spans="1:25" ht="37.5" customHeight="1">
      <c r="A69" s="419"/>
      <c r="B69" s="992"/>
      <c r="C69" s="993" t="s">
        <v>296</v>
      </c>
      <c r="D69" s="993"/>
      <c r="E69" s="993"/>
      <c r="F69" s="993"/>
      <c r="G69" s="993"/>
      <c r="H69" s="994"/>
      <c r="I69" s="990"/>
      <c r="J69" s="990"/>
      <c r="K69" s="990"/>
      <c r="L69" s="990"/>
      <c r="M69" s="990"/>
      <c r="N69" s="990"/>
      <c r="O69" s="990"/>
      <c r="P69" s="990"/>
      <c r="Q69" s="990"/>
      <c r="R69" s="990"/>
      <c r="S69" s="990"/>
      <c r="T69" s="990"/>
      <c r="U69" s="990"/>
      <c r="V69" s="990"/>
      <c r="W69" s="990"/>
      <c r="X69" s="990"/>
      <c r="Y69" s="990"/>
    </row>
    <row r="70" spans="1:25" ht="15" customHeight="1">
      <c r="A70" s="419"/>
      <c r="B70" s="987" t="s">
        <v>276</v>
      </c>
      <c r="C70" s="987"/>
      <c r="D70" s="987"/>
      <c r="E70" s="987"/>
      <c r="F70" s="987"/>
      <c r="G70" s="987"/>
      <c r="H70" s="987"/>
      <c r="I70" s="988"/>
      <c r="J70" s="988"/>
      <c r="K70" s="988"/>
      <c r="L70" s="988"/>
      <c r="M70" s="988"/>
      <c r="N70" s="988"/>
      <c r="O70" s="988"/>
      <c r="P70" s="988"/>
      <c r="Q70" s="988"/>
      <c r="R70" s="988"/>
      <c r="S70" s="988"/>
      <c r="T70" s="988"/>
      <c r="U70" s="988"/>
      <c r="V70" s="988"/>
      <c r="W70" s="988"/>
      <c r="X70" s="988"/>
      <c r="Y70" s="988"/>
    </row>
  </sheetData>
  <sheetProtection password="E4BE" sheet="1" formatCells="0" formatColumns="0" formatRows="0"/>
  <mergeCells count="103">
    <mergeCell ref="D36:Y50"/>
    <mergeCell ref="B52:Y52"/>
    <mergeCell ref="I55:Y55"/>
    <mergeCell ref="P31:S32"/>
    <mergeCell ref="C55:H55"/>
    <mergeCell ref="C65:H65"/>
    <mergeCell ref="C64:H64"/>
    <mergeCell ref="C60:H60"/>
    <mergeCell ref="T29:Y29"/>
    <mergeCell ref="E31:I31"/>
    <mergeCell ref="E32:I32"/>
    <mergeCell ref="T31:Y32"/>
    <mergeCell ref="K31:N32"/>
    <mergeCell ref="O31:O32"/>
    <mergeCell ref="B53:H54"/>
    <mergeCell ref="C62:H62"/>
    <mergeCell ref="C63:H63"/>
    <mergeCell ref="E30:I30"/>
    <mergeCell ref="K30:N30"/>
    <mergeCell ref="P30:S30"/>
    <mergeCell ref="T30:Y30"/>
    <mergeCell ref="E29:I29"/>
    <mergeCell ref="K29:N29"/>
    <mergeCell ref="P29:S29"/>
    <mergeCell ref="B3:Z4"/>
    <mergeCell ref="R10:Z10"/>
    <mergeCell ref="R11:Z11"/>
    <mergeCell ref="R12:Z12"/>
    <mergeCell ref="I10:K10"/>
    <mergeCell ref="C5:G5"/>
    <mergeCell ref="H5:J5"/>
    <mergeCell ref="K5:N5"/>
    <mergeCell ref="L10:O10"/>
    <mergeCell ref="D7:F7"/>
    <mergeCell ref="G7:H7"/>
    <mergeCell ref="G9:H9"/>
    <mergeCell ref="D9:F9"/>
    <mergeCell ref="P10:Q10"/>
    <mergeCell ref="B70:Y70"/>
    <mergeCell ref="C57:H57"/>
    <mergeCell ref="C56:H56"/>
    <mergeCell ref="I60:Y60"/>
    <mergeCell ref="I68:Y69"/>
    <mergeCell ref="I64:Y64"/>
    <mergeCell ref="I65:Y65"/>
    <mergeCell ref="C61:H61"/>
    <mergeCell ref="I61:Y61"/>
    <mergeCell ref="I62:Y62"/>
    <mergeCell ref="B68:B69"/>
    <mergeCell ref="C69:H69"/>
    <mergeCell ref="C68:H68"/>
    <mergeCell ref="I56:Y56"/>
    <mergeCell ref="I59:Y59"/>
    <mergeCell ref="I58:Y58"/>
    <mergeCell ref="I57:Y57"/>
    <mergeCell ref="C58:H58"/>
    <mergeCell ref="C67:H67"/>
    <mergeCell ref="I67:Y67"/>
    <mergeCell ref="C66:H66"/>
    <mergeCell ref="I66:Y66"/>
    <mergeCell ref="C59:H59"/>
    <mergeCell ref="I63:Y63"/>
    <mergeCell ref="D14:F14"/>
    <mergeCell ref="L11:O11"/>
    <mergeCell ref="L12:O12"/>
    <mergeCell ref="D16:F16"/>
    <mergeCell ref="I17:K17"/>
    <mergeCell ref="L17:Y17"/>
    <mergeCell ref="P24:S25"/>
    <mergeCell ref="T25:Y25"/>
    <mergeCell ref="T24:Y24"/>
    <mergeCell ref="G14:H14"/>
    <mergeCell ref="L16:Y16"/>
    <mergeCell ref="P11:Q11"/>
    <mergeCell ref="P12:Q12"/>
    <mergeCell ref="I16:K16"/>
    <mergeCell ref="G16:H16"/>
    <mergeCell ref="D17:F17"/>
    <mergeCell ref="G17:H17"/>
    <mergeCell ref="A1:Z1"/>
    <mergeCell ref="E26:I26"/>
    <mergeCell ref="E27:I27"/>
    <mergeCell ref="T27:Y27"/>
    <mergeCell ref="G19:H19"/>
    <mergeCell ref="K27:N27"/>
    <mergeCell ref="I53:Y54"/>
    <mergeCell ref="D23:M23"/>
    <mergeCell ref="N23:P23"/>
    <mergeCell ref="D19:F19"/>
    <mergeCell ref="P26:S26"/>
    <mergeCell ref="P27:S27"/>
    <mergeCell ref="E24:I25"/>
    <mergeCell ref="K24:O24"/>
    <mergeCell ref="Q33:S33"/>
    <mergeCell ref="T33:Y33"/>
    <mergeCell ref="E28:I28"/>
    <mergeCell ref="P28:S28"/>
    <mergeCell ref="K28:N28"/>
    <mergeCell ref="T28:Y28"/>
    <mergeCell ref="T26:Y26"/>
    <mergeCell ref="Q23:S23"/>
    <mergeCell ref="K25:O25"/>
    <mergeCell ref="K26:N26"/>
  </mergeCells>
  <phoneticPr fontId="2"/>
  <printOptions horizontalCentered="1"/>
  <pageMargins left="0.59055118110236227" right="0.59055118110236227" top="0.98425196850393704" bottom="0.78740157480314965" header="0.51181102362204722" footer="0.51181102362204722"/>
  <pageSetup paperSize="9" scale="91" fitToHeight="2" pageOrder="overThenDown" orientation="portrait" r:id="rId1"/>
  <headerFooter alignWithMargins="0"/>
  <rowBreaks count="1" manualBreakCount="1">
    <brk id="51" max="2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54</vt:i4>
      </vt:variant>
    </vt:vector>
  </HeadingPairs>
  <TitlesOfParts>
    <vt:vector size="82" baseType="lpstr">
      <vt:lpstr>計画書</vt:lpstr>
      <vt:lpstr>別紙-製造工程</vt:lpstr>
      <vt:lpstr>別紙-第1項、2項方針等</vt:lpstr>
      <vt:lpstr>別紙-第3項(1)基準年</vt:lpstr>
      <vt:lpstr>別紙-第3項(2)現況</vt:lpstr>
      <vt:lpstr>別紙-第4項目標</vt:lpstr>
      <vt:lpstr>別紙-第5項措置</vt:lpstr>
      <vt:lpstr>コード表A</vt:lpstr>
      <vt:lpstr>別紙-第6項自家用車</vt:lpstr>
      <vt:lpstr>別紙-第7項荷主</vt:lpstr>
      <vt:lpstr>別紙-再生可能エネルギー利用状況</vt:lpstr>
      <vt:lpstr>別紙-電力利用状況</vt:lpstr>
      <vt:lpstr>延床面積（業務系事業所のみ入力）</vt:lpstr>
      <vt:lpstr>製造品出荷額（製造業のみ入力）</vt:lpstr>
      <vt:lpstr>【基準年】集計結果表 CO2</vt:lpstr>
      <vt:lpstr>【基準年】集計結果表 CH4</vt:lpstr>
      <vt:lpstr>【基準年】集計結果表 N2O</vt:lpstr>
      <vt:lpstr>【基準年】集計結果表 HFC</vt:lpstr>
      <vt:lpstr>【基準年】集計結果表 PFC</vt:lpstr>
      <vt:lpstr>【基準年】集計結果表 SF6</vt:lpstr>
      <vt:lpstr>【基準年】集計結果表 NF3</vt:lpstr>
      <vt:lpstr>【現況】集計結果表 CO2</vt:lpstr>
      <vt:lpstr>【現況】集計結果表 CH4</vt:lpstr>
      <vt:lpstr>【現況】集計結果表 N2O</vt:lpstr>
      <vt:lpstr>【現況】集計結果表 HFC</vt:lpstr>
      <vt:lpstr>【現況】集計結果表 PFC</vt:lpstr>
      <vt:lpstr>【現況】集計結果表 SF6</vt:lpstr>
      <vt:lpstr>【現況】集計結果表 NF3</vt:lpstr>
      <vt:lpstr>__2020</vt:lpstr>
      <vt:lpstr>__2021</vt:lpstr>
      <vt:lpstr>__2022</vt:lpstr>
      <vt:lpstr>_2013</vt:lpstr>
      <vt:lpstr>_2014</vt:lpstr>
      <vt:lpstr>_2015</vt:lpstr>
      <vt:lpstr>_2016</vt:lpstr>
      <vt:lpstr>_2017</vt:lpstr>
      <vt:lpstr>_2018</vt:lpstr>
      <vt:lpstr>_2019</vt:lpstr>
      <vt:lpstr>_2020</vt:lpstr>
      <vt:lpstr>_2021</vt:lpstr>
      <vt:lpstr>_2022</vt:lpstr>
      <vt:lpstr>_2023</vt:lpstr>
      <vt:lpstr>_2024</vt:lpstr>
      <vt:lpstr>_2025</vt:lpstr>
      <vt:lpstr>'【基準年】集計結果表 CH4'!Print_Area</vt:lpstr>
      <vt:lpstr>'【基準年】集計結果表 CO2'!Print_Area</vt:lpstr>
      <vt:lpstr>'【基準年】集計結果表 HFC'!Print_Area</vt:lpstr>
      <vt:lpstr>'【基準年】集計結果表 N2O'!Print_Area</vt:lpstr>
      <vt:lpstr>'【基準年】集計結果表 NF3'!Print_Area</vt:lpstr>
      <vt:lpstr>'【基準年】集計結果表 PFC'!Print_Area</vt:lpstr>
      <vt:lpstr>'【基準年】集計結果表 SF6'!Print_Area</vt:lpstr>
      <vt:lpstr>'【現況】集計結果表 CH4'!Print_Area</vt:lpstr>
      <vt:lpstr>'【現況】集計結果表 CO2'!Print_Area</vt:lpstr>
      <vt:lpstr>'【現況】集計結果表 HFC'!Print_Area</vt:lpstr>
      <vt:lpstr>'【現況】集計結果表 N2O'!Print_Area</vt:lpstr>
      <vt:lpstr>'【現況】集計結果表 NF3'!Print_Area</vt:lpstr>
      <vt:lpstr>'【現況】集計結果表 PFC'!Print_Area</vt:lpstr>
      <vt:lpstr>'【現況】集計結果表 SF6'!Print_Area</vt:lpstr>
      <vt:lpstr>コード表A!Print_Area</vt:lpstr>
      <vt:lpstr>'延床面積（業務系事業所のみ入力）'!Print_Area</vt:lpstr>
      <vt:lpstr>計画書!Print_Area</vt:lpstr>
      <vt:lpstr>'製造品出荷額（製造業のみ入力）'!Print_Area</vt:lpstr>
      <vt:lpstr>'別紙-再生可能エネルギー利用状況'!Print_Area</vt:lpstr>
      <vt:lpstr>'別紙-製造工程'!Print_Area</vt:lpstr>
      <vt:lpstr>'別紙-第1項、2項方針等'!Print_Area</vt:lpstr>
      <vt:lpstr>'別紙-第3項(1)基準年'!Print_Area</vt:lpstr>
      <vt:lpstr>'別紙-第3項(2)現況'!Print_Area</vt:lpstr>
      <vt:lpstr>'別紙-第4項目標'!Print_Area</vt:lpstr>
      <vt:lpstr>'別紙-第5項措置'!Print_Area</vt:lpstr>
      <vt:lpstr>'別紙-第6項自家用車'!Print_Area</vt:lpstr>
      <vt:lpstr>'別紙-第7項荷主'!Print_Area</vt:lpstr>
      <vt:lpstr>'別紙-電力利用状況'!Print_Area</vt:lpstr>
      <vt:lpstr>'【基準年】集計結果表 CH4'!Print_Titles</vt:lpstr>
      <vt:lpstr>'【基準年】集計結果表 CO2'!Print_Titles</vt:lpstr>
      <vt:lpstr>'【基準年】集計結果表 N2O'!Print_Titles</vt:lpstr>
      <vt:lpstr>'【現況】集計結果表 CH4'!Print_Titles</vt:lpstr>
      <vt:lpstr>'【現況】集計結果表 CO2'!Print_Titles</vt:lpstr>
      <vt:lpstr>'【現況】集計結果表 N2O'!Print_Titles</vt:lpstr>
      <vt:lpstr>'別紙-第3項(1)基準年'!Print_Titles</vt:lpstr>
      <vt:lpstr>'別紙-第3項(2)現況'!Print_Titles</vt:lpstr>
      <vt:lpstr>'別紙-第4項目標'!Print_Titles</vt:lpstr>
      <vt:lpstr>'別紙-第5項措置'!Print_Titles</vt:lpstr>
    </vt:vector>
  </TitlesOfParts>
  <Company>コベルコソフトサービス株式会社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コベルコソフトサービス株式会社</dc:creator>
  <cp:lastModifiedBy>毛利　菜七</cp:lastModifiedBy>
  <cp:lastPrinted>2024-03-26T09:37:02Z</cp:lastPrinted>
  <dcterms:created xsi:type="dcterms:W3CDTF">2004-10-19T02:45:10Z</dcterms:created>
  <dcterms:modified xsi:type="dcterms:W3CDTF">2026-07-23T01:07:46Z</dcterms:modified>
</cp:coreProperties>
</file>